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žné príjmy" sheetId="1" state="visible" r:id="rId3"/>
    <sheet name="bežné výdavky" sheetId="2" state="visible" r:id="rId4"/>
    <sheet name="Kapitálové príjmy" sheetId="3" state="visible" r:id="rId5"/>
    <sheet name="Kapitálové výdavky" sheetId="4" state="visible" r:id="rId6"/>
    <sheet name="Fin operácie - príjmy" sheetId="5" state="visible" r:id="rId7"/>
    <sheet name="Finančné operácie - výdavky" sheetId="6" state="visible" r:id="rId8"/>
    <sheet name="HOSP.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<sst xmlns="http://schemas.openxmlformats.org/spreadsheetml/2006/main" count="730" uniqueCount="459">
  <si>
    <t xml:space="preserve">Časť 1.1. Bežný rozpočet</t>
  </si>
  <si>
    <t xml:space="preserve">Časť 1.1.1. Príjmy bežného rozpočtu</t>
  </si>
  <si>
    <t xml:space="preserve">Kategória</t>
  </si>
  <si>
    <t xml:space="preserve">Položka</t>
  </si>
  <si>
    <t xml:space="preserve">U k a z o v a t e ľ</t>
  </si>
  <si>
    <t xml:space="preserve">čerpanie k 31.12.2006</t>
  </si>
  <si>
    <t xml:space="preserve">čerpanie k 31.12.2007</t>
  </si>
  <si>
    <t xml:space="preserve">čerpanie k 31.12.2008</t>
  </si>
  <si>
    <t xml:space="preserve">čerpanie k 31.12.2009</t>
  </si>
  <si>
    <t xml:space="preserve">čerpanie k 31.12.2010</t>
  </si>
  <si>
    <t xml:space="preserve">Čerpanie rozpočtu 2011</t>
  </si>
  <si>
    <t xml:space="preserve">Čerpanie rozpočtu 2012</t>
  </si>
  <si>
    <t xml:space="preserve">Čerpanie rozpočtu 2013</t>
  </si>
  <si>
    <t xml:space="preserve">Čerpanie rozpočtu 2014</t>
  </si>
  <si>
    <t xml:space="preserve">Čerpanie rozpočtu 2015</t>
  </si>
  <si>
    <t xml:space="preserve">Čerpanie rozpočtu 2016</t>
  </si>
  <si>
    <t xml:space="preserve">Čerpanie rozpočtu 2017</t>
  </si>
  <si>
    <t xml:space="preserve">Čerpanie rozpočtu 2018</t>
  </si>
  <si>
    <t xml:space="preserve">Čerpanie rozpočtu 2019</t>
  </si>
  <si>
    <t xml:space="preserve">Čerpanie rozpočtu 2020</t>
  </si>
  <si>
    <t xml:space="preserve">Čerpanie rozpočtu 2021</t>
  </si>
  <si>
    <t xml:space="preserve">Čerpanie rozpočtu 2022</t>
  </si>
  <si>
    <t xml:space="preserve">čerpanie rozpočtu 2023</t>
  </si>
  <si>
    <t xml:space="preserve">Schválený rozpočet 2024</t>
  </si>
  <si>
    <t xml:space="preserve">Upravený rozpočet 2024</t>
  </si>
  <si>
    <t xml:space="preserve">čerpanie rozpočtu 2024</t>
  </si>
  <si>
    <t xml:space="preserve">plnenie %</t>
  </si>
  <si>
    <t xml:space="preserve">Daňové príjmy</t>
  </si>
  <si>
    <t xml:space="preserve">dane z príj.,ziskov kapitalového majetku</t>
  </si>
  <si>
    <t xml:space="preserve">Výnos dane z príjmov poukázaný územnej samospráve</t>
  </si>
  <si>
    <t xml:space="preserve">a</t>
  </si>
  <si>
    <t xml:space="preserve">b</t>
  </si>
  <si>
    <t xml:space="preserve">c</t>
  </si>
  <si>
    <t xml:space="preserve">d</t>
  </si>
  <si>
    <t xml:space="preserve">Dane z majetku</t>
  </si>
  <si>
    <t xml:space="preserve">daň z nehnuteľnosti</t>
  </si>
  <si>
    <t xml:space="preserve">    - z pozemkov</t>
  </si>
  <si>
    <t xml:space="preserve">    - zo stavieb</t>
  </si>
  <si>
    <t xml:space="preserve">    - z bytov</t>
  </si>
  <si>
    <t xml:space="preserve">Domáce dane na tovary a služby</t>
  </si>
  <si>
    <t xml:space="preserve">dane za špecifické služby</t>
  </si>
  <si>
    <t xml:space="preserve">Za psa FO a PO</t>
  </si>
  <si>
    <t xml:space="preserve">Za zábavné hracie prístroje</t>
  </si>
  <si>
    <t xml:space="preserve">Za predajné automaty</t>
  </si>
  <si>
    <t xml:space="preserve">Daň za ubytovanie</t>
  </si>
  <si>
    <t xml:space="preserve">Za záber VP </t>
  </si>
  <si>
    <t xml:space="preserve">Príjem za TKO FO</t>
  </si>
  <si>
    <t xml:space="preserve">Príjem za TKO PO</t>
  </si>
  <si>
    <t xml:space="preserve">Nedaňové príjmy</t>
  </si>
  <si>
    <t xml:space="preserve">príjmy z podnikania a vlastníctva majetku</t>
  </si>
  <si>
    <t xml:space="preserve"> </t>
  </si>
  <si>
    <t xml:space="preserve">Dividendy</t>
  </si>
  <si>
    <t xml:space="preserve">Odvod zisku Staveb.prevádzkareň s.r.o</t>
  </si>
  <si>
    <t xml:space="preserve">Odvod zo zisku Lesy mesta Levoča</t>
  </si>
  <si>
    <t xml:space="preserve">príjmy z vlastníctva</t>
  </si>
  <si>
    <t xml:space="preserve">     z prenajatých pozemkov a budov PO</t>
  </si>
  <si>
    <t xml:space="preserve">     z prenajatých pozemkov a budov FO</t>
  </si>
  <si>
    <t xml:space="preserve">     z prenájmu nehnuteľností HPZ</t>
  </si>
  <si>
    <t xml:space="preserve">     z prenájmu bytov </t>
  </si>
  <si>
    <t xml:space="preserve">     z prenájmu nebyt. priestorov</t>
  </si>
  <si>
    <t xml:space="preserve">     z prenájmu soc. bytov</t>
  </si>
  <si>
    <t xml:space="preserve">administra .a iné popl. a platby z toho:</t>
  </si>
  <si>
    <t xml:space="preserve">Administratívne poplatky</t>
  </si>
  <si>
    <t xml:space="preserve">     správne poplatky</t>
  </si>
  <si>
    <t xml:space="preserve">     právne zastupovanie</t>
  </si>
  <si>
    <t xml:space="preserve">     pokuty, penále, vecné bremená</t>
  </si>
  <si>
    <t xml:space="preserve">Poplatky a platby z nepr. a náh.pr.služ.</t>
  </si>
  <si>
    <t xml:space="preserve">Príjem za opatrovateľskú službu</t>
  </si>
  <si>
    <t xml:space="preserve">Inzercia</t>
  </si>
  <si>
    <t xml:space="preserve">Obce TKO</t>
  </si>
  <si>
    <t xml:space="preserve">Za stravné v Jedálni-šek</t>
  </si>
  <si>
    <t xml:space="preserve">Potraviny - jedáleň</t>
  </si>
  <si>
    <t xml:space="preserve">Potraviny - školské jedálne</t>
  </si>
  <si>
    <t xml:space="preserve">Za stravné ostatné -zamestnanci</t>
  </si>
  <si>
    <t xml:space="preserve">Príjem za  Detské Jasle</t>
  </si>
  <si>
    <t xml:space="preserve">Bytové priestory</t>
  </si>
  <si>
    <t xml:space="preserve">Nebytové priestory</t>
  </si>
  <si>
    <t xml:space="preserve">Za predaj tovarov a služieb</t>
  </si>
  <si>
    <t xml:space="preserve">Školné</t>
  </si>
  <si>
    <t xml:space="preserve">Ďalšie admin.a iné poplatky a platby</t>
  </si>
  <si>
    <t xml:space="preserve">     za znečistenie ovzdušia</t>
  </si>
  <si>
    <t xml:space="preserve">Úroky z domac.úverov, pôžič. a vkladov</t>
  </si>
  <si>
    <t xml:space="preserve">Úroky z účtov finančného hospodárenia</t>
  </si>
  <si>
    <t xml:space="preserve">Iné nedaňové príjmy</t>
  </si>
  <si>
    <t xml:space="preserve">Odvod z výťažku 5%</t>
  </si>
  <si>
    <t xml:space="preserve">Poistné</t>
  </si>
  <si>
    <t xml:space="preserve">0,5% - výťažok z lotérie</t>
  </si>
  <si>
    <t xml:space="preserve">Ostatné  - obce zmluva TKO</t>
  </si>
  <si>
    <t xml:space="preserve">Granty a transfery</t>
  </si>
  <si>
    <t xml:space="preserve">Tuzemské bežné granty a transfery</t>
  </si>
  <si>
    <t xml:space="preserve">Granty</t>
  </si>
  <si>
    <t xml:space="preserve">Dar "Dni Majstra Pavla" </t>
  </si>
  <si>
    <t xml:space="preserve">Transfery na rovnakej úrovni</t>
  </si>
  <si>
    <t xml:space="preserve">Transfer na matričnú činnosť</t>
  </si>
  <si>
    <t xml:space="preserve">Transfer na školstvo</t>
  </si>
  <si>
    <t xml:space="preserve">Transfer na stavebný úrad</t>
  </si>
  <si>
    <t xml:space="preserve">Transfer na školský úrad</t>
  </si>
  <si>
    <t xml:space="preserve">Transfer na ŠFRB</t>
  </si>
  <si>
    <t xml:space="preserve">Transfer na prídavky na deti</t>
  </si>
  <si>
    <t xml:space="preserve">Transfer na dávku v hmotnej núdzi</t>
  </si>
  <si>
    <t xml:space="preserve">Transfer na aktivačnú činnosť</t>
  </si>
  <si>
    <t xml:space="preserve">Transfer KÚCD a PK</t>
  </si>
  <si>
    <t xml:space="preserve">Ochrana životného prostredia</t>
  </si>
  <si>
    <t xml:space="preserve">Komunitná a terénna sociálna práca</t>
  </si>
  <si>
    <t xml:space="preserve">Transfer REGOB</t>
  </si>
  <si>
    <t xml:space="preserve">Vojnové hroby</t>
  </si>
  <si>
    <t xml:space="preserve">Chránené dielne</t>
  </si>
  <si>
    <t xml:space="preserve">Miestna občianska poriadková služba </t>
  </si>
  <si>
    <t xml:space="preserve">MK Kostol sv. Jakuba</t>
  </si>
  <si>
    <t xml:space="preserve">Voľby</t>
  </si>
  <si>
    <t xml:space="preserve">príspevok pri narodení</t>
  </si>
  <si>
    <t xml:space="preserve">Manažment údajov verejnej správy</t>
  </si>
  <si>
    <t xml:space="preserve">Dotácia na plyn</t>
  </si>
  <si>
    <t xml:space="preserve">Žabia cesta</t>
  </si>
  <si>
    <t xml:space="preserve">Menhardská brána</t>
  </si>
  <si>
    <t xml:space="preserve">Osobitný príjemca </t>
  </si>
  <si>
    <t xml:space="preserve">Dotácia ŠR</t>
  </si>
  <si>
    <t xml:space="preserve">MK územný plán</t>
  </si>
  <si>
    <t xml:space="preserve">MŠ G. Haina</t>
  </si>
  <si>
    <t xml:space="preserve">strava školstvo</t>
  </si>
  <si>
    <t xml:space="preserve">školy 357</t>
  </si>
  <si>
    <t xml:space="preserve">dotácia pre dobrovoľný hasičský zbor</t>
  </si>
  <si>
    <t xml:space="preserve">Projekty - školy</t>
  </si>
  <si>
    <t xml:space="preserve">ZŠ G. Haina - rek</t>
  </si>
  <si>
    <t xml:space="preserve">ukrajina</t>
  </si>
  <si>
    <t xml:space="preserve">min. vnutra</t>
  </si>
  <si>
    <t xml:space="preserve">Záchranné práce</t>
  </si>
  <si>
    <t xml:space="preserve">opatrovateľska služba</t>
  </si>
  <si>
    <t xml:space="preserve">MF SR - Tajomná Levoča</t>
  </si>
  <si>
    <t xml:space="preserve">ostatné </t>
  </si>
  <si>
    <t xml:space="preserve">Zahraničné granty</t>
  </si>
  <si>
    <t xml:space="preserve">Bežné</t>
  </si>
  <si>
    <t xml:space="preserve">Karpatské klim. mestečká </t>
  </si>
  <si>
    <t xml:space="preserve">Bežné príjmy celkom</t>
  </si>
  <si>
    <t xml:space="preserve">Časť 1.2. Výdavky bežného rozpočtu</t>
  </si>
  <si>
    <t xml:space="preserve">Funkčná klasifikácia</t>
  </si>
  <si>
    <t xml:space="preserve">Ukazovateľ</t>
  </si>
  <si>
    <t xml:space="preserve">Čerpanie rozpočtu 2006</t>
  </si>
  <si>
    <t xml:space="preserve">Čerpanie rozpočtu 2007</t>
  </si>
  <si>
    <t xml:space="preserve">Čerpanie rozpočtu 2008</t>
  </si>
  <si>
    <t xml:space="preserve">Čerpanie rozpočtu 2009</t>
  </si>
  <si>
    <t xml:space="preserve">Čerpanie rozpočtu 2010</t>
  </si>
  <si>
    <t xml:space="preserve">01.1.1.</t>
  </si>
  <si>
    <t xml:space="preserve">Výdavky verejnej správy, finančná a rozp.</t>
  </si>
  <si>
    <t xml:space="preserve">mzdy</t>
  </si>
  <si>
    <t xml:space="preserve">poistné</t>
  </si>
  <si>
    <t xml:space="preserve">tovary a služby</t>
  </si>
  <si>
    <t xml:space="preserve">bežné transfery</t>
  </si>
  <si>
    <t xml:space="preserve">01.1.2</t>
  </si>
  <si>
    <t xml:space="preserve">Finanč.a rozpočt.oblasť </t>
  </si>
  <si>
    <t xml:space="preserve">Auditorská činnosť</t>
  </si>
  <si>
    <t xml:space="preserve">Poplatky banke</t>
  </si>
  <si>
    <t xml:space="preserve">Daň z príjmu</t>
  </si>
  <si>
    <t xml:space="preserve">01.3.3</t>
  </si>
  <si>
    <t xml:space="preserve">Iné všeobecné služby-matrika</t>
  </si>
  <si>
    <t xml:space="preserve">01.6.0</t>
  </si>
  <si>
    <t xml:space="preserve">REGOB</t>
  </si>
  <si>
    <t xml:space="preserve">voľby</t>
  </si>
  <si>
    <t xml:space="preserve">01.7.0</t>
  </si>
  <si>
    <t xml:space="preserve">Transakcie verejného dlhu</t>
  </si>
  <si>
    <t xml:space="preserve">Splátka úrokov bankám</t>
  </si>
  <si>
    <t xml:space="preserve">02.2.0.</t>
  </si>
  <si>
    <t xml:space="preserve">Vojenská obrana</t>
  </si>
  <si>
    <t xml:space="preserve">Civilná ochrana</t>
  </si>
  <si>
    <t xml:space="preserve">03.1.0</t>
  </si>
  <si>
    <t xml:space="preserve">Policajné služby-mestská polícia</t>
  </si>
  <si>
    <t xml:space="preserve">03.2.0</t>
  </si>
  <si>
    <t xml:space="preserve">Požiarna ochrana</t>
  </si>
  <si>
    <t xml:space="preserve">Požiarná ochrana</t>
  </si>
  <si>
    <t xml:space="preserve">04.1.2.</t>
  </si>
  <si>
    <t xml:space="preserve">Aktivačná činnosť - koordinátori</t>
  </si>
  <si>
    <t xml:space="preserve">04.2.1</t>
  </si>
  <si>
    <t xml:space="preserve">Veterinárna oblasť</t>
  </si>
  <si>
    <t xml:space="preserve">Veterinár. oblasť /odchyt  psov/</t>
  </si>
  <si>
    <t xml:space="preserve">04.4.3</t>
  </si>
  <si>
    <t xml:space="preserve">Stavebný úrad</t>
  </si>
  <si>
    <t xml:space="preserve">Meštiansky dom, NMP 43</t>
  </si>
  <si>
    <t xml:space="preserve">Meštiansky dom, NMP 51</t>
  </si>
  <si>
    <t xml:space="preserve">ostatné</t>
  </si>
  <si>
    <t xml:space="preserve">04.5.1</t>
  </si>
  <si>
    <t xml:space="preserve">Doprava</t>
  </si>
  <si>
    <t xml:space="preserve">Údržba ciest - Technické služby</t>
  </si>
  <si>
    <t xml:space="preserve">Zrážková voda - TS</t>
  </si>
  <si>
    <t xml:space="preserve">Dopravné značenie</t>
  </si>
  <si>
    <t xml:space="preserve">Parkovné</t>
  </si>
  <si>
    <t xml:space="preserve">Cestná doprava / transfer SAD /</t>
  </si>
  <si>
    <t xml:space="preserve">04.7.3</t>
  </si>
  <si>
    <t xml:space="preserve">Cestovný ruch</t>
  </si>
  <si>
    <t xml:space="preserve">Informačná kancelária </t>
  </si>
  <si>
    <t xml:space="preserve">Propagácia, reklama a inzercia</t>
  </si>
  <si>
    <t xml:space="preserve">Projekt - rozvoj turizmu v regióne</t>
  </si>
  <si>
    <t xml:space="preserve">UNESCO</t>
  </si>
  <si>
    <t xml:space="preserve">Partnerské mestá</t>
  </si>
  <si>
    <t xml:space="preserve">Slovenské kráľovské mestá</t>
  </si>
  <si>
    <t xml:space="preserve">členské </t>
  </si>
  <si>
    <t xml:space="preserve">Medzinárodný zraz turistov</t>
  </si>
  <si>
    <t xml:space="preserve">Značenie Levočské vrchy</t>
  </si>
  <si>
    <t xml:space="preserve">Lyžiarske trate</t>
  </si>
  <si>
    <t xml:space="preserve">04.9.0</t>
  </si>
  <si>
    <t xml:space="preserve">Chránená dielňa</t>
  </si>
  <si>
    <t xml:space="preserve">05.1.0</t>
  </si>
  <si>
    <t xml:space="preserve">Nakladanie s odpadmi</t>
  </si>
  <si>
    <t xml:space="preserve">Tranfer na Technické služby</t>
  </si>
  <si>
    <t xml:space="preserve">630</t>
  </si>
  <si>
    <t xml:space="preserve">ČOV, parkoviská - stočné</t>
  </si>
  <si>
    <t xml:space="preserve">skládka KO D.Stráže</t>
  </si>
  <si>
    <t xml:space="preserve">05.2.0</t>
  </si>
  <si>
    <t xml:space="preserve">Nakladanie s odpadovými vodami</t>
  </si>
  <si>
    <t xml:space="preserve">0</t>
  </si>
  <si>
    <t xml:space="preserve">05.4.0</t>
  </si>
  <si>
    <t xml:space="preserve">Životné prostredie </t>
  </si>
  <si>
    <t xml:space="preserve">Protipovodňové aktivity</t>
  </si>
  <si>
    <t xml:space="preserve">06.1.0</t>
  </si>
  <si>
    <t xml:space="preserve">Štátny fond rozvoja bývania</t>
  </si>
  <si>
    <t xml:space="preserve">06.2.0</t>
  </si>
  <si>
    <t xml:space="preserve">Rozvoj obcí</t>
  </si>
  <si>
    <t xml:space="preserve">Kostol sv. Jakuba</t>
  </si>
  <si>
    <t xml:space="preserve">obnova oddychovej zóny Schiessplatz</t>
  </si>
  <si>
    <t xml:space="preserve">oddychová zóna</t>
  </si>
  <si>
    <t xml:space="preserve">modernizácia verejných priestranstiev</t>
  </si>
  <si>
    <t xml:space="preserve">úprava verejných priestranstiev</t>
  </si>
  <si>
    <t xml:space="preserve">Strelecká bašta</t>
  </si>
  <si>
    <t xml:space="preserve">Hradobný múr</t>
  </si>
  <si>
    <t xml:space="preserve">Obnova hradobného múru</t>
  </si>
  <si>
    <t xml:space="preserve">Prestavba NMP I. etapa </t>
  </si>
  <si>
    <t xml:space="preserve">Znalecký posudok </t>
  </si>
  <si>
    <t xml:space="preserve">projekty</t>
  </si>
  <si>
    <t xml:space="preserve">Štúrová ulica</t>
  </si>
  <si>
    <t xml:space="preserve">úemný plán</t>
  </si>
  <si>
    <t xml:space="preserve">Hnedý priemyselný park</t>
  </si>
  <si>
    <t xml:space="preserve">Verejná zeleň - Technické služby</t>
  </si>
  <si>
    <t xml:space="preserve">06.3.0</t>
  </si>
  <si>
    <t xml:space="preserve">Zásobovanie vodou</t>
  </si>
  <si>
    <t xml:space="preserve">Voda - Lev.Lúky</t>
  </si>
  <si>
    <t xml:space="preserve">06.4.0</t>
  </si>
  <si>
    <t xml:space="preserve">Verejné osvetlenie</t>
  </si>
  <si>
    <t xml:space="preserve">Oprava VO</t>
  </si>
  <si>
    <t xml:space="preserve">Technické služby</t>
  </si>
  <si>
    <t xml:space="preserve">06.6.0</t>
  </si>
  <si>
    <t xml:space="preserve">Bývanie a občianska vybavenosť</t>
  </si>
  <si>
    <t xml:space="preserve">Vodná nádrž Levoča</t>
  </si>
  <si>
    <t xml:space="preserve">NMP 2 Radnica otvorená komunitám</t>
  </si>
  <si>
    <t xml:space="preserve">Radnica s areálom na NMP č.2</t>
  </si>
  <si>
    <t xml:space="preserve">Obnova NKP mestské opevnenie</t>
  </si>
  <si>
    <t xml:space="preserve">Meštiansky dom, NMP 52</t>
  </si>
  <si>
    <t xml:space="preserve">07.4.0</t>
  </si>
  <si>
    <t xml:space="preserve">Ochrana, podpora a rozvoj ver.zdravia</t>
  </si>
  <si>
    <t xml:space="preserve">Covid - výdavky</t>
  </si>
  <si>
    <t xml:space="preserve">08.1.0</t>
  </si>
  <si>
    <t xml:space="preserve">Transfery pre šport a telovýchovu</t>
  </si>
  <si>
    <t xml:space="preserve">Transfer pre TS </t>
  </si>
  <si>
    <t xml:space="preserve">Nájom TS</t>
  </si>
  <si>
    <t xml:space="preserve">Bežecký areál - dotácia</t>
  </si>
  <si>
    <t xml:space="preserve">Ostat.trans.pre šport a telových.</t>
  </si>
  <si>
    <t xml:space="preserve">08.2.0</t>
  </si>
  <si>
    <t xml:space="preserve">Kultúrne služby</t>
  </si>
  <si>
    <t xml:space="preserve">Náklady na obradné siene / APO/</t>
  </si>
  <si>
    <t xml:space="preserve">Tajomná Levoča</t>
  </si>
  <si>
    <t xml:space="preserve">Dni Majstra Pavla - MsKS</t>
  </si>
  <si>
    <t xml:space="preserve">ostatné kultúrne podujatia</t>
  </si>
  <si>
    <t xml:space="preserve">Ostatné transfery na  kultúru</t>
  </si>
  <si>
    <t xml:space="preserve">OZ Levočan</t>
  </si>
  <si>
    <t xml:space="preserve">Transfery na  kultúru - FS Levočan</t>
  </si>
  <si>
    <t xml:space="preserve">kultúrno - spoločenské aktivíty</t>
  </si>
  <si>
    <t xml:space="preserve">Transfer pre MsKS</t>
  </si>
  <si>
    <t xml:space="preserve">Divadlo - MsKS</t>
  </si>
  <si>
    <t xml:space="preserve">MsKS - oprava podlahy(kongres. sála)</t>
  </si>
  <si>
    <t xml:space="preserve">Knižnica - MsKS</t>
  </si>
  <si>
    <t xml:space="preserve">Galéria - MsKS</t>
  </si>
  <si>
    <t xml:space="preserve">Kino - MsKS</t>
  </si>
  <si>
    <t xml:space="preserve">08.3.0.</t>
  </si>
  <si>
    <t xml:space="preserve">Vysielacie a vydavateľské služby </t>
  </si>
  <si>
    <t xml:space="preserve">Vysielanie mestskej televízie</t>
  </si>
  <si>
    <t xml:space="preserve">LIM</t>
  </si>
  <si>
    <t xml:space="preserve">08.4.0</t>
  </si>
  <si>
    <t xml:space="preserve">Náboženské a iné spoločenské služby</t>
  </si>
  <si>
    <t xml:space="preserve">Dotácia - cirkev</t>
  </si>
  <si>
    <t xml:space="preserve">Vojnové hroby TS</t>
  </si>
  <si>
    <t xml:space="preserve">Technické služby-cint. služby</t>
  </si>
  <si>
    <t xml:space="preserve">Transfer pre ostat. spol. služby</t>
  </si>
  <si>
    <t xml:space="preserve">09.</t>
  </si>
  <si>
    <t xml:space="preserve">Školstvo</t>
  </si>
  <si>
    <t xml:space="preserve">Školský úrad</t>
  </si>
  <si>
    <t xml:space="preserve">Rozpočet školstva</t>
  </si>
  <si>
    <t xml:space="preserve">Náklady na školstvo-prenes. výkon</t>
  </si>
  <si>
    <t xml:space="preserve">Náklady na školstvo-originál. výkon</t>
  </si>
  <si>
    <t xml:space="preserve">Voľnočasové aktivity CVČ</t>
  </si>
  <si>
    <t xml:space="preserve">Vrátky</t>
  </si>
  <si>
    <t xml:space="preserve">Školy - ostatné</t>
  </si>
  <si>
    <t xml:space="preserve">ZŠ G. Haina - strecha ŠJ</t>
  </si>
  <si>
    <t xml:space="preserve">ZŠ G. Haina</t>
  </si>
  <si>
    <t xml:space="preserve">Vrátky - stravné</t>
  </si>
  <si>
    <t xml:space="preserve">Neštátne školstvo</t>
  </si>
  <si>
    <t xml:space="preserve">09.6.0.</t>
  </si>
  <si>
    <t xml:space="preserve">Náklady na  stredisko služieb škole</t>
  </si>
  <si>
    <t xml:space="preserve">odchodné, odstupné, nemocenské</t>
  </si>
  <si>
    <t xml:space="preserve">10.2.0.</t>
  </si>
  <si>
    <t xml:space="preserve">Zariadenia sociálnych služieb - staroba</t>
  </si>
  <si>
    <t xml:space="preserve">Náklady na jedáleň</t>
  </si>
  <si>
    <t xml:space="preserve">vzdelávanie seniorov </t>
  </si>
  <si>
    <t xml:space="preserve">Náklady na Klub dôchodcov</t>
  </si>
  <si>
    <t xml:space="preserve">Ďalšie služby - opatrovateľská služba</t>
  </si>
  <si>
    <t xml:space="preserve">zariadenie opatrovateľ.služby</t>
  </si>
  <si>
    <t xml:space="preserve">10.4.0.</t>
  </si>
  <si>
    <t xml:space="preserve">Detské jasle</t>
  </si>
  <si>
    <t xml:space="preserve">10.7.0.</t>
  </si>
  <si>
    <t xml:space="preserve">Prísp. neštát. subjekt.- pomoc občanom v hmotnej a sociálnej núdzi</t>
  </si>
  <si>
    <t xml:space="preserve">Terénna soc. Práca, komunitná práca</t>
  </si>
  <si>
    <t xml:space="preserve">Prídavky na deti</t>
  </si>
  <si>
    <t xml:space="preserve">Potravinová pomoc</t>
  </si>
  <si>
    <t xml:space="preserve">pomoc - ukrajina</t>
  </si>
  <si>
    <t xml:space="preserve">Stravovanie HMNU</t>
  </si>
  <si>
    <t xml:space="preserve">Osobitný príjemca -mesto</t>
  </si>
  <si>
    <t xml:space="preserve">Školské potreby - HMNU</t>
  </si>
  <si>
    <t xml:space="preserve">Jednorazová dávka primator</t>
  </si>
  <si>
    <t xml:space="preserve">Rozpočet bež. výdavky celkom</t>
  </si>
  <si>
    <t xml:space="preserve">Časť 1.2. Kapitálový rozpočet</t>
  </si>
  <si>
    <t xml:space="preserve">Časť 1.2.1. Príjmy kapitálového rozpočtu</t>
  </si>
  <si>
    <t xml:space="preserve">kapitalové príjmy </t>
  </si>
  <si>
    <t xml:space="preserve">Príjem z predaja kapitálových aktív</t>
  </si>
  <si>
    <r>
      <rPr>
        <b val="true"/>
        <sz val="10"/>
        <rFont val="Arial CE"/>
        <family val="2"/>
        <charset val="238"/>
      </rPr>
      <t xml:space="preserve">    </t>
    </r>
    <r>
      <rPr>
        <sz val="10"/>
        <rFont val="Arial CE"/>
        <family val="2"/>
        <charset val="238"/>
      </rPr>
      <t xml:space="preserve"> z predaja budov</t>
    </r>
  </si>
  <si>
    <t xml:space="preserve">     z predaja nehmotného majetku</t>
  </si>
  <si>
    <t xml:space="preserve">     z predaja hnuteľného majetku</t>
  </si>
  <si>
    <t xml:space="preserve">Príjem z predaja pozemkov</t>
  </si>
  <si>
    <t xml:space="preserve">z pozemkov</t>
  </si>
  <si>
    <t xml:space="preserve">Levočská Dolina (Suchý)</t>
  </si>
  <si>
    <t xml:space="preserve">ul. V. Greschika – garáže</t>
  </si>
  <si>
    <t xml:space="preserve">Levočské Lúky majetkoprávne vysp.</t>
  </si>
  <si>
    <t xml:space="preserve">ostatné príjmy</t>
  </si>
  <si>
    <t xml:space="preserve">Kapitalové granty a transfery</t>
  </si>
  <si>
    <t xml:space="preserve">Tesco</t>
  </si>
  <si>
    <t xml:space="preserve">Dom meštiansky na NMP č.47 - obnova objektu</t>
  </si>
  <si>
    <t xml:space="preserve">Revitalizácia amfiteátra v Levoči</t>
  </si>
  <si>
    <t xml:space="preserve">Rekonštrukcia multifunkčného ihriska ZŠ G. Haina</t>
  </si>
  <si>
    <t xml:space="preserve">Vnútrobloky</t>
  </si>
  <si>
    <t xml:space="preserve">cykloturistické trasy</t>
  </si>
  <si>
    <t xml:space="preserve">petang</t>
  </si>
  <si>
    <t xml:space="preserve">Výsatavba elektronabíjacích staníc</t>
  </si>
  <si>
    <t xml:space="preserve">Ihrisko pre každého -  sídl. Hrad</t>
  </si>
  <si>
    <t xml:space="preserve">Envirinfond</t>
  </si>
  <si>
    <t xml:space="preserve">MV SR Lev. Lúky</t>
  </si>
  <si>
    <t xml:space="preserve">odstránenie hav. stavu</t>
  </si>
  <si>
    <t xml:space="preserve">CVČ</t>
  </si>
  <si>
    <t xml:space="preserve">Kapitálové</t>
  </si>
  <si>
    <t xml:space="preserve">Kapitalové príjmy celkom</t>
  </si>
  <si>
    <t xml:space="preserve">Časť 1.2.2. Výdavky kapitálového rozpočtu</t>
  </si>
  <si>
    <t xml:space="preserve">Rozpočet 2015</t>
  </si>
  <si>
    <t xml:space="preserve">Verejná správa</t>
  </si>
  <si>
    <t xml:space="preserve">Geopriestorové registre</t>
  </si>
  <si>
    <t xml:space="preserve">Multifunkčné zariadenie</t>
  </si>
  <si>
    <t xml:space="preserve">Manažment údajov verejnej správy - server</t>
  </si>
  <si>
    <t xml:space="preserve">Policajné služby</t>
  </si>
  <si>
    <t xml:space="preserve">Informačný systém </t>
  </si>
  <si>
    <t xml:space="preserve">Výstavba</t>
  </si>
  <si>
    <t xml:space="preserve">Projektová dokumentácia</t>
  </si>
  <si>
    <t xml:space="preserve">NMP č.4</t>
  </si>
  <si>
    <t xml:space="preserve">PD Košická ulica č. 26 </t>
  </si>
  <si>
    <t xml:space="preserve">Kostol sv. Jakuba - veža</t>
  </si>
  <si>
    <t xml:space="preserve">Hradby</t>
  </si>
  <si>
    <t xml:space="preserve">Klietka hamby</t>
  </si>
  <si>
    <t xml:space="preserve">Fontána dobročinnosti</t>
  </si>
  <si>
    <t xml:space="preserve">Fasáda NMP 50</t>
  </si>
  <si>
    <t xml:space="preserve">Radnica a Zvonica NMP 2</t>
  </si>
  <si>
    <t xml:space="preserve">Doprava-výstavba a oprava ciest</t>
  </si>
  <si>
    <t xml:space="preserve">Cesta ul. Okružná</t>
  </si>
  <si>
    <t xml:space="preserve">Prístupový chodník/schodisko Pod vinicou</t>
  </si>
  <si>
    <t xml:space="preserve">PD - cesta Mariánska hora</t>
  </si>
  <si>
    <t xml:space="preserve">MPV  - cesta Mariánska hora</t>
  </si>
  <si>
    <t xml:space="preserve">cesta Mariánska hora</t>
  </si>
  <si>
    <t xml:space="preserve">Rek. II. etapa Ružová ul.</t>
  </si>
  <si>
    <t xml:space="preserve">Rekonštrukcia Sirotinskej ul.</t>
  </si>
  <si>
    <t xml:space="preserve">Rekonštrukcia cesty - Predmestie</t>
  </si>
  <si>
    <t xml:space="preserve">Rekonštrukcia asfaltového povrchu NMP</t>
  </si>
  <si>
    <t xml:space="preserve">Príspevok pre TS - traktorový čelný nakladač </t>
  </si>
  <si>
    <t xml:space="preserve">Nákladanie s odpadmi</t>
  </si>
  <si>
    <t xml:space="preserve">Príspevok pre TS - malé komunálne vozidlo </t>
  </si>
  <si>
    <t xml:space="preserve">Odpadové hospodárstvo (RFID systém)</t>
  </si>
  <si>
    <t xml:space="preserve">Rozvoj bývania</t>
  </si>
  <si>
    <t xml:space="preserve">územný plán</t>
  </si>
  <si>
    <t xml:space="preserve">Príspevok pre TS nákup profesionálnej kosačky</t>
  </si>
  <si>
    <t xml:space="preserve">Ortofomapa</t>
  </si>
  <si>
    <t xml:space="preserve">MPV Plantáže</t>
  </si>
  <si>
    <t xml:space="preserve">VO Staničná ulica</t>
  </si>
  <si>
    <t xml:space="preserve">Príspevok pre TS rozšírenie VO Ul. Predmestie</t>
  </si>
  <si>
    <t xml:space="preserve">VO a kamerový systém - sídl. Pod Vincou</t>
  </si>
  <si>
    <t xml:space="preserve">Kaplnka Levočské Lúky, NN prípojka</t>
  </si>
  <si>
    <t xml:space="preserve">Námestie Štefana Kluberta č.6 </t>
  </si>
  <si>
    <t xml:space="preserve">Dom meštiansky na NMP č.28 PD</t>
  </si>
  <si>
    <t xml:space="preserve">oporný múr - ul. Za Sedriou</t>
  </si>
  <si>
    <t xml:space="preserve">Dom meštiansky na NMP č.47 - stavebný dozor</t>
  </si>
  <si>
    <t xml:space="preserve">Dom meštiansky na NMP č.47 - autorský dozor</t>
  </si>
  <si>
    <t xml:space="preserve">Lidl - čistinka</t>
  </si>
  <si>
    <t xml:space="preserve">Príspevok pre TS</t>
  </si>
  <si>
    <t xml:space="preserve">oporný múr - Závada</t>
  </si>
  <si>
    <t xml:space="preserve">Odstránenie havarijného stavu mosta</t>
  </si>
  <si>
    <t xml:space="preserve">Parkovací systém</t>
  </si>
  <si>
    <t xml:space="preserve">Nákup pozemkov MPV</t>
  </si>
  <si>
    <t xml:space="preserve">Výstavba kontajnerových stojísk</t>
  </si>
  <si>
    <t xml:space="preserve">Radnica otvorená komunitám</t>
  </si>
  <si>
    <t xml:space="preserve">07.1.2</t>
  </si>
  <si>
    <t xml:space="preserve">Ine zdravotnícke služby</t>
  </si>
  <si>
    <t xml:space="preserve">Centrum integrovanej zdrav. starostlivosti</t>
  </si>
  <si>
    <t xml:space="preserve">08.2.0.9</t>
  </si>
  <si>
    <t xml:space="preserve">Rekreačné a športové služby</t>
  </si>
  <si>
    <t xml:space="preserve">Príspevok pre TS - kosačka s príslušenstvom  </t>
  </si>
  <si>
    <t xml:space="preserve">Príspevok pre TS - monitorovací systém ZŠ</t>
  </si>
  <si>
    <t xml:space="preserve">čistiaci stroj na podlahu      </t>
  </si>
  <si>
    <t xml:space="preserve">Fotovoltické zariadenie - zimný štadión</t>
  </si>
  <si>
    <t xml:space="preserve">08.2.0.</t>
  </si>
  <si>
    <t xml:space="preserve">NMP č. 54 - divadlo, výmena okien II. etapa </t>
  </si>
  <si>
    <t xml:space="preserve">08.4.0.</t>
  </si>
  <si>
    <t xml:space="preserve">Príspevok pre TS - Urnový háj </t>
  </si>
  <si>
    <t xml:space="preserve">ZŠ G. Haina - ŠJ </t>
  </si>
  <si>
    <t xml:space="preserve">ZŠ G. Haina - kotolňa</t>
  </si>
  <si>
    <t xml:space="preserve">ZŠ Kluberta</t>
  </si>
  <si>
    <t xml:space="preserve">ZŠ G. Haina - konvektomat</t>
  </si>
  <si>
    <t xml:space="preserve">Rekonštrukcia - spolufinancovanie</t>
  </si>
  <si>
    <t xml:space="preserve">10.7.0</t>
  </si>
  <si>
    <t xml:space="preserve">komunitné centrum</t>
  </si>
  <si>
    <t xml:space="preserve">Rozpočet kapitál. výdavky celkom</t>
  </si>
  <si>
    <t xml:space="preserve">Časť 2. Finančné operácie</t>
  </si>
  <si>
    <t xml:space="preserve">Časť 2.1. Príjmové finančné operácie</t>
  </si>
  <si>
    <t xml:space="preserve">Finančné operácie</t>
  </si>
  <si>
    <t xml:space="preserve">Krátkodobé úvery</t>
  </si>
  <si>
    <t xml:space="preserve">úver z Environmentálneho fondu</t>
  </si>
  <si>
    <t xml:space="preserve">Úver ŠFRB</t>
  </si>
  <si>
    <t xml:space="preserve">úver byty</t>
  </si>
  <si>
    <t xml:space="preserve">Dlhodobé úvery </t>
  </si>
  <si>
    <t xml:space="preserve">Prevod - dlhodobé úvery 2022</t>
  </si>
  <si>
    <t xml:space="preserve">Prevod - prekleňovacie úvery 2022</t>
  </si>
  <si>
    <t xml:space="preserve">fond nevyčerpaných dotácií</t>
  </si>
  <si>
    <t xml:space="preserve">fond nevyčerpaných dotácií - školstvo</t>
  </si>
  <si>
    <t xml:space="preserve">fond nevyčerpaných dotácií - stravné</t>
  </si>
  <si>
    <t xml:space="preserve">fond nevyčerpaných dotácií - radnica</t>
  </si>
  <si>
    <t xml:space="preserve">Prevod investičný fond</t>
  </si>
  <si>
    <t xml:space="preserve">Prevod rezervný fond</t>
  </si>
  <si>
    <t xml:space="preserve">zábezpeky</t>
  </si>
  <si>
    <t xml:space="preserve">Prevod - krátkodobé úvery</t>
  </si>
  <si>
    <t xml:space="preserve">Finančné operácie celkom</t>
  </si>
  <si>
    <t xml:space="preserve">Časť 2.2. Výdavkové finančné operácie </t>
  </si>
  <si>
    <t xml:space="preserve">01.7</t>
  </si>
  <si>
    <t xml:space="preserve">Splácanie bankových úverov dlhodobých</t>
  </si>
  <si>
    <t xml:space="preserve">Splácanie bankových úverov krátkodobých</t>
  </si>
  <si>
    <t xml:space="preserve">Splácanie bankových úverov ŠFRB</t>
  </si>
  <si>
    <t xml:space="preserve">Prevod na fond nevyčerpaných dotácií</t>
  </si>
  <si>
    <t xml:space="preserve">REKAPITULÁCIA  PRÍJMOV  A  VÝDAVKOV </t>
  </si>
  <si>
    <t xml:space="preserve">Príjmy bežného rozpočtu</t>
  </si>
  <si>
    <t xml:space="preserve">Výdavky bežného rozpočtu</t>
  </si>
  <si>
    <t xml:space="preserve">Prebytok/schodok bežného hospodárenia</t>
  </si>
  <si>
    <t xml:space="preserve">Príjmy kapitáloveho rozpočtu</t>
  </si>
  <si>
    <t xml:space="preserve">Výdavky kapitálového rozpočtu</t>
  </si>
  <si>
    <t xml:space="preserve">Prebytok/schodok kapitálového hospodárenia</t>
  </si>
  <si>
    <t xml:space="preserve">Príjmy - finančné operácie</t>
  </si>
  <si>
    <t xml:space="preserve">Výdavky - finančné operácie</t>
  </si>
  <si>
    <t xml:space="preserve">Prebytok/schodok finančného hospodárenia</t>
  </si>
  <si>
    <t xml:space="preserve">Rekapitulácia</t>
  </si>
  <si>
    <t xml:space="preserve">Prebytok/schodok  hospodárenia</t>
  </si>
  <si>
    <t xml:space="preserve">Ing. Miroslav Vilkovský , MBA</t>
  </si>
  <si>
    <t xml:space="preserve">primátor mesta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</si>
</sst>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"/>
    <numFmt numFmtId="166" formatCode="#,##0"/>
    <numFmt numFmtId="167" formatCode="@"/>
    <numFmt numFmtId="168" formatCode="dd/\ mmm/"/>
    <numFmt numFmtId="169" formatCode="dd/mm/yyyy"/>
    <numFmt numFmtId="170" formatCode="0.00"/>
    <numFmt numFmtId="171" formatCode="#,##0\ _S_k"/>
    <numFmt numFmtId="172" formatCode="0"/>
    <numFmt numFmtId="173" formatCode="#,##0.0"/>
  </numFmts>
  <fonts count="31">
    <font>
      <sz val="10"/>
      <name val="Arial"/>
      <family val="2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2"/>
      <name val="Courier New"/>
      <family val="1"/>
      <charset val="238"/>
    </font>
    <font>
      <b val="true"/>
      <sz val="10"/>
      <name val="Arial"/>
      <family val="2"/>
      <charset val="238"/>
    </font>
    <font>
      <b val="true"/>
      <sz val="11"/>
      <name val="Arial"/>
      <family val="2"/>
      <charset val="238"/>
    </font>
    <font>
      <b val="true"/>
      <sz val="8"/>
      <name val="Arial CE"/>
      <family val="2"/>
      <charset val="238"/>
    </font>
    <font>
      <b val="true"/>
      <sz val="10"/>
      <name val="Arial CE"/>
      <family val="2"/>
      <charset val="238"/>
    </font>
    <font>
      <b val="true"/>
      <sz val="10"/>
      <color rgb="FF000000"/>
      <name val="Arial CE"/>
      <family val="2"/>
      <charset val="238"/>
    </font>
    <font>
      <b val="true"/>
      <sz val="12"/>
      <name val="Arial CE"/>
      <family val="2"/>
      <charset val="238"/>
    </font>
    <font>
      <b val="true"/>
      <sz val="11"/>
      <name val="Arial CE"/>
      <family val="2"/>
      <charset val="238"/>
    </font>
    <font>
      <sz val="10"/>
      <name val="Arial CE"/>
      <family val="2"/>
      <charset val="238"/>
    </font>
    <font>
      <b val="true"/>
      <sz val="10"/>
      <name val="Arial CE"/>
      <family val="0"/>
      <charset val="238"/>
    </font>
    <font>
      <sz val="10"/>
      <name val="Arial CE"/>
      <family val="0"/>
      <charset val="238"/>
    </font>
    <font>
      <b val="true"/>
      <sz val="11"/>
      <name val="Arial CE"/>
      <family val="0"/>
      <charset val="238"/>
    </font>
    <font>
      <b val="true"/>
      <sz val="12"/>
      <name val="Arial CE"/>
      <family val="0"/>
      <charset val="238"/>
    </font>
    <font>
      <sz val="10"/>
      <color rgb="FFFF0000"/>
      <name val="Arial"/>
      <family val="2"/>
      <charset val="238"/>
    </font>
    <font>
      <sz val="10"/>
      <color rgb="FF0066CC"/>
      <name val="Arial"/>
      <family val="2"/>
      <charset val="238"/>
    </font>
    <font>
      <b val="true"/>
      <sz val="11"/>
      <name val="Calibri"/>
      <family val="2"/>
      <charset val="238"/>
    </font>
    <font>
      <b val="true"/>
      <sz val="9"/>
      <name val="Arial CE"/>
      <family val="2"/>
      <charset val="238"/>
    </font>
    <font>
      <b val="true"/>
      <sz val="10"/>
      <name val="Arial"/>
      <family val="2"/>
    </font>
    <font>
      <b val="true"/>
      <sz val="14"/>
      <name val="Arial"/>
      <family val="2"/>
      <charset val="238"/>
    </font>
    <font>
      <sz val="11"/>
      <name val="Arial CE"/>
      <family val="2"/>
      <charset val="238"/>
    </font>
    <font>
      <sz val="10"/>
      <color rgb="FFFF0000"/>
      <name val="Arial CE"/>
      <family val="0"/>
      <charset val="238"/>
    </font>
    <font>
      <sz val="11"/>
      <name val="Arial CE"/>
      <family val="0"/>
      <charset val="238"/>
    </font>
    <font>
      <sz val="10"/>
      <color rgb="FFFF0000"/>
      <name val="Arial"/>
      <family val="2"/>
    </font>
    <font>
      <b val="true"/>
      <i val="true"/>
      <sz val="12"/>
      <name val="Arial"/>
      <family val="2"/>
      <charset val="238"/>
    </font>
    <font>
      <b val="true"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8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medium"/>
      <top style="double"/>
      <bottom style="double"/>
      <diagonal/>
    </border>
    <border diagonalUp="false" diagonalDown="false">
      <left style="medium"/>
      <right style="medium"/>
      <top style="double"/>
      <bottom style="double"/>
      <diagonal/>
    </border>
    <border diagonalUp="false" diagonalDown="false">
      <left style="medium"/>
      <right/>
      <top style="double"/>
      <bottom style="double"/>
      <diagonal/>
    </border>
    <border diagonalUp="false" diagonalDown="false">
      <left style="medium"/>
      <right style="double"/>
      <top style="double"/>
      <bottom style="double"/>
      <diagonal/>
    </border>
    <border diagonalUp="false" diagonalDown="false">
      <left style="double"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double"/>
      <bottom style="medium"/>
      <diagonal/>
    </border>
    <border diagonalUp="false" diagonalDown="false">
      <left style="medium"/>
      <right/>
      <top style="double"/>
      <bottom style="medium"/>
      <diagonal/>
    </border>
    <border diagonalUp="false" diagonalDown="false">
      <left style="medium"/>
      <right style="double"/>
      <top style="double"/>
      <bottom style="medium"/>
      <diagonal/>
    </border>
    <border diagonalUp="false" diagonalDown="false">
      <left style="double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double"/>
      <top/>
      <bottom/>
      <diagonal/>
    </border>
    <border diagonalUp="false" diagonalDown="false">
      <left style="double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double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/>
      <top style="medium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double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 style="medium"/>
      <right style="double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 style="medium"/>
      <right style="double"/>
      <top style="hair"/>
      <bottom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double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/>
      <top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double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 style="medium"/>
      <right style="double"/>
      <top style="hair"/>
      <bottom style="medium"/>
      <diagonal/>
    </border>
    <border diagonalUp="false" diagonalDown="false">
      <left style="double"/>
      <right style="medium"/>
      <top style="medium"/>
      <bottom/>
      <diagonal/>
    </border>
    <border diagonalUp="false" diagonalDown="false">
      <left/>
      <right style="medium"/>
      <top style="double"/>
      <bottom style="double"/>
      <diagonal/>
    </border>
    <border diagonalUp="false" diagonalDown="false">
      <left style="double"/>
      <right style="medium"/>
      <top style="double"/>
      <bottom/>
      <diagonal/>
    </border>
    <border diagonalUp="false" diagonalDown="false">
      <left/>
      <right style="medium"/>
      <top style="double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double"/>
      <bottom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/>
      <right style="medium"/>
      <top style="medium"/>
      <bottom style="hair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 style="double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double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/>
      <bottom style="hair"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double"/>
      <top style="medium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hair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hair"/>
      <diagonal/>
    </border>
    <border diagonalUp="false" diagonalDown="false">
      <left style="medium"/>
      <right style="medium"/>
      <top style="hair"/>
      <bottom style="double"/>
      <diagonal/>
    </border>
    <border diagonalUp="false" diagonalDown="false">
      <left/>
      <right style="medium"/>
      <top style="hair"/>
      <bottom style="double"/>
      <diagonal/>
    </border>
    <border diagonalUp="false" diagonalDown="false">
      <left style="medium"/>
      <right/>
      <top style="hair"/>
      <bottom style="double"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double"/>
      <right style="thin"/>
      <top style="medium"/>
      <bottom style="medium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double"/>
      <right style="medium"/>
      <top style="medium"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double"/>
      <right style="medium"/>
      <top style="double"/>
      <bottom style="hair"/>
      <diagonal/>
    </border>
    <border diagonalUp="false" diagonalDown="false">
      <left style="medium"/>
      <right style="medium"/>
      <top style="double"/>
      <bottom style="hair"/>
      <diagonal/>
    </border>
    <border diagonalUp="false" diagonalDown="false">
      <left style="medium"/>
      <right style="double"/>
      <top style="double"/>
      <bottom style="hair"/>
      <diagonal/>
    </border>
    <border diagonalUp="false" diagonalDown="false">
      <left style="double"/>
      <right style="medium"/>
      <top style="hair"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 style="double"/>
      <top style="medium"/>
      <bottom style="double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double"/>
      <right style="double"/>
      <top style="double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4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4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4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3" fillId="0" borderId="5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5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0" borderId="5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5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5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5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3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5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5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5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5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5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5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5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5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5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4" fillId="0" borderId="5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5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6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6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4" fillId="0" borderId="6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6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5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3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5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5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3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3" fillId="0" borderId="3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8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0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5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0" borderId="1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7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0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0" borderId="2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2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0" borderId="2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0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0" borderId="2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2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0" borderId="2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7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4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7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3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5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7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5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7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7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6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6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6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6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7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4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4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8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8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8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8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8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8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8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a 2" xfId="20"/>
    <cellStyle name="normálne_PD" xfId="21"/>
    <cellStyle name="normální_Učitelia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AE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7.55"/>
    <col collapsed="false" customWidth="true" hidden="false" outlineLevel="0" max="3" min="3" style="1" width="32.1"/>
    <col collapsed="false" customWidth="true" hidden="true" outlineLevel="0" max="11" min="4" style="1" width="12.66"/>
    <col collapsed="false" customWidth="true" hidden="true" outlineLevel="0" max="12" min="12" style="1" width="14.43"/>
    <col collapsed="false" customWidth="true" hidden="true" outlineLevel="0" max="13" min="13" style="1" width="15.99"/>
    <col collapsed="false" customWidth="true" hidden="true" outlineLevel="0" max="14" min="14" style="1" width="16.1"/>
    <col collapsed="false" customWidth="true" hidden="true" outlineLevel="0" max="16" min="15" style="1" width="16.99"/>
    <col collapsed="false" customWidth="true" hidden="true" outlineLevel="0" max="17" min="17" style="1" width="15.87"/>
    <col collapsed="false" customWidth="true" hidden="true" outlineLevel="0" max="18" min="18" style="1" width="15.32"/>
    <col collapsed="false" customWidth="true" hidden="true" outlineLevel="0" max="19" min="19" style="1" width="16.1"/>
    <col collapsed="false" customWidth="true" hidden="true" outlineLevel="0" max="20" min="20" style="1" width="15.87"/>
    <col collapsed="false" customWidth="true" hidden="false" outlineLevel="0" max="21" min="21" style="1" width="15.43"/>
    <col collapsed="false" customWidth="true" hidden="false" outlineLevel="0" max="22" min="22" style="1" width="13.99"/>
    <col collapsed="false" customWidth="true" hidden="false" outlineLevel="0" max="23" min="23" style="1" width="13.76"/>
    <col collapsed="false" customWidth="true" hidden="false" outlineLevel="0" max="24" min="24" style="1" width="15.1"/>
    <col collapsed="false" customWidth="false" hidden="false" outlineLevel="0" max="25" min="25" style="1" width="9.1"/>
    <col collapsed="false" customWidth="true" hidden="false" outlineLevel="0" max="26" min="26" style="1" width="13.66"/>
    <col collapsed="false" customWidth="true" hidden="false" outlineLevel="0" max="27" min="27" style="2" width="12.66"/>
    <col collapsed="false" customWidth="true" hidden="false" outlineLevel="0" max="29" min="28" style="2" width="10.1"/>
    <col collapsed="false" customWidth="true" hidden="false" outlineLevel="0" max="30" min="30" style="2" width="10.55"/>
    <col collapsed="false" customWidth="true" hidden="false" outlineLevel="0" max="31" min="31" style="2" width="10.1"/>
    <col collapsed="false" customWidth="false" hidden="false" outlineLevel="0" max="257" min="32" style="1" width="9.1"/>
  </cols>
  <sheetData>
    <row r="1" customFormat="false" ht="13.2" hidden="false" customHeight="false" outlineLevel="0" collapsed="false">
      <c r="A1" s="3" t="s">
        <v>0</v>
      </c>
    </row>
    <row r="2" customFormat="false" ht="14.4" hidden="false" customHeight="false" outlineLevel="0" collapsed="false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Y2" s="5"/>
    </row>
    <row r="3" customFormat="false" ht="13.5" hidden="false" customHeight="true" outlineLevel="0" collapsed="false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10" t="s">
        <v>24</v>
      </c>
      <c r="X3" s="10" t="s">
        <v>25</v>
      </c>
      <c r="Y3" s="11" t="s">
        <v>26</v>
      </c>
    </row>
    <row r="4" customFormat="false" ht="30.6" hidden="false" customHeight="true" outlineLevel="0" collapsed="false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0"/>
      <c r="Y4" s="11"/>
    </row>
    <row r="5" customFormat="false" ht="16.8" hidden="false" customHeight="false" outlineLevel="0" collapsed="false">
      <c r="A5" s="12" t="n">
        <v>100</v>
      </c>
      <c r="B5" s="13" t="s">
        <v>27</v>
      </c>
      <c r="C5" s="13"/>
      <c r="D5" s="14" t="n">
        <v>4005975</v>
      </c>
      <c r="E5" s="14" t="n">
        <v>4409049</v>
      </c>
      <c r="F5" s="14" t="n">
        <v>5183529</v>
      </c>
      <c r="G5" s="14" t="n">
        <v>5169506</v>
      </c>
      <c r="H5" s="14" t="n">
        <v>4342169</v>
      </c>
      <c r="I5" s="14" t="n">
        <v>4854565</v>
      </c>
      <c r="J5" s="14" t="n">
        <v>5209041</v>
      </c>
      <c r="K5" s="14" t="n">
        <v>4997011</v>
      </c>
      <c r="L5" s="14" t="n">
        <v>5140983.68</v>
      </c>
      <c r="M5" s="15" t="n">
        <v>5807550.21</v>
      </c>
      <c r="N5" s="14" t="n">
        <v>6453363.55</v>
      </c>
      <c r="O5" s="15" t="n">
        <v>6809462.01</v>
      </c>
      <c r="P5" s="15" t="n">
        <v>8043385.96</v>
      </c>
      <c r="Q5" s="15" t="n">
        <v>7988329.25</v>
      </c>
      <c r="R5" s="15" t="n">
        <v>8043385.96</v>
      </c>
      <c r="S5" s="16" t="n">
        <v>8366279.7</v>
      </c>
      <c r="T5" s="16" t="n">
        <v>9161330.97</v>
      </c>
      <c r="U5" s="16" t="n">
        <v>9519656.5</v>
      </c>
      <c r="V5" s="17" t="n">
        <f aca="false">V6+V12+V17</f>
        <v>9919130</v>
      </c>
      <c r="W5" s="17" t="n">
        <f aca="false">W6+W12+W17</f>
        <v>9406103</v>
      </c>
      <c r="X5" s="16" t="n">
        <f aca="false">X6+X12+X17</f>
        <v>9473000.75</v>
      </c>
      <c r="Y5" s="18" t="n">
        <f aca="false">IF(W5=0,0,X5/W5*100)</f>
        <v>100.711216430439</v>
      </c>
    </row>
    <row r="6" customFormat="false" ht="14.4" hidden="false" customHeight="false" outlineLevel="0" collapsed="false">
      <c r="A6" s="19" t="n">
        <v>110</v>
      </c>
      <c r="B6" s="20" t="s">
        <v>28</v>
      </c>
      <c r="C6" s="20"/>
      <c r="D6" s="21" t="n">
        <v>3340935</v>
      </c>
      <c r="E6" s="21" t="n">
        <v>3718815</v>
      </c>
      <c r="F6" s="21" t="n">
        <v>4552845</v>
      </c>
      <c r="G6" s="21" t="n">
        <v>4537123</v>
      </c>
      <c r="H6" s="21" t="n">
        <v>3726916</v>
      </c>
      <c r="I6" s="21" t="n">
        <v>4195159</v>
      </c>
      <c r="J6" s="21" t="n">
        <v>4432132</v>
      </c>
      <c r="K6" s="21" t="n">
        <v>4175784</v>
      </c>
      <c r="L6" s="21" t="n">
        <v>4401458.42</v>
      </c>
      <c r="M6" s="22" t="n">
        <v>5016805.1</v>
      </c>
      <c r="N6" s="21" t="n">
        <v>5542925.66</v>
      </c>
      <c r="O6" s="22" t="n">
        <v>5877883.03</v>
      </c>
      <c r="P6" s="22" t="n">
        <v>7044253.25</v>
      </c>
      <c r="Q6" s="22" t="n">
        <v>7093467.67</v>
      </c>
      <c r="R6" s="22" t="n">
        <v>7044253.25</v>
      </c>
      <c r="S6" s="23" t="n">
        <v>7229624.83</v>
      </c>
      <c r="T6" s="23" t="n">
        <v>7838338.2</v>
      </c>
      <c r="U6" s="23" t="n">
        <v>8115095.23</v>
      </c>
      <c r="V6" s="24" t="n">
        <f aca="false">V7</f>
        <v>8441178</v>
      </c>
      <c r="W6" s="24" t="n">
        <f aca="false">W7</f>
        <v>7898151</v>
      </c>
      <c r="X6" s="23" t="n">
        <f aca="false">X7</f>
        <v>7923145.58</v>
      </c>
      <c r="Y6" s="25" t="n">
        <f aca="false">IF(W6=0,0,X6/W6*100)</f>
        <v>100.316461156542</v>
      </c>
    </row>
    <row r="7" customFormat="false" ht="13.8" hidden="false" customHeight="false" outlineLevel="0" collapsed="false">
      <c r="A7" s="26"/>
      <c r="B7" s="27"/>
      <c r="C7" s="28" t="s">
        <v>29</v>
      </c>
      <c r="D7" s="29" t="n">
        <v>3340935</v>
      </c>
      <c r="E7" s="29" t="n">
        <v>3718815</v>
      </c>
      <c r="F7" s="29" t="n">
        <v>4552845</v>
      </c>
      <c r="G7" s="29" t="n">
        <v>4537123</v>
      </c>
      <c r="H7" s="29" t="n">
        <v>3726916</v>
      </c>
      <c r="I7" s="30" t="n">
        <v>4195159</v>
      </c>
      <c r="J7" s="30" t="n">
        <v>4432132</v>
      </c>
      <c r="K7" s="31" t="n">
        <v>4175784</v>
      </c>
      <c r="L7" s="31" t="n">
        <v>4401458.42</v>
      </c>
      <c r="M7" s="32" t="n">
        <v>5016805.1</v>
      </c>
      <c r="N7" s="33" t="n">
        <v>5542925.66</v>
      </c>
      <c r="O7" s="32" t="n">
        <v>5877883.03</v>
      </c>
      <c r="P7" s="32" t="n">
        <v>7044253.25</v>
      </c>
      <c r="Q7" s="32" t="n">
        <v>7093467.67</v>
      </c>
      <c r="R7" s="32" t="n">
        <v>7044253.25</v>
      </c>
      <c r="S7" s="32" t="n">
        <v>7229624.83</v>
      </c>
      <c r="T7" s="32" t="n">
        <v>7838338.2</v>
      </c>
      <c r="U7" s="32" t="n">
        <v>8115095.23</v>
      </c>
      <c r="V7" s="33" t="n">
        <v>8441178</v>
      </c>
      <c r="W7" s="33" t="n">
        <v>7898151</v>
      </c>
      <c r="X7" s="34" t="n">
        <v>7923145.58</v>
      </c>
      <c r="Y7" s="35" t="n">
        <f aca="false">IF(W7=0,0,X7/W7*100)</f>
        <v>100.316461156542</v>
      </c>
    </row>
    <row r="8" customFormat="false" ht="13.8" hidden="true" customHeight="false" outlineLevel="0" collapsed="false">
      <c r="A8" s="26"/>
      <c r="B8" s="27"/>
      <c r="C8" s="36" t="s">
        <v>30</v>
      </c>
      <c r="D8" s="36"/>
      <c r="E8" s="36"/>
      <c r="F8" s="36"/>
      <c r="G8" s="36"/>
      <c r="H8" s="36"/>
      <c r="I8" s="37"/>
      <c r="J8" s="37"/>
      <c r="K8" s="38"/>
      <c r="L8" s="38"/>
      <c r="M8" s="39"/>
      <c r="N8" s="40"/>
      <c r="O8" s="40"/>
      <c r="P8" s="40"/>
      <c r="Q8" s="39"/>
      <c r="R8" s="39"/>
      <c r="S8" s="39"/>
      <c r="T8" s="39"/>
      <c r="U8" s="39"/>
      <c r="V8" s="40"/>
      <c r="W8" s="40"/>
      <c r="X8" s="41"/>
      <c r="Y8" s="42" t="n">
        <f aca="false">IF(W8=0,0,X8/W8*100)</f>
        <v>0</v>
      </c>
    </row>
    <row r="9" customFormat="false" ht="13.8" hidden="true" customHeight="false" outlineLevel="0" collapsed="false">
      <c r="A9" s="26"/>
      <c r="B9" s="27"/>
      <c r="C9" s="43" t="s">
        <v>31</v>
      </c>
      <c r="D9" s="43"/>
      <c r="E9" s="43"/>
      <c r="F9" s="43"/>
      <c r="G9" s="43"/>
      <c r="H9" s="43"/>
      <c r="I9" s="44"/>
      <c r="J9" s="44"/>
      <c r="K9" s="45"/>
      <c r="L9" s="45"/>
      <c r="M9" s="46"/>
      <c r="N9" s="47"/>
      <c r="O9" s="47"/>
      <c r="P9" s="47"/>
      <c r="Q9" s="46"/>
      <c r="R9" s="46"/>
      <c r="S9" s="46"/>
      <c r="T9" s="46"/>
      <c r="U9" s="46"/>
      <c r="V9" s="47"/>
      <c r="W9" s="47"/>
      <c r="X9" s="48"/>
      <c r="Y9" s="49" t="n">
        <f aca="false">IF(W9=0,0,X9/W9*100)</f>
        <v>0</v>
      </c>
      <c r="Z9" s="50"/>
    </row>
    <row r="10" customFormat="false" ht="13.8" hidden="true" customHeight="false" outlineLevel="0" collapsed="false">
      <c r="A10" s="26"/>
      <c r="B10" s="27"/>
      <c r="C10" s="43" t="s">
        <v>32</v>
      </c>
      <c r="D10" s="43"/>
      <c r="E10" s="43"/>
      <c r="F10" s="43"/>
      <c r="G10" s="43"/>
      <c r="H10" s="43"/>
      <c r="I10" s="44"/>
      <c r="J10" s="44"/>
      <c r="K10" s="45"/>
      <c r="L10" s="45"/>
      <c r="M10" s="46"/>
      <c r="N10" s="47"/>
      <c r="O10" s="47"/>
      <c r="P10" s="47"/>
      <c r="Q10" s="46"/>
      <c r="R10" s="46"/>
      <c r="S10" s="46"/>
      <c r="T10" s="46"/>
      <c r="U10" s="46"/>
      <c r="V10" s="47"/>
      <c r="W10" s="47"/>
      <c r="X10" s="48"/>
      <c r="Y10" s="49" t="n">
        <f aca="false">IF(W10=0,0,X10/W10*100)</f>
        <v>0</v>
      </c>
    </row>
    <row r="11" customFormat="false" ht="13.8" hidden="true" customHeight="false" outlineLevel="0" collapsed="false">
      <c r="A11" s="26"/>
      <c r="B11" s="27"/>
      <c r="C11" s="51" t="s">
        <v>33</v>
      </c>
      <c r="D11" s="51"/>
      <c r="E11" s="51"/>
      <c r="F11" s="51"/>
      <c r="G11" s="51"/>
      <c r="H11" s="51"/>
      <c r="I11" s="52"/>
      <c r="J11" s="52"/>
      <c r="K11" s="53"/>
      <c r="L11" s="53"/>
      <c r="M11" s="54"/>
      <c r="N11" s="55"/>
      <c r="O11" s="55"/>
      <c r="P11" s="55"/>
      <c r="Q11" s="54"/>
      <c r="R11" s="54"/>
      <c r="S11" s="54"/>
      <c r="T11" s="54"/>
      <c r="U11" s="54"/>
      <c r="V11" s="55"/>
      <c r="W11" s="55"/>
      <c r="X11" s="56"/>
      <c r="Y11" s="57" t="n">
        <f aca="false">IF(W11=0,0,X11/W11*100)</f>
        <v>0</v>
      </c>
    </row>
    <row r="12" customFormat="false" ht="14.4" hidden="false" customHeight="false" outlineLevel="0" collapsed="false">
      <c r="A12" s="58" t="n">
        <v>120</v>
      </c>
      <c r="B12" s="59" t="s">
        <v>34</v>
      </c>
      <c r="C12" s="59"/>
      <c r="D12" s="60" t="n">
        <v>295824</v>
      </c>
      <c r="E12" s="60" t="n">
        <v>311093</v>
      </c>
      <c r="F12" s="60" t="n">
        <v>361216</v>
      </c>
      <c r="G12" s="60" t="n">
        <v>341843</v>
      </c>
      <c r="H12" s="60" t="n">
        <v>316587</v>
      </c>
      <c r="I12" s="60" t="n">
        <v>360438</v>
      </c>
      <c r="J12" s="60" t="n">
        <v>460690</v>
      </c>
      <c r="K12" s="60" t="n">
        <v>388905</v>
      </c>
      <c r="L12" s="60" t="n">
        <v>335641.24</v>
      </c>
      <c r="M12" s="61" t="n">
        <v>396789.44</v>
      </c>
      <c r="N12" s="60" t="n">
        <v>470206.4</v>
      </c>
      <c r="O12" s="61" t="n">
        <v>490398.24</v>
      </c>
      <c r="P12" s="61" t="n">
        <v>534837.91</v>
      </c>
      <c r="Q12" s="62" t="n">
        <v>461578.98</v>
      </c>
      <c r="R12" s="62" t="n">
        <v>534837.91</v>
      </c>
      <c r="S12" s="62" t="n">
        <v>579640.49</v>
      </c>
      <c r="T12" s="62" t="n">
        <v>721952.46</v>
      </c>
      <c r="U12" s="62" t="n">
        <v>772070.66</v>
      </c>
      <c r="V12" s="63" t="n">
        <f aca="false">V13</f>
        <v>800752</v>
      </c>
      <c r="W12" s="63" t="n">
        <f aca="false">W13</f>
        <v>830752</v>
      </c>
      <c r="X12" s="62" t="n">
        <f aca="false">X13</f>
        <v>867273.2</v>
      </c>
      <c r="Y12" s="64" t="n">
        <f aca="false">IF(W12=0,0,X12/W12*100)</f>
        <v>104.396161550017</v>
      </c>
    </row>
    <row r="13" customFormat="false" ht="13.8" hidden="false" customHeight="false" outlineLevel="0" collapsed="false">
      <c r="A13" s="65"/>
      <c r="B13" s="66" t="n">
        <v>121</v>
      </c>
      <c r="C13" s="67" t="s">
        <v>35</v>
      </c>
      <c r="D13" s="67" t="n">
        <v>295824</v>
      </c>
      <c r="E13" s="67" t="n">
        <v>311093</v>
      </c>
      <c r="F13" s="67" t="n">
        <v>361216</v>
      </c>
      <c r="G13" s="67" t="n">
        <v>341843</v>
      </c>
      <c r="H13" s="67" t="n">
        <v>316587</v>
      </c>
      <c r="I13" s="68" t="n">
        <v>360438</v>
      </c>
      <c r="J13" s="68" t="n">
        <v>460690</v>
      </c>
      <c r="K13" s="68" t="n">
        <v>388905</v>
      </c>
      <c r="L13" s="68" t="n">
        <v>335641.24</v>
      </c>
      <c r="M13" s="69" t="n">
        <v>396789.44</v>
      </c>
      <c r="N13" s="68" t="n">
        <v>470206.4</v>
      </c>
      <c r="O13" s="69" t="n">
        <v>490398.24</v>
      </c>
      <c r="P13" s="69" t="n">
        <v>534837.91</v>
      </c>
      <c r="Q13" s="70" t="n">
        <v>461578.98</v>
      </c>
      <c r="R13" s="70" t="n">
        <v>534837.91</v>
      </c>
      <c r="S13" s="70" t="n">
        <v>579640.49</v>
      </c>
      <c r="T13" s="70" t="n">
        <v>721952.46</v>
      </c>
      <c r="U13" s="70" t="n">
        <v>772070.66</v>
      </c>
      <c r="V13" s="71" t="n">
        <f aca="false">SUM(V14:V16)</f>
        <v>800752</v>
      </c>
      <c r="W13" s="71" t="n">
        <f aca="false">SUM(W14:W16)</f>
        <v>830752</v>
      </c>
      <c r="X13" s="70" t="n">
        <f aca="false">SUM(X14:X16)</f>
        <v>867273.2</v>
      </c>
      <c r="Y13" s="72" t="n">
        <f aca="false">IF(W13=0,0,X13/W13*100)</f>
        <v>104.396161550017</v>
      </c>
    </row>
    <row r="14" customFormat="false" ht="13.2" hidden="false" customHeight="false" outlineLevel="0" collapsed="false">
      <c r="A14" s="65"/>
      <c r="B14" s="73"/>
      <c r="C14" s="74" t="s">
        <v>36</v>
      </c>
      <c r="D14" s="75"/>
      <c r="E14" s="75"/>
      <c r="F14" s="75"/>
      <c r="G14" s="75"/>
      <c r="H14" s="75" t="n">
        <v>51780</v>
      </c>
      <c r="I14" s="75" t="n">
        <v>67186</v>
      </c>
      <c r="J14" s="76" t="n">
        <v>71840</v>
      </c>
      <c r="K14" s="76" t="n">
        <v>90890</v>
      </c>
      <c r="L14" s="76" t="n">
        <v>64647.11</v>
      </c>
      <c r="M14" s="77" t="n">
        <v>92446.08</v>
      </c>
      <c r="N14" s="78" t="n">
        <v>110741.25</v>
      </c>
      <c r="O14" s="77" t="n">
        <v>490398.24</v>
      </c>
      <c r="P14" s="77" t="n">
        <v>130151.65</v>
      </c>
      <c r="Q14" s="77" t="n">
        <v>461578.98</v>
      </c>
      <c r="R14" s="77" t="n">
        <v>130151.65</v>
      </c>
      <c r="S14" s="77" t="n">
        <v>155493.95</v>
      </c>
      <c r="T14" s="77" t="n">
        <v>221848.05</v>
      </c>
      <c r="U14" s="77" t="n">
        <v>195669.33</v>
      </c>
      <c r="V14" s="78" t="n">
        <v>220532</v>
      </c>
      <c r="W14" s="78" t="n">
        <v>230532</v>
      </c>
      <c r="X14" s="41" t="n">
        <v>273782.2</v>
      </c>
      <c r="Y14" s="42" t="n">
        <f aca="false">IF(W14=0,0,X14/W14*100)</f>
        <v>118.761039682127</v>
      </c>
    </row>
    <row r="15" customFormat="false" ht="13.2" hidden="false" customHeight="false" outlineLevel="0" collapsed="false">
      <c r="A15" s="65"/>
      <c r="B15" s="73"/>
      <c r="C15" s="43" t="s">
        <v>37</v>
      </c>
      <c r="D15" s="43"/>
      <c r="E15" s="43"/>
      <c r="F15" s="43"/>
      <c r="G15" s="43"/>
      <c r="H15" s="43" t="n">
        <v>234536</v>
      </c>
      <c r="I15" s="43" t="n">
        <v>264067</v>
      </c>
      <c r="J15" s="45" t="n">
        <v>359760</v>
      </c>
      <c r="K15" s="45" t="n">
        <v>267120</v>
      </c>
      <c r="L15" s="45" t="n">
        <v>239509.09</v>
      </c>
      <c r="M15" s="46" t="n">
        <v>271513.31</v>
      </c>
      <c r="N15" s="47" t="n">
        <v>321276.38</v>
      </c>
      <c r="O15" s="47"/>
      <c r="P15" s="47" t="n">
        <v>360134.97</v>
      </c>
      <c r="Q15" s="46"/>
      <c r="R15" s="46" t="n">
        <v>360134.97</v>
      </c>
      <c r="S15" s="46" t="n">
        <v>378358.31</v>
      </c>
      <c r="T15" s="46" t="n">
        <v>453759.85</v>
      </c>
      <c r="U15" s="46" t="n">
        <v>509205.28</v>
      </c>
      <c r="V15" s="47" t="n">
        <v>513583</v>
      </c>
      <c r="W15" s="47" t="n">
        <v>533583</v>
      </c>
      <c r="X15" s="48" t="n">
        <v>513604.11</v>
      </c>
      <c r="Y15" s="49" t="n">
        <f aca="false">IF(W15=0,0,X15/W15*100)</f>
        <v>96.2557109203254</v>
      </c>
    </row>
    <row r="16" customFormat="false" ht="13.8" hidden="false" customHeight="false" outlineLevel="0" collapsed="false">
      <c r="A16" s="65"/>
      <c r="B16" s="73"/>
      <c r="C16" s="51" t="s">
        <v>38</v>
      </c>
      <c r="D16" s="51"/>
      <c r="E16" s="51"/>
      <c r="F16" s="51"/>
      <c r="G16" s="51"/>
      <c r="H16" s="51" t="n">
        <v>30271</v>
      </c>
      <c r="I16" s="51" t="n">
        <v>29185</v>
      </c>
      <c r="J16" s="79" t="n">
        <v>29090</v>
      </c>
      <c r="K16" s="79" t="n">
        <v>30895</v>
      </c>
      <c r="L16" s="79" t="n">
        <v>31485.04</v>
      </c>
      <c r="M16" s="80" t="n">
        <v>32830.05</v>
      </c>
      <c r="N16" s="81" t="n">
        <v>38188.77</v>
      </c>
      <c r="O16" s="81"/>
      <c r="P16" s="81" t="n">
        <v>44551.29</v>
      </c>
      <c r="Q16" s="80"/>
      <c r="R16" s="80" t="n">
        <v>44551.29</v>
      </c>
      <c r="S16" s="80" t="n">
        <v>45788.23</v>
      </c>
      <c r="T16" s="80" t="n">
        <v>46344.56</v>
      </c>
      <c r="U16" s="80" t="n">
        <v>67196.05</v>
      </c>
      <c r="V16" s="81" t="n">
        <v>66637</v>
      </c>
      <c r="W16" s="81" t="n">
        <v>66637</v>
      </c>
      <c r="X16" s="56" t="n">
        <v>79886.89</v>
      </c>
      <c r="Y16" s="57" t="n">
        <f aca="false">IF(W16=0,0,X16/W16*100)</f>
        <v>119.883683239041</v>
      </c>
    </row>
    <row r="17" customFormat="false" ht="14.4" hidden="false" customHeight="false" outlineLevel="0" collapsed="false">
      <c r="A17" s="58" t="n">
        <v>130</v>
      </c>
      <c r="B17" s="59" t="s">
        <v>39</v>
      </c>
      <c r="C17" s="59"/>
      <c r="D17" s="60" t="n">
        <v>369216</v>
      </c>
      <c r="E17" s="60" t="n">
        <v>379141</v>
      </c>
      <c r="F17" s="60" t="n">
        <v>269468</v>
      </c>
      <c r="G17" s="60" t="n">
        <v>290540</v>
      </c>
      <c r="H17" s="60" t="n">
        <v>298666</v>
      </c>
      <c r="I17" s="60" t="n">
        <v>298968</v>
      </c>
      <c r="J17" s="60" t="n">
        <v>316219</v>
      </c>
      <c r="K17" s="60" t="n">
        <v>432322</v>
      </c>
      <c r="L17" s="60" t="n">
        <v>403884.02</v>
      </c>
      <c r="M17" s="61" t="n">
        <v>393955.67</v>
      </c>
      <c r="N17" s="60" t="n">
        <v>440231.49</v>
      </c>
      <c r="O17" s="61" t="n">
        <v>441180.74</v>
      </c>
      <c r="P17" s="63" t="n">
        <v>464294.8</v>
      </c>
      <c r="Q17" s="62" t="n">
        <v>433282.6</v>
      </c>
      <c r="R17" s="62" t="n">
        <v>464294.8</v>
      </c>
      <c r="S17" s="62" t="n">
        <v>557014.38</v>
      </c>
      <c r="T17" s="62" t="n">
        <v>601040.31</v>
      </c>
      <c r="U17" s="62" t="n">
        <v>632490.61</v>
      </c>
      <c r="V17" s="63" t="n">
        <f aca="false">V18</f>
        <v>677200</v>
      </c>
      <c r="W17" s="63" t="n">
        <f aca="false">W18</f>
        <v>677200</v>
      </c>
      <c r="X17" s="62" t="n">
        <f aca="false">X18</f>
        <v>682581.97</v>
      </c>
      <c r="Y17" s="64" t="n">
        <f aca="false">IF(W17=0,0,X17/W17*100)</f>
        <v>100.794738629651</v>
      </c>
    </row>
    <row r="18" customFormat="false" ht="13.8" hidden="false" customHeight="false" outlineLevel="0" collapsed="false">
      <c r="A18" s="82"/>
      <c r="B18" s="83" t="n">
        <v>133</v>
      </c>
      <c r="C18" s="84" t="s">
        <v>40</v>
      </c>
      <c r="D18" s="85" t="n">
        <v>369216</v>
      </c>
      <c r="E18" s="85" t="n">
        <v>379141</v>
      </c>
      <c r="F18" s="85" t="n">
        <v>269468</v>
      </c>
      <c r="G18" s="85" t="n">
        <v>290540</v>
      </c>
      <c r="H18" s="86" t="n">
        <v>298666</v>
      </c>
      <c r="I18" s="86" t="n">
        <v>298968</v>
      </c>
      <c r="J18" s="87" t="n">
        <v>316219</v>
      </c>
      <c r="K18" s="87" t="n">
        <v>432322</v>
      </c>
      <c r="L18" s="87" t="n">
        <v>403884.02</v>
      </c>
      <c r="M18" s="88" t="n">
        <v>393955.67</v>
      </c>
      <c r="N18" s="87" t="n">
        <v>440231.49</v>
      </c>
      <c r="O18" s="88" t="n">
        <v>441180.74</v>
      </c>
      <c r="P18" s="89" t="n">
        <v>464294.8</v>
      </c>
      <c r="Q18" s="90" t="n">
        <v>433282.6</v>
      </c>
      <c r="R18" s="90" t="n">
        <v>464294.8</v>
      </c>
      <c r="S18" s="90" t="n">
        <v>557014.38</v>
      </c>
      <c r="T18" s="90" t="n">
        <v>601040.31</v>
      </c>
      <c r="U18" s="90" t="n">
        <v>632490.61</v>
      </c>
      <c r="V18" s="89" t="n">
        <f aca="false">SUM(V19:V25)</f>
        <v>677200</v>
      </c>
      <c r="W18" s="89" t="n">
        <f aca="false">SUM(W19:W25)</f>
        <v>677200</v>
      </c>
      <c r="X18" s="90" t="n">
        <f aca="false">SUM(X19:X25)</f>
        <v>682581.97</v>
      </c>
      <c r="Y18" s="91" t="n">
        <f aca="false">IF(W18=0,0,X18/W18*100)</f>
        <v>100.794738629651</v>
      </c>
    </row>
    <row r="19" customFormat="false" ht="13.2" hidden="false" customHeight="false" outlineLevel="0" collapsed="false">
      <c r="A19" s="82"/>
      <c r="B19" s="92"/>
      <c r="C19" s="93" t="s">
        <v>41</v>
      </c>
      <c r="D19" s="93"/>
      <c r="E19" s="93"/>
      <c r="F19" s="93"/>
      <c r="G19" s="93"/>
      <c r="H19" s="93" t="n">
        <v>7752</v>
      </c>
      <c r="I19" s="94" t="n">
        <v>7713</v>
      </c>
      <c r="J19" s="78" t="n">
        <v>7990</v>
      </c>
      <c r="K19" s="78" t="n">
        <v>9276</v>
      </c>
      <c r="L19" s="78" t="n">
        <v>9178.11</v>
      </c>
      <c r="M19" s="77" t="n">
        <v>9228.06</v>
      </c>
      <c r="N19" s="78" t="n">
        <v>12166.42</v>
      </c>
      <c r="O19" s="77" t="n">
        <v>11448.4</v>
      </c>
      <c r="P19" s="77" t="n">
        <v>11359.16</v>
      </c>
      <c r="Q19" s="77" t="n">
        <v>11344.54</v>
      </c>
      <c r="R19" s="77" t="n">
        <v>11359.16</v>
      </c>
      <c r="S19" s="77" t="n">
        <v>13048.94</v>
      </c>
      <c r="T19" s="77" t="n">
        <v>12229.68</v>
      </c>
      <c r="U19" s="77" t="n">
        <v>12613.25</v>
      </c>
      <c r="V19" s="78" t="n">
        <v>11800</v>
      </c>
      <c r="W19" s="78" t="n">
        <v>11800</v>
      </c>
      <c r="X19" s="41" t="n">
        <v>12437.53</v>
      </c>
      <c r="Y19" s="42" t="n">
        <f aca="false">IF(W19=0,0,X19/W19*100)</f>
        <v>105.402796610169</v>
      </c>
      <c r="Z19" s="50"/>
    </row>
    <row r="20" customFormat="false" ht="13.2" hidden="false" customHeight="false" outlineLevel="0" collapsed="false">
      <c r="A20" s="82"/>
      <c r="B20" s="92"/>
      <c r="C20" s="95" t="s">
        <v>42</v>
      </c>
      <c r="D20" s="95"/>
      <c r="E20" s="95"/>
      <c r="F20" s="95"/>
      <c r="G20" s="95"/>
      <c r="H20" s="95" t="n">
        <v>532</v>
      </c>
      <c r="I20" s="96" t="n">
        <v>732</v>
      </c>
      <c r="J20" s="47" t="n">
        <v>732</v>
      </c>
      <c r="K20" s="47" t="n">
        <v>749</v>
      </c>
      <c r="L20" s="47" t="n">
        <v>300</v>
      </c>
      <c r="M20" s="46" t="n">
        <v>300</v>
      </c>
      <c r="N20" s="47" t="n">
        <v>632</v>
      </c>
      <c r="O20" s="46" t="n">
        <v>398.66</v>
      </c>
      <c r="P20" s="46" t="n">
        <v>332</v>
      </c>
      <c r="Q20" s="46" t="n">
        <v>332</v>
      </c>
      <c r="R20" s="46" t="n">
        <v>332</v>
      </c>
      <c r="S20" s="46" t="n">
        <v>332</v>
      </c>
      <c r="T20" s="46" t="n">
        <v>332</v>
      </c>
      <c r="U20" s="46" t="n">
        <v>400</v>
      </c>
      <c r="V20" s="47" t="n">
        <v>300</v>
      </c>
      <c r="W20" s="47" t="n">
        <v>300</v>
      </c>
      <c r="X20" s="48" t="n">
        <v>400</v>
      </c>
      <c r="Y20" s="49" t="n">
        <f aca="false">IF(W20=0,0,X20/W20*100)</f>
        <v>133.333333333333</v>
      </c>
    </row>
    <row r="21" customFormat="false" ht="13.2" hidden="false" customHeight="false" outlineLevel="0" collapsed="false">
      <c r="A21" s="82"/>
      <c r="B21" s="92"/>
      <c r="C21" s="95" t="s">
        <v>43</v>
      </c>
      <c r="D21" s="95"/>
      <c r="E21" s="95"/>
      <c r="F21" s="95"/>
      <c r="G21" s="95"/>
      <c r="H21" s="95" t="n">
        <v>700</v>
      </c>
      <c r="I21" s="96" t="n">
        <v>750</v>
      </c>
      <c r="J21" s="47" t="n">
        <v>750</v>
      </c>
      <c r="K21" s="47" t="n">
        <v>725</v>
      </c>
      <c r="L21" s="47" t="n">
        <v>650</v>
      </c>
      <c r="M21" s="46" t="n">
        <v>679.15</v>
      </c>
      <c r="N21" s="47" t="n">
        <v>691.66</v>
      </c>
      <c r="O21" s="46" t="n">
        <v>875</v>
      </c>
      <c r="P21" s="46" t="n">
        <v>1090</v>
      </c>
      <c r="Q21" s="46" t="n">
        <v>1148.33</v>
      </c>
      <c r="R21" s="46" t="n">
        <v>1090</v>
      </c>
      <c r="S21" s="46" t="n">
        <v>1094.16</v>
      </c>
      <c r="T21" s="46" t="n">
        <v>1155.81</v>
      </c>
      <c r="U21" s="46" t="n">
        <v>1126.66</v>
      </c>
      <c r="V21" s="47" t="n">
        <v>1100</v>
      </c>
      <c r="W21" s="47" t="n">
        <v>1100</v>
      </c>
      <c r="X21" s="48" t="n">
        <v>2059.99</v>
      </c>
      <c r="Y21" s="49" t="n">
        <f aca="false">IF(W21=0,0,X21/W21*100)</f>
        <v>187.271818181818</v>
      </c>
    </row>
    <row r="22" customFormat="false" ht="13.2" hidden="false" customHeight="false" outlineLevel="0" collapsed="false">
      <c r="A22" s="82"/>
      <c r="B22" s="92"/>
      <c r="C22" s="95" t="s">
        <v>44</v>
      </c>
      <c r="D22" s="95"/>
      <c r="E22" s="95"/>
      <c r="F22" s="95"/>
      <c r="G22" s="95"/>
      <c r="H22" s="95" t="n">
        <v>12441</v>
      </c>
      <c r="I22" s="96" t="n">
        <v>12101</v>
      </c>
      <c r="J22" s="47" t="n">
        <v>14430</v>
      </c>
      <c r="K22" s="47" t="n">
        <v>12793</v>
      </c>
      <c r="L22" s="47" t="n">
        <v>13503.5</v>
      </c>
      <c r="M22" s="46" t="n">
        <v>13052</v>
      </c>
      <c r="N22" s="47" t="n">
        <v>12555.5</v>
      </c>
      <c r="O22" s="46" t="n">
        <v>12857.5</v>
      </c>
      <c r="P22" s="46" t="n">
        <v>9612</v>
      </c>
      <c r="Q22" s="46" t="n">
        <v>16975</v>
      </c>
      <c r="R22" s="46" t="n">
        <v>9612</v>
      </c>
      <c r="S22" s="46" t="n">
        <v>6977.5</v>
      </c>
      <c r="T22" s="46" t="n">
        <v>10097</v>
      </c>
      <c r="U22" s="46" t="n">
        <v>18565</v>
      </c>
      <c r="V22" s="47" t="n">
        <v>13000</v>
      </c>
      <c r="W22" s="47" t="n">
        <v>13000</v>
      </c>
      <c r="X22" s="48" t="n">
        <v>19676</v>
      </c>
      <c r="Y22" s="49" t="n">
        <f aca="false">IF(W22=0,0,X22/W22*100)</f>
        <v>151.353846153846</v>
      </c>
      <c r="Z22" s="2"/>
    </row>
    <row r="23" customFormat="false" ht="13.2" hidden="false" customHeight="false" outlineLevel="0" collapsed="false">
      <c r="A23" s="82"/>
      <c r="B23" s="92"/>
      <c r="C23" s="95" t="s">
        <v>45</v>
      </c>
      <c r="D23" s="95"/>
      <c r="E23" s="95"/>
      <c r="F23" s="95"/>
      <c r="G23" s="95"/>
      <c r="H23" s="95" t="n">
        <v>28263</v>
      </c>
      <c r="I23" s="96" t="n">
        <v>29878</v>
      </c>
      <c r="J23" s="47" t="n">
        <v>31474</v>
      </c>
      <c r="K23" s="47" t="n">
        <v>37978</v>
      </c>
      <c r="L23" s="47" t="n">
        <v>32751.27</v>
      </c>
      <c r="M23" s="46" t="n">
        <v>29179.68</v>
      </c>
      <c r="N23" s="47" t="n">
        <v>32177.92</v>
      </c>
      <c r="O23" s="46" t="n">
        <v>25859.56</v>
      </c>
      <c r="P23" s="46" t="n">
        <v>7144.4</v>
      </c>
      <c r="Q23" s="46" t="n">
        <v>32198.11</v>
      </c>
      <c r="R23" s="46" t="n">
        <v>7144.4</v>
      </c>
      <c r="S23" s="46" t="n">
        <v>11213.12</v>
      </c>
      <c r="T23" s="46" t="n">
        <v>6262.94</v>
      </c>
      <c r="U23" s="46" t="n">
        <v>17745.66</v>
      </c>
      <c r="V23" s="47" t="n">
        <v>11000</v>
      </c>
      <c r="W23" s="47" t="n">
        <v>11000</v>
      </c>
      <c r="X23" s="48" t="n">
        <v>13331.53</v>
      </c>
      <c r="Y23" s="49" t="n">
        <f aca="false">IF(W23=0,0,X23/W23*100)</f>
        <v>121.195727272727</v>
      </c>
    </row>
    <row r="24" customFormat="false" ht="13.2" hidden="false" customHeight="false" outlineLevel="0" collapsed="false">
      <c r="A24" s="82"/>
      <c r="B24" s="92"/>
      <c r="C24" s="95" t="s">
        <v>46</v>
      </c>
      <c r="D24" s="95"/>
      <c r="E24" s="95"/>
      <c r="F24" s="95"/>
      <c r="G24" s="95"/>
      <c r="H24" s="95" t="n">
        <v>162034</v>
      </c>
      <c r="I24" s="96" t="n">
        <v>161773</v>
      </c>
      <c r="J24" s="47" t="n">
        <v>174176</v>
      </c>
      <c r="K24" s="47" t="n">
        <v>268697</v>
      </c>
      <c r="L24" s="47" t="n">
        <v>243006.26</v>
      </c>
      <c r="M24" s="46" t="n">
        <v>240323.78</v>
      </c>
      <c r="N24" s="47" t="n">
        <v>255051.04</v>
      </c>
      <c r="O24" s="46" t="n">
        <v>252038.01</v>
      </c>
      <c r="P24" s="46" t="n">
        <v>261473.29</v>
      </c>
      <c r="Q24" s="46" t="n">
        <v>223667.02</v>
      </c>
      <c r="R24" s="46" t="n">
        <v>261473.29</v>
      </c>
      <c r="S24" s="46" t="n">
        <v>302847.66</v>
      </c>
      <c r="T24" s="46" t="n">
        <v>358669.78</v>
      </c>
      <c r="U24" s="46" t="n">
        <v>372340.59</v>
      </c>
      <c r="V24" s="47" t="n">
        <v>430000</v>
      </c>
      <c r="W24" s="47" t="n">
        <v>430000</v>
      </c>
      <c r="X24" s="48" t="n">
        <f aca="false">421122.05+14002.95+250.8</f>
        <v>435375.8</v>
      </c>
      <c r="Y24" s="49" t="n">
        <f aca="false">IF(W24=0,0,X24/W24*100)</f>
        <v>101.250186046512</v>
      </c>
      <c r="Z24" s="2"/>
    </row>
    <row r="25" customFormat="false" ht="13.8" hidden="false" customHeight="false" outlineLevel="0" collapsed="false">
      <c r="A25" s="82"/>
      <c r="B25" s="92"/>
      <c r="C25" s="97" t="s">
        <v>47</v>
      </c>
      <c r="D25" s="98"/>
      <c r="E25" s="98"/>
      <c r="F25" s="98"/>
      <c r="G25" s="98"/>
      <c r="H25" s="98" t="n">
        <v>86944</v>
      </c>
      <c r="I25" s="96" t="n">
        <v>86021</v>
      </c>
      <c r="J25" s="55" t="n">
        <v>86667</v>
      </c>
      <c r="K25" s="55" t="n">
        <v>102104</v>
      </c>
      <c r="L25" s="55" t="n">
        <v>104494.88</v>
      </c>
      <c r="M25" s="54" t="n">
        <v>101193</v>
      </c>
      <c r="N25" s="55" t="n">
        <v>126956.95</v>
      </c>
      <c r="O25" s="54" t="n">
        <v>137703.61</v>
      </c>
      <c r="P25" s="54" t="n">
        <v>173283.95</v>
      </c>
      <c r="Q25" s="54" t="n">
        <v>147617.6</v>
      </c>
      <c r="R25" s="54" t="n">
        <v>173283.95</v>
      </c>
      <c r="S25" s="54" t="n">
        <v>221501</v>
      </c>
      <c r="T25" s="54" t="n">
        <v>212293.1</v>
      </c>
      <c r="U25" s="54" t="n">
        <v>209699.45</v>
      </c>
      <c r="V25" s="55" t="n">
        <v>210000</v>
      </c>
      <c r="W25" s="55" t="n">
        <v>210000</v>
      </c>
      <c r="X25" s="56" t="n">
        <v>199301.12</v>
      </c>
      <c r="Y25" s="57" t="n">
        <f aca="false">IF(W25=0,0,X25/W25*100)</f>
        <v>94.9052952380952</v>
      </c>
    </row>
    <row r="26" customFormat="false" ht="16.2" hidden="false" customHeight="false" outlineLevel="0" collapsed="false">
      <c r="A26" s="99" t="n">
        <v>200</v>
      </c>
      <c r="B26" s="100" t="s">
        <v>48</v>
      </c>
      <c r="C26" s="100"/>
      <c r="D26" s="101" t="n">
        <v>1277767</v>
      </c>
      <c r="E26" s="101" t="n">
        <v>1153090</v>
      </c>
      <c r="F26" s="101" t="n">
        <v>1821583</v>
      </c>
      <c r="G26" s="101" t="n">
        <v>1266222</v>
      </c>
      <c r="H26" s="101" t="n">
        <v>1215651</v>
      </c>
      <c r="I26" s="101" t="n">
        <v>1492638</v>
      </c>
      <c r="J26" s="101" t="n">
        <v>1090799</v>
      </c>
      <c r="K26" s="101" t="n">
        <v>1258962</v>
      </c>
      <c r="L26" s="101" t="n">
        <v>1049268.01</v>
      </c>
      <c r="M26" s="102" t="n">
        <v>1119583.28</v>
      </c>
      <c r="N26" s="101" t="n">
        <v>1113252.36</v>
      </c>
      <c r="O26" s="101" t="n">
        <v>1054445.69</v>
      </c>
      <c r="P26" s="101" t="n">
        <v>1173186.56</v>
      </c>
      <c r="Q26" s="102" t="n">
        <v>1469960.26</v>
      </c>
      <c r="R26" s="102" t="n">
        <v>1173149.81</v>
      </c>
      <c r="S26" s="103" t="n">
        <v>1313525.2</v>
      </c>
      <c r="T26" s="103" t="n">
        <v>1559614.43</v>
      </c>
      <c r="U26" s="103" t="n">
        <v>1857685.79</v>
      </c>
      <c r="V26" s="104" t="n">
        <f aca="false">V27+V40+V60+V62</f>
        <v>1781710</v>
      </c>
      <c r="W26" s="104" t="n">
        <f aca="false">W27+W40+W60+W62</f>
        <v>1991501</v>
      </c>
      <c r="X26" s="103" t="n">
        <f aca="false">X27+X40+X60+X62</f>
        <v>1976319.66</v>
      </c>
      <c r="Y26" s="105" t="n">
        <f aca="false">IF(W26=0,0,X26/W26*100)</f>
        <v>99.2376935788634</v>
      </c>
    </row>
    <row r="27" customFormat="false" ht="14.4" hidden="false" customHeight="false" outlineLevel="0" collapsed="false">
      <c r="A27" s="106" t="n">
        <v>210</v>
      </c>
      <c r="B27" s="107" t="s">
        <v>49</v>
      </c>
      <c r="C27" s="107"/>
      <c r="D27" s="108" t="n">
        <v>873233</v>
      </c>
      <c r="E27" s="108" t="n">
        <v>794430</v>
      </c>
      <c r="F27" s="108" t="n">
        <v>1059517</v>
      </c>
      <c r="G27" s="108" t="n">
        <v>810580</v>
      </c>
      <c r="H27" s="108" t="n">
        <v>598394</v>
      </c>
      <c r="I27" s="108" t="n">
        <v>741364</v>
      </c>
      <c r="J27" s="108" t="n">
        <v>560834</v>
      </c>
      <c r="K27" s="108" t="n">
        <v>650004</v>
      </c>
      <c r="L27" s="108" t="n">
        <v>379467.55</v>
      </c>
      <c r="M27" s="109" t="n">
        <v>418308.61</v>
      </c>
      <c r="N27" s="108" t="n">
        <v>461210.13</v>
      </c>
      <c r="O27" s="109" t="n">
        <v>442510.63</v>
      </c>
      <c r="P27" s="108" t="n">
        <v>467813.66</v>
      </c>
      <c r="Q27" s="109" t="n">
        <v>529407.6</v>
      </c>
      <c r="R27" s="109" t="n">
        <v>467813.66</v>
      </c>
      <c r="S27" s="110" t="n">
        <v>532496.97</v>
      </c>
      <c r="T27" s="110" t="n">
        <v>560824.78</v>
      </c>
      <c r="U27" s="110" t="n">
        <v>564331.74</v>
      </c>
      <c r="V27" s="111" t="n">
        <f aca="false">V28+V32</f>
        <v>862300</v>
      </c>
      <c r="W27" s="111" t="n">
        <f aca="false">W28+W32</f>
        <v>734207</v>
      </c>
      <c r="X27" s="110" t="n">
        <f aca="false">X28+X32</f>
        <v>685042.81</v>
      </c>
      <c r="Y27" s="112" t="n">
        <f aca="false">IF(W27=0,0,X27/W27*100)</f>
        <v>93.303769917748</v>
      </c>
    </row>
    <row r="28" customFormat="false" ht="13.8" hidden="false" customHeight="false" outlineLevel="0" collapsed="false">
      <c r="A28" s="82" t="s">
        <v>50</v>
      </c>
      <c r="B28" s="66" t="n">
        <v>211</v>
      </c>
      <c r="C28" s="113" t="s">
        <v>49</v>
      </c>
      <c r="D28" s="66" t="n">
        <v>93242</v>
      </c>
      <c r="E28" s="66" t="n">
        <v>23701</v>
      </c>
      <c r="F28" s="66" t="n">
        <v>51351</v>
      </c>
      <c r="G28" s="66" t="n">
        <v>38822</v>
      </c>
      <c r="H28" s="66" t="n">
        <v>66052</v>
      </c>
      <c r="I28" s="87" t="n">
        <v>29084</v>
      </c>
      <c r="J28" s="87" t="n">
        <v>47000</v>
      </c>
      <c r="K28" s="87" t="n">
        <v>58181</v>
      </c>
      <c r="L28" s="87" t="n">
        <v>20000</v>
      </c>
      <c r="M28" s="87" t="n">
        <v>15000</v>
      </c>
      <c r="N28" s="87" t="n">
        <v>24000</v>
      </c>
      <c r="O28" s="88" t="n">
        <v>11000</v>
      </c>
      <c r="P28" s="87" t="n">
        <v>13122.45</v>
      </c>
      <c r="Q28" s="88" t="n">
        <v>14371.43</v>
      </c>
      <c r="R28" s="88" t="n">
        <v>13122.45</v>
      </c>
      <c r="S28" s="90" t="n">
        <v>11873.47</v>
      </c>
      <c r="T28" s="90" t="n">
        <v>16244.9</v>
      </c>
      <c r="U28" s="90" t="n">
        <v>10000</v>
      </c>
      <c r="V28" s="89" t="n">
        <f aca="false">V31</f>
        <v>10000</v>
      </c>
      <c r="W28" s="89" t="n">
        <f aca="false">W31</f>
        <v>10000</v>
      </c>
      <c r="X28" s="90" t="n">
        <f aca="false">X31</f>
        <v>13000</v>
      </c>
      <c r="Y28" s="91" t="n">
        <f aca="false">IF(W28=0,0,X28/W28*100)</f>
        <v>130</v>
      </c>
    </row>
    <row r="29" customFormat="false" ht="13.2" hidden="true" customHeight="false" outlineLevel="0" collapsed="false">
      <c r="A29" s="82"/>
      <c r="B29" s="73"/>
      <c r="C29" s="114" t="s">
        <v>51</v>
      </c>
      <c r="D29" s="115"/>
      <c r="E29" s="115"/>
      <c r="F29" s="115"/>
      <c r="G29" s="115"/>
      <c r="H29" s="115"/>
      <c r="I29" s="115"/>
      <c r="J29" s="115"/>
      <c r="K29" s="116"/>
      <c r="L29" s="78"/>
      <c r="M29" s="78"/>
      <c r="N29" s="78"/>
      <c r="O29" s="77"/>
      <c r="P29" s="78"/>
      <c r="Q29" s="77"/>
      <c r="R29" s="77"/>
      <c r="S29" s="77"/>
      <c r="T29" s="77" t="n">
        <v>6244.9</v>
      </c>
      <c r="U29" s="77"/>
      <c r="V29" s="78"/>
      <c r="W29" s="78"/>
      <c r="X29" s="41"/>
      <c r="Y29" s="42" t="n">
        <f aca="false">IF(W29=0,0,X29/W29*100)</f>
        <v>0</v>
      </c>
    </row>
    <row r="30" customFormat="false" ht="13.2" hidden="true" customHeight="false" outlineLevel="0" collapsed="false">
      <c r="A30" s="82"/>
      <c r="B30" s="73"/>
      <c r="C30" s="117" t="s">
        <v>52</v>
      </c>
      <c r="D30" s="117"/>
      <c r="E30" s="117"/>
      <c r="F30" s="117"/>
      <c r="G30" s="117"/>
      <c r="H30" s="117"/>
      <c r="I30" s="117"/>
      <c r="J30" s="117"/>
      <c r="K30" s="96"/>
      <c r="L30" s="47"/>
      <c r="M30" s="47"/>
      <c r="N30" s="47"/>
      <c r="O30" s="46"/>
      <c r="P30" s="47"/>
      <c r="Q30" s="46"/>
      <c r="R30" s="46"/>
      <c r="S30" s="46"/>
      <c r="T30" s="46"/>
      <c r="U30" s="46"/>
      <c r="V30" s="47"/>
      <c r="W30" s="47"/>
      <c r="X30" s="48"/>
      <c r="Y30" s="49" t="n">
        <f aca="false">IF(W30=0,0,X30/W30*100)</f>
        <v>0</v>
      </c>
    </row>
    <row r="31" customFormat="false" ht="13.8" hidden="false" customHeight="false" outlineLevel="0" collapsed="false">
      <c r="A31" s="82"/>
      <c r="B31" s="73"/>
      <c r="C31" s="118" t="s">
        <v>53</v>
      </c>
      <c r="D31" s="118"/>
      <c r="E31" s="118"/>
      <c r="F31" s="118"/>
      <c r="G31" s="118"/>
      <c r="H31" s="118"/>
      <c r="I31" s="118" t="n">
        <v>29084</v>
      </c>
      <c r="J31" s="118" t="n">
        <v>47000</v>
      </c>
      <c r="K31" s="119" t="n">
        <v>58181</v>
      </c>
      <c r="L31" s="81" t="n">
        <v>20000</v>
      </c>
      <c r="M31" s="81" t="n">
        <v>15000</v>
      </c>
      <c r="N31" s="81" t="n">
        <v>24000</v>
      </c>
      <c r="O31" s="80" t="n">
        <v>11000</v>
      </c>
      <c r="P31" s="81" t="n">
        <v>13122.45</v>
      </c>
      <c r="Q31" s="80" t="n">
        <v>14371.43</v>
      </c>
      <c r="R31" s="56" t="n">
        <v>13122.45</v>
      </c>
      <c r="S31" s="80" t="n">
        <v>11873.47</v>
      </c>
      <c r="T31" s="80" t="n">
        <v>10000</v>
      </c>
      <c r="U31" s="80" t="n">
        <v>10000</v>
      </c>
      <c r="V31" s="81" t="n">
        <v>10000</v>
      </c>
      <c r="W31" s="81" t="n">
        <v>10000</v>
      </c>
      <c r="X31" s="56" t="n">
        <v>13000</v>
      </c>
      <c r="Y31" s="57" t="n">
        <f aca="false">IF(W31=0,0,X31/W31*100)</f>
        <v>130</v>
      </c>
    </row>
    <row r="32" customFormat="false" ht="13.8" hidden="false" customHeight="false" outlineLevel="0" collapsed="false">
      <c r="A32" s="82"/>
      <c r="B32" s="120" t="n">
        <v>212</v>
      </c>
      <c r="C32" s="121" t="s">
        <v>54</v>
      </c>
      <c r="D32" s="122" t="n">
        <v>779991</v>
      </c>
      <c r="E32" s="122" t="n">
        <v>770729</v>
      </c>
      <c r="F32" s="122" t="n">
        <v>1008166</v>
      </c>
      <c r="G32" s="122" t="n">
        <v>771758</v>
      </c>
      <c r="H32" s="122" t="n">
        <v>532342</v>
      </c>
      <c r="I32" s="122" t="n">
        <v>712280</v>
      </c>
      <c r="J32" s="122" t="n">
        <v>513834</v>
      </c>
      <c r="K32" s="123" t="n">
        <v>591823</v>
      </c>
      <c r="L32" s="123" t="n">
        <v>359467.55</v>
      </c>
      <c r="M32" s="124" t="n">
        <v>403308.61</v>
      </c>
      <c r="N32" s="123" t="n">
        <v>437210.13</v>
      </c>
      <c r="O32" s="124" t="n">
        <v>431510.63</v>
      </c>
      <c r="P32" s="123" t="n">
        <v>454691.21</v>
      </c>
      <c r="Q32" s="124" t="n">
        <v>515036.17</v>
      </c>
      <c r="R32" s="124" t="n">
        <v>454691.21</v>
      </c>
      <c r="S32" s="125" t="n">
        <v>520623.5</v>
      </c>
      <c r="T32" s="125" t="n">
        <v>544579.88</v>
      </c>
      <c r="U32" s="125" t="n">
        <v>554331.74</v>
      </c>
      <c r="V32" s="126" t="n">
        <f aca="false">SUM(V33:V39)</f>
        <v>852300</v>
      </c>
      <c r="W32" s="126" t="n">
        <f aca="false">SUM(W33:W39)</f>
        <v>724207</v>
      </c>
      <c r="X32" s="125" t="n">
        <f aca="false">SUM(X33:X39)</f>
        <v>672042.81</v>
      </c>
      <c r="Y32" s="127" t="n">
        <f aca="false">IF(W32=0,0,X32/W32*100)</f>
        <v>92.797060785107</v>
      </c>
    </row>
    <row r="33" customFormat="false" ht="13.2" hidden="false" customHeight="false" outlineLevel="0" collapsed="false">
      <c r="A33" s="82"/>
      <c r="B33" s="92"/>
      <c r="C33" s="114" t="s">
        <v>55</v>
      </c>
      <c r="D33" s="114" t="n">
        <v>751610</v>
      </c>
      <c r="E33" s="114" t="n">
        <v>750249</v>
      </c>
      <c r="F33" s="114" t="n">
        <v>649539</v>
      </c>
      <c r="G33" s="114" t="n">
        <v>427233</v>
      </c>
      <c r="H33" s="114" t="n">
        <v>348791</v>
      </c>
      <c r="I33" s="114" t="n">
        <v>510884</v>
      </c>
      <c r="J33" s="114" t="n">
        <v>324320</v>
      </c>
      <c r="K33" s="78" t="n">
        <v>401050</v>
      </c>
      <c r="L33" s="78" t="n">
        <v>135673.06</v>
      </c>
      <c r="M33" s="77" t="n">
        <v>134183.87</v>
      </c>
      <c r="N33" s="78" t="n">
        <v>87968.33</v>
      </c>
      <c r="O33" s="77" t="n">
        <v>71077.13</v>
      </c>
      <c r="P33" s="77" t="n">
        <v>97457.52</v>
      </c>
      <c r="Q33" s="77" t="n">
        <v>136782.65</v>
      </c>
      <c r="R33" s="77" t="n">
        <v>97457.52</v>
      </c>
      <c r="S33" s="77" t="n">
        <v>176432.81</v>
      </c>
      <c r="T33" s="77" t="n">
        <v>83167.5</v>
      </c>
      <c r="U33" s="77" t="n">
        <v>108123.43</v>
      </c>
      <c r="V33" s="78" t="n">
        <v>378000</v>
      </c>
      <c r="W33" s="78" t="n">
        <v>277907</v>
      </c>
      <c r="X33" s="77" t="n">
        <f aca="false">225423.93+1127</f>
        <v>226550.93</v>
      </c>
      <c r="Y33" s="128" t="n">
        <f aca="false">IF(W33=0,0,X33/W33*100)</f>
        <v>81.5204115045681</v>
      </c>
    </row>
    <row r="34" customFormat="false" ht="13.2" hidden="false" customHeight="false" outlineLevel="0" collapsed="false">
      <c r="A34" s="82"/>
      <c r="B34" s="92"/>
      <c r="C34" s="117" t="s">
        <v>56</v>
      </c>
      <c r="D34" s="117" t="n">
        <v>6108</v>
      </c>
      <c r="E34" s="117" t="n">
        <v>5709</v>
      </c>
      <c r="F34" s="117" t="n">
        <v>5809</v>
      </c>
      <c r="G34" s="117" t="n">
        <v>7235</v>
      </c>
      <c r="H34" s="117" t="n">
        <v>7034</v>
      </c>
      <c r="I34" s="117" t="n">
        <v>6012</v>
      </c>
      <c r="J34" s="117" t="n">
        <v>5150</v>
      </c>
      <c r="K34" s="47" t="n">
        <v>5043</v>
      </c>
      <c r="L34" s="47" t="n">
        <v>6242.35</v>
      </c>
      <c r="M34" s="46" t="n">
        <v>8075.84</v>
      </c>
      <c r="N34" s="47" t="n">
        <v>8856.86</v>
      </c>
      <c r="O34" s="46" t="n">
        <v>10889.6</v>
      </c>
      <c r="P34" s="46" t="n">
        <v>14524.55</v>
      </c>
      <c r="Q34" s="46" t="n">
        <v>12642.68</v>
      </c>
      <c r="R34" s="46" t="n">
        <v>14524.55</v>
      </c>
      <c r="S34" s="46" t="n">
        <v>21756.42</v>
      </c>
      <c r="T34" s="46" t="n">
        <v>14328.14</v>
      </c>
      <c r="U34" s="46" t="n">
        <v>22684.25</v>
      </c>
      <c r="V34" s="47" t="n">
        <v>21000</v>
      </c>
      <c r="W34" s="47" t="n">
        <v>21000</v>
      </c>
      <c r="X34" s="46" t="n">
        <f aca="false">15318.44+930+1031</f>
        <v>17279.44</v>
      </c>
      <c r="Y34" s="129" t="n">
        <f aca="false">IF(W34=0,0,X34/W34*100)</f>
        <v>82.2830476190476</v>
      </c>
    </row>
    <row r="35" customFormat="false" ht="13.2" hidden="false" customHeight="false" outlineLevel="0" collapsed="false">
      <c r="A35" s="82"/>
      <c r="B35" s="92"/>
      <c r="C35" s="130" t="s">
        <v>57</v>
      </c>
      <c r="D35" s="130"/>
      <c r="E35" s="130"/>
      <c r="F35" s="130"/>
      <c r="G35" s="130"/>
      <c r="H35" s="130"/>
      <c r="I35" s="130"/>
      <c r="J35" s="130"/>
      <c r="K35" s="81" t="n">
        <v>0</v>
      </c>
      <c r="L35" s="81" t="n">
        <v>41494.18</v>
      </c>
      <c r="M35" s="80" t="n">
        <v>46671.58</v>
      </c>
      <c r="N35" s="81" t="n">
        <v>82406.4</v>
      </c>
      <c r="O35" s="80" t="n">
        <v>98976.09</v>
      </c>
      <c r="P35" s="80" t="n">
        <v>119686.05</v>
      </c>
      <c r="Q35" s="80" t="n">
        <v>128092.23</v>
      </c>
      <c r="R35" s="80" t="n">
        <v>119686.05</v>
      </c>
      <c r="S35" s="80" t="n">
        <v>95546.52</v>
      </c>
      <c r="T35" s="80" t="n">
        <v>156307.41</v>
      </c>
      <c r="U35" s="80" t="n">
        <v>97969.26</v>
      </c>
      <c r="V35" s="81" t="n">
        <v>97000</v>
      </c>
      <c r="W35" s="81" t="n">
        <v>97000</v>
      </c>
      <c r="X35" s="80" t="n">
        <v>100460.93</v>
      </c>
      <c r="Y35" s="131" t="n">
        <f aca="false">IF(W35=0,0,X35/W35*100)</f>
        <v>103.567969072165</v>
      </c>
    </row>
    <row r="36" customFormat="false" ht="13.2" hidden="false" customHeight="false" outlineLevel="0" collapsed="false">
      <c r="A36" s="82"/>
      <c r="B36" s="92"/>
      <c r="C36" s="130" t="s">
        <v>58</v>
      </c>
      <c r="D36" s="130"/>
      <c r="E36" s="130"/>
      <c r="F36" s="130"/>
      <c r="G36" s="130"/>
      <c r="H36" s="130"/>
      <c r="I36" s="130"/>
      <c r="J36" s="130"/>
      <c r="K36" s="81"/>
      <c r="L36" s="81"/>
      <c r="M36" s="80"/>
      <c r="N36" s="81" t="n">
        <v>19383.83</v>
      </c>
      <c r="O36" s="80" t="n">
        <v>32459.84</v>
      </c>
      <c r="P36" s="80" t="n">
        <v>32052.66</v>
      </c>
      <c r="Q36" s="80" t="n">
        <v>19905.54</v>
      </c>
      <c r="R36" s="80" t="n">
        <v>32052.66</v>
      </c>
      <c r="S36" s="80" t="n">
        <v>41775.34</v>
      </c>
      <c r="T36" s="80" t="n">
        <v>36674.35</v>
      </c>
      <c r="U36" s="80" t="n">
        <v>81745.92</v>
      </c>
      <c r="V36" s="81" t="n">
        <v>42000</v>
      </c>
      <c r="W36" s="81" t="n">
        <v>79000</v>
      </c>
      <c r="X36" s="80" t="n">
        <f aca="false">227.35+96.48+9</f>
        <v>332.83</v>
      </c>
      <c r="Y36" s="131" t="n">
        <f aca="false">IF(W36=0,0,X36/W36*100)</f>
        <v>0.421303797468354</v>
      </c>
    </row>
    <row r="37" customFormat="false" ht="13.2" hidden="true" customHeight="false" outlineLevel="0" collapsed="false">
      <c r="A37" s="82"/>
      <c r="B37" s="92"/>
      <c r="C37" s="130"/>
      <c r="D37" s="130"/>
      <c r="E37" s="130"/>
      <c r="F37" s="130"/>
      <c r="G37" s="130"/>
      <c r="H37" s="130"/>
      <c r="I37" s="130"/>
      <c r="J37" s="130"/>
      <c r="K37" s="81"/>
      <c r="L37" s="81"/>
      <c r="M37" s="80"/>
      <c r="N37" s="81" t="n">
        <v>10094.75</v>
      </c>
      <c r="O37" s="80" t="n">
        <v>3927.1</v>
      </c>
      <c r="P37" s="80"/>
      <c r="Q37" s="80" t="n">
        <v>1302</v>
      </c>
      <c r="R37" s="80"/>
      <c r="S37" s="80"/>
      <c r="T37" s="80"/>
      <c r="U37" s="80"/>
      <c r="V37" s="81"/>
      <c r="W37" s="81" t="n">
        <v>0</v>
      </c>
      <c r="X37" s="80"/>
      <c r="Y37" s="131" t="n">
        <f aca="false">IF(W37=0,0,X37/W37*100)</f>
        <v>0</v>
      </c>
    </row>
    <row r="38" customFormat="false" ht="13.2" hidden="false" customHeight="false" outlineLevel="0" collapsed="false">
      <c r="A38" s="82"/>
      <c r="B38" s="92"/>
      <c r="C38" s="130" t="s">
        <v>59</v>
      </c>
      <c r="D38" s="130"/>
      <c r="E38" s="130" t="n">
        <v>0</v>
      </c>
      <c r="F38" s="130" t="n">
        <v>339806</v>
      </c>
      <c r="G38" s="130" t="n">
        <v>322656</v>
      </c>
      <c r="H38" s="130" t="n">
        <v>92953</v>
      </c>
      <c r="I38" s="130" t="n">
        <v>100909</v>
      </c>
      <c r="J38" s="130" t="n">
        <v>83511</v>
      </c>
      <c r="K38" s="81" t="n">
        <v>77593</v>
      </c>
      <c r="L38" s="81" t="n">
        <v>80654.7</v>
      </c>
      <c r="M38" s="80" t="n">
        <v>77194.39</v>
      </c>
      <c r="N38" s="81" t="n">
        <v>75486.59</v>
      </c>
      <c r="O38" s="80" t="n">
        <v>75089.34</v>
      </c>
      <c r="P38" s="80" t="n">
        <v>51302.54</v>
      </c>
      <c r="Q38" s="80" t="n">
        <v>63233.32</v>
      </c>
      <c r="R38" s="80" t="n">
        <v>51302.54</v>
      </c>
      <c r="S38" s="80" t="n">
        <v>45884.3</v>
      </c>
      <c r="T38" s="80" t="n">
        <v>44307.25</v>
      </c>
      <c r="U38" s="80" t="n">
        <v>43040.8</v>
      </c>
      <c r="V38" s="81" t="n">
        <v>44300</v>
      </c>
      <c r="W38" s="81" t="n">
        <v>44300</v>
      </c>
      <c r="X38" s="80" t="n">
        <v>42228.23</v>
      </c>
      <c r="Y38" s="131" t="n">
        <f aca="false">IF(W38=0,0,X38/W38*100)</f>
        <v>95.3233182844244</v>
      </c>
    </row>
    <row r="39" customFormat="false" ht="13.8" hidden="false" customHeight="false" outlineLevel="0" collapsed="false">
      <c r="A39" s="82"/>
      <c r="B39" s="92"/>
      <c r="C39" s="118" t="s">
        <v>60</v>
      </c>
      <c r="D39" s="118" t="n">
        <v>22273</v>
      </c>
      <c r="E39" s="118" t="n">
        <v>14771</v>
      </c>
      <c r="F39" s="118" t="n">
        <v>13012</v>
      </c>
      <c r="G39" s="118" t="n">
        <v>14634</v>
      </c>
      <c r="H39" s="118" t="n">
        <v>83564</v>
      </c>
      <c r="I39" s="118" t="n">
        <v>94475</v>
      </c>
      <c r="J39" s="118" t="n">
        <v>100853</v>
      </c>
      <c r="K39" s="81" t="n">
        <v>108137</v>
      </c>
      <c r="L39" s="81" t="n">
        <v>95403.26</v>
      </c>
      <c r="M39" s="80" t="n">
        <v>137182.93</v>
      </c>
      <c r="N39" s="81" t="n">
        <v>153013.37</v>
      </c>
      <c r="O39" s="80" t="n">
        <v>139091.53</v>
      </c>
      <c r="P39" s="80" t="n">
        <v>139667.89</v>
      </c>
      <c r="Q39" s="80" t="n">
        <v>153077.75</v>
      </c>
      <c r="R39" s="80" t="n">
        <v>139667.89</v>
      </c>
      <c r="S39" s="80" t="n">
        <v>139228.11</v>
      </c>
      <c r="T39" s="80" t="n">
        <v>209795.23</v>
      </c>
      <c r="U39" s="80" t="n">
        <v>200768.08</v>
      </c>
      <c r="V39" s="81" t="n">
        <v>270000</v>
      </c>
      <c r="W39" s="81" t="n">
        <v>205000</v>
      </c>
      <c r="X39" s="80" t="n">
        <v>285190.45</v>
      </c>
      <c r="Y39" s="131" t="n">
        <f aca="false">IF(W39=0,0,X39/W39*100)</f>
        <v>139.117292682927</v>
      </c>
    </row>
    <row r="40" customFormat="false" ht="14.4" hidden="false" customHeight="false" outlineLevel="0" collapsed="false">
      <c r="A40" s="58" t="n">
        <v>220</v>
      </c>
      <c r="B40" s="107" t="s">
        <v>61</v>
      </c>
      <c r="C40" s="107"/>
      <c r="D40" s="132" t="n">
        <v>320786</v>
      </c>
      <c r="E40" s="132" t="n">
        <v>327192</v>
      </c>
      <c r="F40" s="132" t="n">
        <v>429297</v>
      </c>
      <c r="G40" s="132" t="n">
        <v>326610</v>
      </c>
      <c r="H40" s="132" t="n">
        <v>550895</v>
      </c>
      <c r="I40" s="132" t="n">
        <v>581281</v>
      </c>
      <c r="J40" s="132" t="n">
        <v>471458</v>
      </c>
      <c r="K40" s="132" t="n">
        <v>514547</v>
      </c>
      <c r="L40" s="132" t="n">
        <v>595361.42</v>
      </c>
      <c r="M40" s="133" t="n">
        <v>603358.31</v>
      </c>
      <c r="N40" s="134" t="n">
        <v>575655.29</v>
      </c>
      <c r="O40" s="134" t="n">
        <v>565224.05</v>
      </c>
      <c r="P40" s="134" t="n">
        <v>680941.51</v>
      </c>
      <c r="Q40" s="135" t="n">
        <v>885296.95</v>
      </c>
      <c r="R40" s="135" t="n">
        <v>680941.51</v>
      </c>
      <c r="S40" s="135" t="n">
        <v>755581.21</v>
      </c>
      <c r="T40" s="135" t="n">
        <v>979625.87</v>
      </c>
      <c r="U40" s="135" t="n">
        <v>1169437.9</v>
      </c>
      <c r="V40" s="134" t="n">
        <f aca="false">V41+V45</f>
        <v>899410</v>
      </c>
      <c r="W40" s="134" t="n">
        <f aca="false">W41+W45</f>
        <v>1124897</v>
      </c>
      <c r="X40" s="135" t="n">
        <f aca="false">X41+X45</f>
        <v>1188419.96</v>
      </c>
      <c r="Y40" s="136" t="n">
        <f aca="false">IF(W40=0,0,X40/W40*100)</f>
        <v>105.647002347771</v>
      </c>
    </row>
    <row r="41" customFormat="false" ht="13.8" hidden="false" customHeight="false" outlineLevel="0" collapsed="false">
      <c r="A41" s="82"/>
      <c r="B41" s="120" t="n">
        <v>221</v>
      </c>
      <c r="C41" s="121" t="s">
        <v>62</v>
      </c>
      <c r="D41" s="123" t="n">
        <v>108312</v>
      </c>
      <c r="E41" s="123" t="n">
        <v>99747</v>
      </c>
      <c r="F41" s="123" t="n">
        <v>156211</v>
      </c>
      <c r="G41" s="123" t="n">
        <v>110441</v>
      </c>
      <c r="H41" s="123" t="n">
        <v>116883</v>
      </c>
      <c r="I41" s="123" t="n">
        <v>93914</v>
      </c>
      <c r="J41" s="123" t="n">
        <v>69092</v>
      </c>
      <c r="K41" s="123" t="n">
        <v>77127</v>
      </c>
      <c r="L41" s="123" t="n">
        <v>85540.68</v>
      </c>
      <c r="M41" s="124" t="n">
        <v>81456.3</v>
      </c>
      <c r="N41" s="126" t="n">
        <v>65885.95</v>
      </c>
      <c r="O41" s="125" t="n">
        <v>60850.59</v>
      </c>
      <c r="P41" s="126" t="n">
        <v>109704.02</v>
      </c>
      <c r="Q41" s="125" t="n">
        <v>137781.35</v>
      </c>
      <c r="R41" s="125" t="n">
        <v>109704.02</v>
      </c>
      <c r="S41" s="125" t="n">
        <v>92738.48</v>
      </c>
      <c r="T41" s="125" t="n">
        <v>108400.26</v>
      </c>
      <c r="U41" s="125" t="n">
        <v>136619.42</v>
      </c>
      <c r="V41" s="126" t="n">
        <f aca="false">SUM(V42:V44)</f>
        <v>65000</v>
      </c>
      <c r="W41" s="126" t="n">
        <f aca="false">SUM(W42:W44)</f>
        <v>65000</v>
      </c>
      <c r="X41" s="125" t="n">
        <f aca="false">SUM(X42:X44)</f>
        <v>58924.18</v>
      </c>
      <c r="Y41" s="127" t="n">
        <f aca="false">IF(W41=0,0,X41/W41*100)</f>
        <v>90.6525846153846</v>
      </c>
    </row>
    <row r="42" customFormat="false" ht="13.2" hidden="false" customHeight="false" outlineLevel="0" collapsed="false">
      <c r="A42" s="82"/>
      <c r="B42" s="92"/>
      <c r="C42" s="93" t="s">
        <v>63</v>
      </c>
      <c r="D42" s="114" t="n">
        <v>103532</v>
      </c>
      <c r="E42" s="114" t="n">
        <v>91482</v>
      </c>
      <c r="F42" s="114" t="n">
        <v>143896</v>
      </c>
      <c r="G42" s="114" t="n">
        <v>103964</v>
      </c>
      <c r="H42" s="114" t="n">
        <v>97289</v>
      </c>
      <c r="I42" s="114" t="n">
        <v>69567</v>
      </c>
      <c r="J42" s="114" t="n">
        <v>48641</v>
      </c>
      <c r="K42" s="47" t="n">
        <v>58713</v>
      </c>
      <c r="L42" s="47" t="n">
        <v>65956.11</v>
      </c>
      <c r="M42" s="77" t="n">
        <v>53025.13</v>
      </c>
      <c r="N42" s="78" t="n">
        <v>35320.42</v>
      </c>
      <c r="O42" s="77" t="n">
        <v>33711.95</v>
      </c>
      <c r="P42" s="77" t="n">
        <v>83859.59</v>
      </c>
      <c r="Q42" s="77" t="n">
        <v>113739.53</v>
      </c>
      <c r="R42" s="77" t="n">
        <v>83859.59</v>
      </c>
      <c r="S42" s="77" t="n">
        <v>74189.63</v>
      </c>
      <c r="T42" s="77" t="n">
        <v>83579.39</v>
      </c>
      <c r="U42" s="77" t="n">
        <v>85453.44</v>
      </c>
      <c r="V42" s="78" t="n">
        <v>15000</v>
      </c>
      <c r="W42" s="78" t="n">
        <v>15000</v>
      </c>
      <c r="X42" s="77" t="n">
        <f aca="false">16250.1+63.52+6059.63+11491.4+79.5+392+844.5</f>
        <v>35180.65</v>
      </c>
      <c r="Y42" s="128" t="n">
        <f aca="false">IF(W42=0,0,X42/W42*100)</f>
        <v>234.537666666667</v>
      </c>
    </row>
    <row r="43" customFormat="false" ht="13.2" hidden="false" customHeight="false" outlineLevel="0" collapsed="false">
      <c r="A43" s="82"/>
      <c r="B43" s="92"/>
      <c r="C43" s="115" t="s">
        <v>64</v>
      </c>
      <c r="D43" s="137"/>
      <c r="E43" s="137"/>
      <c r="F43" s="137"/>
      <c r="G43" s="137"/>
      <c r="H43" s="137"/>
      <c r="I43" s="137"/>
      <c r="J43" s="137"/>
      <c r="K43" s="47"/>
      <c r="L43" s="47" t="n">
        <v>768.56</v>
      </c>
      <c r="M43" s="138" t="n">
        <v>1339.48</v>
      </c>
      <c r="N43" s="139" t="n">
        <v>1870.76</v>
      </c>
      <c r="O43" s="138"/>
      <c r="P43" s="138" t="n">
        <v>728.49</v>
      </c>
      <c r="Q43" s="138"/>
      <c r="R43" s="46" t="n">
        <v>728.49</v>
      </c>
      <c r="S43" s="138"/>
      <c r="T43" s="138"/>
      <c r="U43" s="138"/>
      <c r="V43" s="139"/>
      <c r="W43" s="139"/>
      <c r="X43" s="138"/>
      <c r="Y43" s="140" t="n">
        <f aca="false">IF(W43=0,0,X43/W43*100)</f>
        <v>0</v>
      </c>
    </row>
    <row r="44" customFormat="false" ht="13.8" hidden="false" customHeight="false" outlineLevel="0" collapsed="false">
      <c r="A44" s="82"/>
      <c r="B44" s="92"/>
      <c r="C44" s="118" t="s">
        <v>65</v>
      </c>
      <c r="D44" s="118" t="n">
        <v>4780</v>
      </c>
      <c r="E44" s="118" t="n">
        <v>8265</v>
      </c>
      <c r="F44" s="118" t="n">
        <v>12315</v>
      </c>
      <c r="G44" s="118" t="n">
        <v>6477</v>
      </c>
      <c r="H44" s="118" t="n">
        <v>19594</v>
      </c>
      <c r="I44" s="118" t="n">
        <v>24347</v>
      </c>
      <c r="J44" s="118" t="n">
        <v>20451</v>
      </c>
      <c r="K44" s="47" t="n">
        <v>18414</v>
      </c>
      <c r="L44" s="47" t="n">
        <v>18816.01</v>
      </c>
      <c r="M44" s="80" t="n">
        <v>27091.69</v>
      </c>
      <c r="N44" s="81" t="n">
        <v>28694.77</v>
      </c>
      <c r="O44" s="80" t="n">
        <v>27138.64</v>
      </c>
      <c r="P44" s="80" t="n">
        <v>25115.94</v>
      </c>
      <c r="Q44" s="80" t="n">
        <v>24041.82</v>
      </c>
      <c r="R44" s="138" t="n">
        <v>25115.94</v>
      </c>
      <c r="S44" s="80" t="n">
        <v>18548.85</v>
      </c>
      <c r="T44" s="80" t="n">
        <v>24820.87</v>
      </c>
      <c r="U44" s="80" t="n">
        <v>51165.98</v>
      </c>
      <c r="V44" s="81" t="n">
        <v>50000</v>
      </c>
      <c r="W44" s="81" t="n">
        <v>50000</v>
      </c>
      <c r="X44" s="80" t="n">
        <v>23743.53</v>
      </c>
      <c r="Y44" s="131" t="n">
        <f aca="false">IF(W44=0,0,X44/W44*100)</f>
        <v>47.48706</v>
      </c>
    </row>
    <row r="45" customFormat="false" ht="13.8" hidden="false" customHeight="false" outlineLevel="0" collapsed="false">
      <c r="A45" s="82"/>
      <c r="B45" s="120" t="n">
        <v>223</v>
      </c>
      <c r="C45" s="120" t="s">
        <v>66</v>
      </c>
      <c r="D45" s="120" t="n">
        <v>209420</v>
      </c>
      <c r="E45" s="120" t="n">
        <v>224723</v>
      </c>
      <c r="F45" s="120" t="n">
        <v>270165</v>
      </c>
      <c r="G45" s="120" t="n">
        <v>213694</v>
      </c>
      <c r="H45" s="120" t="n">
        <v>431444</v>
      </c>
      <c r="I45" s="123" t="n">
        <v>484992</v>
      </c>
      <c r="J45" s="123" t="n">
        <v>400298</v>
      </c>
      <c r="K45" s="123" t="n">
        <v>434944</v>
      </c>
      <c r="L45" s="123" t="n">
        <v>507780.7</v>
      </c>
      <c r="M45" s="124" t="n">
        <v>519757.42</v>
      </c>
      <c r="N45" s="126" t="n">
        <v>507767.17</v>
      </c>
      <c r="O45" s="125" t="n">
        <v>502305.62</v>
      </c>
      <c r="P45" s="126" t="n">
        <v>569937.49</v>
      </c>
      <c r="Q45" s="125" t="n">
        <v>745927.6</v>
      </c>
      <c r="R45" s="125" t="n">
        <v>569937.49</v>
      </c>
      <c r="S45" s="125" t="n">
        <v>661509.73</v>
      </c>
      <c r="T45" s="125" t="n">
        <v>869835.61</v>
      </c>
      <c r="U45" s="125" t="n">
        <v>1031371.48</v>
      </c>
      <c r="V45" s="126" t="n">
        <f aca="false">SUM(V46:V57)</f>
        <v>834410</v>
      </c>
      <c r="W45" s="126" t="n">
        <f aca="false">SUM(W46:W57)</f>
        <v>1059897</v>
      </c>
      <c r="X45" s="125" t="n">
        <f aca="false">SUM(X46:X57)</f>
        <v>1129495.78</v>
      </c>
      <c r="Y45" s="127" t="n">
        <f aca="false">IF(W45=0,0,X45/W45*100)</f>
        <v>106.566560712975</v>
      </c>
    </row>
    <row r="46" customFormat="false" ht="13.2" hidden="false" customHeight="false" outlineLevel="0" collapsed="false">
      <c r="A46" s="82"/>
      <c r="B46" s="141"/>
      <c r="C46" s="114" t="s">
        <v>67</v>
      </c>
      <c r="D46" s="114"/>
      <c r="E46" s="114"/>
      <c r="F46" s="114"/>
      <c r="G46" s="114"/>
      <c r="H46" s="114"/>
      <c r="I46" s="114" t="n">
        <v>19602</v>
      </c>
      <c r="J46" s="114" t="n">
        <v>19573</v>
      </c>
      <c r="K46" s="47" t="n">
        <v>20641</v>
      </c>
      <c r="L46" s="47" t="n">
        <v>20552.5</v>
      </c>
      <c r="M46" s="77" t="n">
        <v>20532.33</v>
      </c>
      <c r="N46" s="78" t="n">
        <v>37975.43</v>
      </c>
      <c r="O46" s="77" t="n">
        <v>42651.54</v>
      </c>
      <c r="P46" s="77" t="n">
        <v>60354.27</v>
      </c>
      <c r="Q46" s="77" t="n">
        <v>57023.05</v>
      </c>
      <c r="R46" s="77" t="n">
        <v>60354.27</v>
      </c>
      <c r="S46" s="77" t="n">
        <v>50032.78</v>
      </c>
      <c r="T46" s="77" t="n">
        <v>48356.9</v>
      </c>
      <c r="U46" s="77" t="n">
        <v>52711.65</v>
      </c>
      <c r="V46" s="78" t="n">
        <v>55000</v>
      </c>
      <c r="W46" s="78" t="n">
        <v>70000</v>
      </c>
      <c r="X46" s="77" t="n">
        <v>72559</v>
      </c>
      <c r="Y46" s="128" t="n">
        <f aca="false">IF(W46=0,0,X46/W46*100)</f>
        <v>103.655714285714</v>
      </c>
    </row>
    <row r="47" customFormat="false" ht="13.2" hidden="false" customHeight="false" outlineLevel="0" collapsed="false">
      <c r="A47" s="82"/>
      <c r="B47" s="141"/>
      <c r="C47" s="115" t="s">
        <v>68</v>
      </c>
      <c r="D47" s="115"/>
      <c r="E47" s="115"/>
      <c r="F47" s="115"/>
      <c r="G47" s="115"/>
      <c r="H47" s="115"/>
      <c r="I47" s="115" t="n">
        <v>20170</v>
      </c>
      <c r="J47" s="115" t="n">
        <v>3900</v>
      </c>
      <c r="K47" s="47" t="n">
        <v>8400</v>
      </c>
      <c r="L47" s="47" t="n">
        <v>4100</v>
      </c>
      <c r="M47" s="77" t="n">
        <v>15650</v>
      </c>
      <c r="N47" s="78" t="n">
        <v>19753</v>
      </c>
      <c r="O47" s="77" t="n">
        <v>8510</v>
      </c>
      <c r="P47" s="77"/>
      <c r="Q47" s="77" t="n">
        <v>8118.5</v>
      </c>
      <c r="R47" s="77"/>
      <c r="S47" s="77" t="n">
        <v>39962.45</v>
      </c>
      <c r="T47" s="77" t="n">
        <v>32106.35</v>
      </c>
      <c r="U47" s="77"/>
      <c r="V47" s="78"/>
      <c r="W47" s="78" t="n">
        <v>8309</v>
      </c>
      <c r="X47" s="77" t="n">
        <v>9829.59</v>
      </c>
      <c r="Y47" s="128" t="n">
        <f aca="false">IF(W47=0,0,X47/W47*100)</f>
        <v>118.300517511133</v>
      </c>
    </row>
    <row r="48" customFormat="false" ht="13.2" hidden="true" customHeight="false" outlineLevel="0" collapsed="false">
      <c r="A48" s="82"/>
      <c r="B48" s="141"/>
      <c r="C48" s="115" t="s">
        <v>69</v>
      </c>
      <c r="D48" s="115"/>
      <c r="E48" s="115"/>
      <c r="F48" s="115"/>
      <c r="G48" s="115"/>
      <c r="H48" s="115"/>
      <c r="I48" s="142" t="n">
        <v>1309</v>
      </c>
      <c r="J48" s="143"/>
      <c r="K48" s="47"/>
      <c r="L48" s="47"/>
      <c r="M48" s="77"/>
      <c r="N48" s="78"/>
      <c r="O48" s="77"/>
      <c r="P48" s="77"/>
      <c r="Q48" s="77"/>
      <c r="R48" s="77"/>
      <c r="S48" s="77"/>
      <c r="T48" s="77"/>
      <c r="U48" s="77"/>
      <c r="V48" s="78" t="n">
        <v>0</v>
      </c>
      <c r="W48" s="78" t="n">
        <v>0</v>
      </c>
      <c r="X48" s="77"/>
      <c r="Y48" s="128" t="n">
        <f aca="false">IF(W48=0,0,X48/W48*100)</f>
        <v>0</v>
      </c>
    </row>
    <row r="49" customFormat="false" ht="13.2" hidden="false" customHeight="false" outlineLevel="0" collapsed="false">
      <c r="A49" s="82"/>
      <c r="B49" s="141"/>
      <c r="C49" s="117" t="s">
        <v>70</v>
      </c>
      <c r="D49" s="117"/>
      <c r="E49" s="117"/>
      <c r="F49" s="117"/>
      <c r="G49" s="117"/>
      <c r="H49" s="117"/>
      <c r="I49" s="96" t="n">
        <v>23291</v>
      </c>
      <c r="J49" s="96" t="n">
        <v>27058</v>
      </c>
      <c r="K49" s="47" t="n">
        <v>20181</v>
      </c>
      <c r="L49" s="47" t="n">
        <v>31759</v>
      </c>
      <c r="M49" s="46" t="n">
        <v>31403.35</v>
      </c>
      <c r="N49" s="47" t="n">
        <v>35343</v>
      </c>
      <c r="O49" s="46" t="n">
        <v>34322.05</v>
      </c>
      <c r="P49" s="46" t="n">
        <v>44982.3</v>
      </c>
      <c r="Q49" s="46" t="n">
        <v>43614.7</v>
      </c>
      <c r="R49" s="46" t="n">
        <v>44982.3</v>
      </c>
      <c r="S49" s="46" t="n">
        <v>48179</v>
      </c>
      <c r="T49" s="46" t="n">
        <v>44026.75</v>
      </c>
      <c r="U49" s="46" t="n">
        <v>46483.3</v>
      </c>
      <c r="V49" s="47" t="n">
        <v>45000</v>
      </c>
      <c r="W49" s="47" t="n">
        <v>60000</v>
      </c>
      <c r="X49" s="46" t="n">
        <f aca="false">61821.7</f>
        <v>61821.7</v>
      </c>
      <c r="Y49" s="129" t="n">
        <f aca="false">IF(W49=0,0,X49/W49*100)</f>
        <v>103.036166666667</v>
      </c>
    </row>
    <row r="50" customFormat="false" ht="13.2" hidden="false" customHeight="false" outlineLevel="0" collapsed="false">
      <c r="A50" s="82"/>
      <c r="B50" s="141"/>
      <c r="C50" s="117" t="s">
        <v>71</v>
      </c>
      <c r="D50" s="117"/>
      <c r="E50" s="117"/>
      <c r="F50" s="117"/>
      <c r="G50" s="117"/>
      <c r="H50" s="117"/>
      <c r="I50" s="96"/>
      <c r="J50" s="96"/>
      <c r="K50" s="47"/>
      <c r="L50" s="47"/>
      <c r="M50" s="46"/>
      <c r="N50" s="47"/>
      <c r="O50" s="46"/>
      <c r="P50" s="46" t="n">
        <v>44734.7</v>
      </c>
      <c r="Q50" s="46" t="n">
        <v>40439.35</v>
      </c>
      <c r="R50" s="46" t="n">
        <v>44734.7</v>
      </c>
      <c r="S50" s="46" t="n">
        <v>44248.25</v>
      </c>
      <c r="T50" s="46" t="n">
        <v>69815</v>
      </c>
      <c r="U50" s="46" t="n">
        <v>73931.5</v>
      </c>
      <c r="V50" s="47" t="n">
        <v>44000</v>
      </c>
      <c r="W50" s="47" t="n">
        <v>59000</v>
      </c>
      <c r="X50" s="46" t="n">
        <v>105604.9</v>
      </c>
      <c r="Y50" s="129" t="n">
        <f aca="false">IF(W50=0,0,X50/W50*100)</f>
        <v>178.991355932203</v>
      </c>
    </row>
    <row r="51" customFormat="false" ht="13.2" hidden="false" customHeight="false" outlineLevel="0" collapsed="false">
      <c r="A51" s="82"/>
      <c r="B51" s="141"/>
      <c r="C51" s="117" t="s">
        <v>72</v>
      </c>
      <c r="D51" s="117"/>
      <c r="E51" s="117"/>
      <c r="F51" s="117"/>
      <c r="G51" s="117"/>
      <c r="H51" s="117"/>
      <c r="I51" s="96"/>
      <c r="J51" s="96"/>
      <c r="K51" s="47"/>
      <c r="L51" s="47"/>
      <c r="M51" s="46"/>
      <c r="N51" s="47"/>
      <c r="O51" s="46" t="n">
        <v>2410.4</v>
      </c>
      <c r="P51" s="46" t="n">
        <v>72958.35</v>
      </c>
      <c r="Q51" s="46"/>
      <c r="R51" s="46" t="n">
        <v>72958.35</v>
      </c>
      <c r="S51" s="46" t="n">
        <v>155816.63</v>
      </c>
      <c r="T51" s="46" t="n">
        <v>253900.72</v>
      </c>
      <c r="U51" s="46" t="n">
        <v>253315</v>
      </c>
      <c r="V51" s="47" t="n">
        <v>110000</v>
      </c>
      <c r="W51" s="47" t="n">
        <v>192174</v>
      </c>
      <c r="X51" s="46" t="n">
        <v>191009.61</v>
      </c>
      <c r="Y51" s="129" t="n">
        <f aca="false">IF(W51=0,0,X51/W51*100)</f>
        <v>99.3940959755222</v>
      </c>
    </row>
    <row r="52" customFormat="false" ht="13.2" hidden="false" customHeight="false" outlineLevel="0" collapsed="false">
      <c r="A52" s="82"/>
      <c r="B52" s="141"/>
      <c r="C52" s="117" t="s">
        <v>73</v>
      </c>
      <c r="D52" s="117"/>
      <c r="E52" s="117"/>
      <c r="F52" s="117"/>
      <c r="G52" s="117"/>
      <c r="H52" s="117"/>
      <c r="I52" s="96" t="n">
        <v>24506</v>
      </c>
      <c r="J52" s="96" t="n">
        <v>29035</v>
      </c>
      <c r="K52" s="47" t="n">
        <v>28418</v>
      </c>
      <c r="L52" s="47" t="n">
        <v>20267.02</v>
      </c>
      <c r="M52" s="46" t="n">
        <v>19677.18</v>
      </c>
      <c r="N52" s="47" t="n">
        <v>14953.06</v>
      </c>
      <c r="O52" s="46" t="n">
        <v>28154.6</v>
      </c>
      <c r="P52" s="46"/>
      <c r="Q52" s="46"/>
      <c r="R52" s="46"/>
      <c r="S52" s="46"/>
      <c r="T52" s="46"/>
      <c r="U52" s="46" t="n">
        <v>29181.15</v>
      </c>
      <c r="V52" s="47" t="n">
        <v>35000</v>
      </c>
      <c r="W52" s="47" t="n">
        <v>15000</v>
      </c>
      <c r="X52" s="46" t="n">
        <v>12083</v>
      </c>
      <c r="Y52" s="129" t="n">
        <f aca="false">IF(W52=0,0,X52/W52*100)</f>
        <v>80.5533333333333</v>
      </c>
    </row>
    <row r="53" customFormat="false" ht="13.2" hidden="false" customHeight="false" outlineLevel="0" collapsed="false">
      <c r="A53" s="82"/>
      <c r="B53" s="141"/>
      <c r="C53" s="117" t="s">
        <v>74</v>
      </c>
      <c r="D53" s="117"/>
      <c r="E53" s="117"/>
      <c r="F53" s="117"/>
      <c r="G53" s="117"/>
      <c r="H53" s="117"/>
      <c r="I53" s="96" t="n">
        <v>19621</v>
      </c>
      <c r="J53" s="96" t="n">
        <v>15462</v>
      </c>
      <c r="K53" s="47" t="n">
        <v>15205</v>
      </c>
      <c r="L53" s="47" t="n">
        <v>17827.7</v>
      </c>
      <c r="M53" s="46" t="n">
        <v>16873.9</v>
      </c>
      <c r="N53" s="47" t="n">
        <v>18524.4</v>
      </c>
      <c r="O53" s="46" t="n">
        <v>107327.38</v>
      </c>
      <c r="P53" s="46" t="n">
        <v>8510</v>
      </c>
      <c r="Q53" s="46" t="n">
        <v>18800</v>
      </c>
      <c r="R53" s="46" t="n">
        <v>8510</v>
      </c>
      <c r="S53" s="46" t="n">
        <v>9530</v>
      </c>
      <c r="T53" s="46" t="n">
        <v>26030</v>
      </c>
      <c r="U53" s="46" t="n">
        <v>27040</v>
      </c>
      <c r="V53" s="47" t="n">
        <v>17410</v>
      </c>
      <c r="W53" s="47" t="n">
        <v>21410</v>
      </c>
      <c r="X53" s="46" t="n">
        <f aca="false">24485+60</f>
        <v>24545</v>
      </c>
      <c r="Y53" s="129" t="n">
        <f aca="false">IF(W53=0,0,X53/W53*100)</f>
        <v>114.642690331621</v>
      </c>
    </row>
    <row r="54" customFormat="false" ht="13.2" hidden="false" customHeight="false" outlineLevel="0" collapsed="false">
      <c r="A54" s="82"/>
      <c r="B54" s="141"/>
      <c r="C54" s="130" t="s">
        <v>75</v>
      </c>
      <c r="D54" s="130"/>
      <c r="E54" s="130"/>
      <c r="F54" s="130"/>
      <c r="G54" s="130"/>
      <c r="H54" s="130"/>
      <c r="I54" s="144" t="n">
        <v>136368</v>
      </c>
      <c r="J54" s="96" t="n">
        <v>127040</v>
      </c>
      <c r="K54" s="47" t="n">
        <v>149474</v>
      </c>
      <c r="L54" s="47" t="n">
        <v>154903.56</v>
      </c>
      <c r="M54" s="80" t="n">
        <v>163189.57</v>
      </c>
      <c r="N54" s="81" t="n">
        <v>121087.25</v>
      </c>
      <c r="O54" s="80" t="n">
        <v>49349.66</v>
      </c>
      <c r="P54" s="80" t="n">
        <v>106757.63</v>
      </c>
      <c r="Q54" s="80" t="n">
        <v>102354.74</v>
      </c>
      <c r="R54" s="80" t="n">
        <v>106757.63</v>
      </c>
      <c r="S54" s="80" t="n">
        <v>101964.37</v>
      </c>
      <c r="T54" s="80" t="n">
        <v>156939.26</v>
      </c>
      <c r="U54" s="80" t="n">
        <v>181647.41</v>
      </c>
      <c r="V54" s="81" t="n">
        <v>182000</v>
      </c>
      <c r="W54" s="81" t="n">
        <v>182000</v>
      </c>
      <c r="X54" s="80" t="n">
        <v>169073.99</v>
      </c>
      <c r="Y54" s="131" t="n">
        <f aca="false">IF(W54=0,0,X54/W54*100)</f>
        <v>92.8977967032967</v>
      </c>
    </row>
    <row r="55" customFormat="false" ht="13.2" hidden="false" customHeight="false" outlineLevel="0" collapsed="false">
      <c r="A55" s="82"/>
      <c r="B55" s="141"/>
      <c r="C55" s="130" t="s">
        <v>76</v>
      </c>
      <c r="D55" s="130"/>
      <c r="E55" s="130"/>
      <c r="F55" s="130"/>
      <c r="G55" s="130"/>
      <c r="H55" s="130"/>
      <c r="I55" s="144" t="n">
        <v>60412</v>
      </c>
      <c r="J55" s="96" t="n">
        <v>44729</v>
      </c>
      <c r="K55" s="47" t="n">
        <v>51770</v>
      </c>
      <c r="L55" s="47" t="n">
        <v>49600.39</v>
      </c>
      <c r="M55" s="80" t="n">
        <v>49002.82</v>
      </c>
      <c r="N55" s="81" t="n">
        <v>48758.66</v>
      </c>
      <c r="O55" s="80" t="n">
        <v>11897.8</v>
      </c>
      <c r="P55" s="80" t="n">
        <v>46014.91</v>
      </c>
      <c r="Q55" s="80" t="n">
        <v>41209.34</v>
      </c>
      <c r="R55" s="80" t="n">
        <v>46014.91</v>
      </c>
      <c r="S55" s="80" t="n">
        <v>31969.12</v>
      </c>
      <c r="T55" s="80" t="n">
        <v>41710.4</v>
      </c>
      <c r="U55" s="80" t="n">
        <v>41750.41</v>
      </c>
      <c r="V55" s="81" t="n">
        <v>72600</v>
      </c>
      <c r="W55" s="81" t="n">
        <v>72600</v>
      </c>
      <c r="X55" s="80" t="n">
        <v>66703.94</v>
      </c>
      <c r="Y55" s="131" t="n">
        <f aca="false">IF(W55=0,0,X55/W55*100)</f>
        <v>91.8787052341598</v>
      </c>
    </row>
    <row r="56" customFormat="false" ht="13.2" hidden="false" customHeight="false" outlineLevel="0" collapsed="false">
      <c r="A56" s="82"/>
      <c r="B56" s="141"/>
      <c r="C56" s="130" t="s">
        <v>77</v>
      </c>
      <c r="D56" s="130"/>
      <c r="E56" s="130"/>
      <c r="F56" s="130"/>
      <c r="G56" s="130"/>
      <c r="H56" s="130"/>
      <c r="I56" s="144"/>
      <c r="J56" s="96"/>
      <c r="K56" s="47"/>
      <c r="L56" s="47" t="n">
        <v>760.76</v>
      </c>
      <c r="M56" s="80"/>
      <c r="N56" s="81" t="n">
        <v>3813</v>
      </c>
      <c r="O56" s="80" t="n">
        <v>6856.9</v>
      </c>
      <c r="P56" s="80" t="n">
        <v>29991.24</v>
      </c>
      <c r="Q56" s="80" t="n">
        <v>38311.52</v>
      </c>
      <c r="R56" s="80" t="n">
        <v>29991.24</v>
      </c>
      <c r="S56" s="80" t="n">
        <v>9841.25</v>
      </c>
      <c r="T56" s="80"/>
      <c r="U56" s="80" t="n">
        <v>13964.32</v>
      </c>
      <c r="V56" s="81" t="n">
        <v>30000</v>
      </c>
      <c r="W56" s="81" t="n">
        <v>45000</v>
      </c>
      <c r="X56" s="80" t="n">
        <f aca="false">70202+5199.31</f>
        <v>75401.31</v>
      </c>
      <c r="Y56" s="131" t="n">
        <f aca="false">IF(W56=0,0,X56/W56*100)</f>
        <v>167.558466666667</v>
      </c>
    </row>
    <row r="57" customFormat="false" ht="13.8" hidden="false" customHeight="false" outlineLevel="0" collapsed="false">
      <c r="A57" s="82"/>
      <c r="B57" s="141"/>
      <c r="C57" s="130" t="s">
        <v>78</v>
      </c>
      <c r="D57" s="130"/>
      <c r="E57" s="130"/>
      <c r="F57" s="130"/>
      <c r="G57" s="130"/>
      <c r="H57" s="130"/>
      <c r="I57" s="144" t="n">
        <v>179713</v>
      </c>
      <c r="J57" s="96" t="n">
        <v>133501</v>
      </c>
      <c r="K57" s="47" t="n">
        <v>140855</v>
      </c>
      <c r="L57" s="47" t="n">
        <v>208009.77</v>
      </c>
      <c r="M57" s="80" t="n">
        <v>203428.27</v>
      </c>
      <c r="N57" s="81" t="n">
        <v>207559.37</v>
      </c>
      <c r="O57" s="80" t="n">
        <v>210825.29</v>
      </c>
      <c r="P57" s="80" t="n">
        <v>155634.09</v>
      </c>
      <c r="Q57" s="80" t="n">
        <v>396056.4</v>
      </c>
      <c r="R57" s="80" t="n">
        <v>155634.09</v>
      </c>
      <c r="S57" s="80" t="n">
        <v>169965.88</v>
      </c>
      <c r="T57" s="80" t="n">
        <v>196950.23</v>
      </c>
      <c r="U57" s="80" t="n">
        <v>311346.74</v>
      </c>
      <c r="V57" s="81" t="n">
        <v>243400</v>
      </c>
      <c r="W57" s="81" t="n">
        <v>334404</v>
      </c>
      <c r="X57" s="80" t="n">
        <v>340863.74</v>
      </c>
      <c r="Y57" s="131" t="n">
        <f aca="false">IF(W57=0,0,X57/W57*100)</f>
        <v>101.931717323955</v>
      </c>
    </row>
    <row r="58" customFormat="false" ht="13.8" hidden="false" customHeight="false" outlineLevel="0" collapsed="false">
      <c r="A58" s="82"/>
      <c r="B58" s="120" t="n">
        <v>229</v>
      </c>
      <c r="C58" s="120" t="s">
        <v>79</v>
      </c>
      <c r="D58" s="122" t="n">
        <v>3054</v>
      </c>
      <c r="E58" s="122" t="n">
        <v>2722</v>
      </c>
      <c r="F58" s="122" t="n">
        <v>2921</v>
      </c>
      <c r="G58" s="122" t="n">
        <v>2475</v>
      </c>
      <c r="H58" s="122" t="n">
        <v>2568</v>
      </c>
      <c r="I58" s="122" t="n">
        <v>2375</v>
      </c>
      <c r="J58" s="122" t="n">
        <v>2068</v>
      </c>
      <c r="K58" s="123" t="n">
        <v>2476</v>
      </c>
      <c r="L58" s="123" t="n">
        <v>2040.04</v>
      </c>
      <c r="M58" s="123" t="n">
        <v>2144.59</v>
      </c>
      <c r="N58" s="126" t="n">
        <v>2002.17</v>
      </c>
      <c r="O58" s="126" t="n">
        <v>2067.84</v>
      </c>
      <c r="P58" s="126" t="n">
        <v>1300</v>
      </c>
      <c r="Q58" s="125" t="n">
        <v>1588</v>
      </c>
      <c r="R58" s="125" t="n">
        <v>1300</v>
      </c>
      <c r="S58" s="125" t="n">
        <v>1333</v>
      </c>
      <c r="T58" s="125" t="n">
        <v>1390</v>
      </c>
      <c r="U58" s="125" t="n">
        <v>1447</v>
      </c>
      <c r="V58" s="126" t="n">
        <f aca="false">V59</f>
        <v>0</v>
      </c>
      <c r="W58" s="126" t="n">
        <f aca="false">W59</f>
        <v>0</v>
      </c>
      <c r="X58" s="125" t="n">
        <f aca="false">X59</f>
        <v>0</v>
      </c>
      <c r="Y58" s="127" t="n">
        <f aca="false">IF(W58=0,0,X58/W58*100)</f>
        <v>0</v>
      </c>
    </row>
    <row r="59" customFormat="false" ht="13.8" hidden="false" customHeight="false" outlineLevel="0" collapsed="false">
      <c r="A59" s="82"/>
      <c r="B59" s="145"/>
      <c r="C59" s="145" t="s">
        <v>80</v>
      </c>
      <c r="D59" s="145" t="n">
        <v>3054</v>
      </c>
      <c r="E59" s="145" t="n">
        <v>2722</v>
      </c>
      <c r="F59" s="145" t="n">
        <v>2921</v>
      </c>
      <c r="G59" s="145" t="n">
        <v>2475</v>
      </c>
      <c r="H59" s="145" t="n">
        <v>2568</v>
      </c>
      <c r="I59" s="145" t="n">
        <v>2375</v>
      </c>
      <c r="J59" s="145" t="n">
        <v>2068</v>
      </c>
      <c r="K59" s="146" t="n">
        <v>2476</v>
      </c>
      <c r="L59" s="146" t="n">
        <v>2040.04</v>
      </c>
      <c r="M59" s="147" t="n">
        <v>2144.59</v>
      </c>
      <c r="N59" s="148" t="n">
        <v>2002.17</v>
      </c>
      <c r="O59" s="147" t="n">
        <v>2067.84</v>
      </c>
      <c r="P59" s="148" t="n">
        <v>1300</v>
      </c>
      <c r="Q59" s="147" t="n">
        <v>1588</v>
      </c>
      <c r="R59" s="147" t="n">
        <v>1300</v>
      </c>
      <c r="S59" s="147" t="n">
        <v>1333</v>
      </c>
      <c r="T59" s="147" t="n">
        <v>1390</v>
      </c>
      <c r="U59" s="147" t="n">
        <v>1447</v>
      </c>
      <c r="V59" s="148"/>
      <c r="W59" s="148"/>
      <c r="X59" s="147"/>
      <c r="Y59" s="35" t="n">
        <f aca="false">IF(W59=0,0,X59/W59*100)</f>
        <v>0</v>
      </c>
    </row>
    <row r="60" customFormat="false" ht="14.4" hidden="false" customHeight="false" outlineLevel="0" collapsed="false">
      <c r="A60" s="149" t="n">
        <v>240</v>
      </c>
      <c r="B60" s="150" t="s">
        <v>81</v>
      </c>
      <c r="C60" s="150"/>
      <c r="D60" s="151" t="n">
        <v>27352</v>
      </c>
      <c r="E60" s="151" t="n">
        <v>10390</v>
      </c>
      <c r="F60" s="151" t="n">
        <v>16730</v>
      </c>
      <c r="G60" s="151" t="n">
        <v>5867</v>
      </c>
      <c r="H60" s="151" t="n">
        <v>6403</v>
      </c>
      <c r="I60" s="151" t="n">
        <v>3943</v>
      </c>
      <c r="J60" s="151" t="n">
        <v>3352</v>
      </c>
      <c r="K60" s="151" t="n">
        <v>1988</v>
      </c>
      <c r="L60" s="152" t="n">
        <v>1226.92</v>
      </c>
      <c r="M60" s="151" t="n">
        <v>445.87</v>
      </c>
      <c r="N60" s="153" t="n">
        <v>2584.38</v>
      </c>
      <c r="O60" s="153" t="n">
        <v>1160.94</v>
      </c>
      <c r="P60" s="153" t="n">
        <v>0</v>
      </c>
      <c r="Q60" s="154" t="n">
        <v>1244.15</v>
      </c>
      <c r="R60" s="154" t="n">
        <v>0</v>
      </c>
      <c r="S60" s="154" t="n">
        <v>0</v>
      </c>
      <c r="T60" s="154" t="n">
        <v>580</v>
      </c>
      <c r="U60" s="154" t="n">
        <v>3650.13</v>
      </c>
      <c r="V60" s="153" t="n">
        <f aca="false">V61</f>
        <v>0</v>
      </c>
      <c r="W60" s="153" t="n">
        <f aca="false">W61</f>
        <v>8500</v>
      </c>
      <c r="X60" s="154" t="n">
        <f aca="false">X61</f>
        <v>12654.8</v>
      </c>
      <c r="Y60" s="155" t="n">
        <f aca="false">IF(W60=0,0,X60/W60*100)</f>
        <v>148.88</v>
      </c>
    </row>
    <row r="61" customFormat="false" ht="14.4" hidden="false" customHeight="false" outlineLevel="0" collapsed="false">
      <c r="A61" s="106"/>
      <c r="B61" s="156"/>
      <c r="C61" s="157" t="s">
        <v>82</v>
      </c>
      <c r="D61" s="157" t="n">
        <v>27352</v>
      </c>
      <c r="E61" s="157" t="n">
        <v>10390</v>
      </c>
      <c r="F61" s="157" t="n">
        <v>16730</v>
      </c>
      <c r="G61" s="157" t="n">
        <v>5867</v>
      </c>
      <c r="H61" s="157" t="n">
        <v>6403</v>
      </c>
      <c r="I61" s="157" t="n">
        <v>3943</v>
      </c>
      <c r="J61" s="157" t="n">
        <v>3352</v>
      </c>
      <c r="K61" s="158" t="n">
        <v>1988</v>
      </c>
      <c r="L61" s="158" t="n">
        <v>1226.92</v>
      </c>
      <c r="M61" s="159" t="n">
        <v>445.87</v>
      </c>
      <c r="N61" s="160" t="n">
        <v>2584.38</v>
      </c>
      <c r="O61" s="159" t="n">
        <v>1160.94</v>
      </c>
      <c r="P61" s="160"/>
      <c r="Q61" s="159" t="n">
        <v>1244.15</v>
      </c>
      <c r="R61" s="159"/>
      <c r="S61" s="159"/>
      <c r="T61" s="159" t="n">
        <v>580</v>
      </c>
      <c r="U61" s="159" t="n">
        <v>3650.13</v>
      </c>
      <c r="V61" s="160"/>
      <c r="W61" s="160" t="n">
        <v>8500</v>
      </c>
      <c r="X61" s="34" t="n">
        <v>12654.8</v>
      </c>
      <c r="Y61" s="35" t="n">
        <f aca="false">IF(W61=0,0,X61/W61*100)</f>
        <v>148.88</v>
      </c>
    </row>
    <row r="62" customFormat="false" ht="14.4" hidden="false" customHeight="false" outlineLevel="0" collapsed="false">
      <c r="A62" s="149" t="n">
        <v>290</v>
      </c>
      <c r="B62" s="59" t="s">
        <v>83</v>
      </c>
      <c r="C62" s="59"/>
      <c r="D62" s="161" t="n">
        <v>56396</v>
      </c>
      <c r="E62" s="161" t="n">
        <v>21078</v>
      </c>
      <c r="F62" s="161" t="n">
        <v>316039</v>
      </c>
      <c r="G62" s="161" t="n">
        <v>123165</v>
      </c>
      <c r="H62" s="161" t="n">
        <v>59959</v>
      </c>
      <c r="I62" s="161" t="n">
        <v>166050</v>
      </c>
      <c r="J62" s="161" t="n">
        <v>55155</v>
      </c>
      <c r="K62" s="161" t="n">
        <v>92423</v>
      </c>
      <c r="L62" s="161" t="n">
        <v>73212.12</v>
      </c>
      <c r="M62" s="162" t="n">
        <v>97470.49</v>
      </c>
      <c r="N62" s="163" t="n">
        <v>73802.56</v>
      </c>
      <c r="O62" s="164" t="n">
        <v>45550.07</v>
      </c>
      <c r="P62" s="163" t="n">
        <v>24394.64</v>
      </c>
      <c r="Q62" s="164" t="n">
        <v>54011.56</v>
      </c>
      <c r="R62" s="164" t="n">
        <v>24394.64</v>
      </c>
      <c r="S62" s="164" t="n">
        <v>25447.02</v>
      </c>
      <c r="T62" s="164" t="n">
        <v>18583.78</v>
      </c>
      <c r="U62" s="164" t="n">
        <v>120266.02</v>
      </c>
      <c r="V62" s="163" t="n">
        <f aca="false">V63</f>
        <v>20000</v>
      </c>
      <c r="W62" s="163" t="n">
        <f aca="false">W63</f>
        <v>123897</v>
      </c>
      <c r="X62" s="164" t="n">
        <f aca="false">X63</f>
        <v>90202.09</v>
      </c>
      <c r="Y62" s="165" t="n">
        <f aca="false">IF(W62=0,0,X62/W62*100)</f>
        <v>72.8040953372559</v>
      </c>
    </row>
    <row r="63" customFormat="false" ht="13.8" hidden="false" customHeight="false" outlineLevel="0" collapsed="false">
      <c r="A63" s="82"/>
      <c r="B63" s="121" t="n">
        <v>292</v>
      </c>
      <c r="C63" s="121" t="s">
        <v>83</v>
      </c>
      <c r="D63" s="121" t="n">
        <v>56396</v>
      </c>
      <c r="E63" s="121" t="n">
        <v>21078</v>
      </c>
      <c r="F63" s="121" t="n">
        <v>316039</v>
      </c>
      <c r="G63" s="121" t="n">
        <v>123165</v>
      </c>
      <c r="H63" s="121" t="n">
        <v>59959</v>
      </c>
      <c r="I63" s="123" t="n">
        <v>166050</v>
      </c>
      <c r="J63" s="123" t="n">
        <v>55155</v>
      </c>
      <c r="K63" s="123" t="n">
        <v>92423</v>
      </c>
      <c r="L63" s="123" t="n">
        <v>73212.12</v>
      </c>
      <c r="M63" s="124" t="n">
        <v>97470.49</v>
      </c>
      <c r="N63" s="126" t="n">
        <v>73802.56</v>
      </c>
      <c r="O63" s="125" t="n">
        <v>45550.07</v>
      </c>
      <c r="P63" s="125" t="n">
        <v>24394.64</v>
      </c>
      <c r="Q63" s="125" t="n">
        <v>54011.56</v>
      </c>
      <c r="R63" s="125" t="n">
        <v>24394.64</v>
      </c>
      <c r="S63" s="125" t="n">
        <v>25447.02</v>
      </c>
      <c r="T63" s="125" t="n">
        <v>18583.78</v>
      </c>
      <c r="U63" s="125" t="n">
        <v>120266.02</v>
      </c>
      <c r="V63" s="126" t="n">
        <f aca="false">SUM(V64:V67)</f>
        <v>20000</v>
      </c>
      <c r="W63" s="126" t="n">
        <f aca="false">SUM(W64:W67)</f>
        <v>123897</v>
      </c>
      <c r="X63" s="125" t="n">
        <f aca="false">SUM(X64:X67)</f>
        <v>90202.09</v>
      </c>
      <c r="Y63" s="127" t="n">
        <f aca="false">IF(W63=0,0,X63/W63*100)</f>
        <v>72.8040953372559</v>
      </c>
    </row>
    <row r="64" customFormat="false" ht="13.2" hidden="false" customHeight="false" outlineLevel="0" collapsed="false">
      <c r="A64" s="82"/>
      <c r="B64" s="73"/>
      <c r="C64" s="166" t="s">
        <v>84</v>
      </c>
      <c r="D64" s="166"/>
      <c r="E64" s="166"/>
      <c r="F64" s="166"/>
      <c r="G64" s="166"/>
      <c r="H64" s="166"/>
      <c r="I64" s="37" t="n">
        <v>19700</v>
      </c>
      <c r="J64" s="37" t="n">
        <v>19300</v>
      </c>
      <c r="K64" s="47" t="n">
        <v>29700</v>
      </c>
      <c r="L64" s="47" t="n">
        <v>27700</v>
      </c>
      <c r="M64" s="77" t="n">
        <v>46500</v>
      </c>
      <c r="N64" s="78" t="n">
        <v>35700</v>
      </c>
      <c r="O64" s="77" t="n">
        <v>7205</v>
      </c>
      <c r="P64" s="77"/>
      <c r="Q64" s="77"/>
      <c r="R64" s="77"/>
      <c r="S64" s="77"/>
      <c r="T64" s="77"/>
      <c r="U64" s="77"/>
      <c r="V64" s="78"/>
      <c r="W64" s="78" t="n">
        <v>0</v>
      </c>
      <c r="X64" s="77" t="n">
        <v>0</v>
      </c>
      <c r="Y64" s="128" t="n">
        <f aca="false">IF(W64=0,0,X64/W64*100)</f>
        <v>0</v>
      </c>
    </row>
    <row r="65" customFormat="false" ht="13.2" hidden="false" customHeight="false" outlineLevel="0" collapsed="false">
      <c r="A65" s="82"/>
      <c r="B65" s="73"/>
      <c r="C65" s="167" t="s">
        <v>85</v>
      </c>
      <c r="D65" s="167"/>
      <c r="E65" s="167"/>
      <c r="F65" s="167"/>
      <c r="G65" s="167"/>
      <c r="H65" s="167"/>
      <c r="I65" s="168" t="n">
        <v>37534</v>
      </c>
      <c r="J65" s="168" t="n">
        <v>14000</v>
      </c>
      <c r="K65" s="47" t="n">
        <v>2888</v>
      </c>
      <c r="L65" s="47" t="n">
        <v>313.32</v>
      </c>
      <c r="M65" s="77" t="n">
        <v>6641.91</v>
      </c>
      <c r="N65" s="78" t="n">
        <v>434.45</v>
      </c>
      <c r="O65" s="77" t="n">
        <v>5635.97</v>
      </c>
      <c r="P65" s="77"/>
      <c r="Q65" s="77" t="n">
        <v>3297.08</v>
      </c>
      <c r="R65" s="77"/>
      <c r="S65" s="77"/>
      <c r="T65" s="77"/>
      <c r="U65" s="77"/>
      <c r="V65" s="78"/>
      <c r="W65" s="78" t="n">
        <v>0</v>
      </c>
      <c r="X65" s="77" t="n">
        <v>0</v>
      </c>
      <c r="Y65" s="128" t="n">
        <f aca="false">IF(W65=0,0,X65/W65*100)</f>
        <v>0</v>
      </c>
    </row>
    <row r="66" customFormat="false" ht="13.2" hidden="false" customHeight="false" outlineLevel="0" collapsed="false">
      <c r="A66" s="82"/>
      <c r="B66" s="73"/>
      <c r="C66" s="167" t="s">
        <v>83</v>
      </c>
      <c r="D66" s="167"/>
      <c r="E66" s="167"/>
      <c r="F66" s="167"/>
      <c r="G66" s="167"/>
      <c r="H66" s="167"/>
      <c r="I66" s="168" t="n">
        <v>106407</v>
      </c>
      <c r="J66" s="168" t="n">
        <v>19147</v>
      </c>
      <c r="K66" s="47" t="n">
        <v>57279</v>
      </c>
      <c r="L66" s="47" t="n">
        <v>42730.56</v>
      </c>
      <c r="M66" s="77" t="n">
        <v>42300.64</v>
      </c>
      <c r="N66" s="78" t="n">
        <v>35668.57</v>
      </c>
      <c r="O66" s="77" t="n">
        <v>30698.19</v>
      </c>
      <c r="P66" s="77" t="n">
        <v>22776.37</v>
      </c>
      <c r="Q66" s="77" t="n">
        <v>47647.97</v>
      </c>
      <c r="R66" s="77" t="n">
        <v>22776.37</v>
      </c>
      <c r="S66" s="77" t="n">
        <v>25273.42</v>
      </c>
      <c r="T66" s="77" t="n">
        <v>18551.71</v>
      </c>
      <c r="U66" s="77" t="n">
        <v>120266.02</v>
      </c>
      <c r="V66" s="78" t="n">
        <v>20000</v>
      </c>
      <c r="W66" s="78" t="n">
        <v>123897</v>
      </c>
      <c r="X66" s="77" t="n">
        <f aca="false">14587.14+68114.98+2467.49+2595.54+2436.94</f>
        <v>90202.09</v>
      </c>
      <c r="Y66" s="128" t="n">
        <f aca="false">IF(W66=0,0,X66/W66*100)</f>
        <v>72.8040953372559</v>
      </c>
    </row>
    <row r="67" customFormat="false" ht="13.2" hidden="false" customHeight="false" outlineLevel="0" collapsed="false">
      <c r="A67" s="82"/>
      <c r="B67" s="73"/>
      <c r="C67" s="169" t="s">
        <v>86</v>
      </c>
      <c r="D67" s="169"/>
      <c r="E67" s="169"/>
      <c r="F67" s="169"/>
      <c r="G67" s="169"/>
      <c r="H67" s="169"/>
      <c r="I67" s="44" t="n">
        <v>2409</v>
      </c>
      <c r="J67" s="44" t="n">
        <v>2708</v>
      </c>
      <c r="K67" s="47" t="n">
        <v>2556</v>
      </c>
      <c r="L67" s="47" t="n">
        <v>2468.24</v>
      </c>
      <c r="M67" s="170" t="n">
        <v>2027.94</v>
      </c>
      <c r="N67" s="45" t="n">
        <v>1999.54</v>
      </c>
      <c r="O67" s="170" t="n">
        <v>2010.91</v>
      </c>
      <c r="P67" s="170" t="n">
        <v>1618.27</v>
      </c>
      <c r="Q67" s="170" t="n">
        <v>3066.51</v>
      </c>
      <c r="R67" s="170" t="n">
        <v>1618.27</v>
      </c>
      <c r="S67" s="170" t="n">
        <v>173.6</v>
      </c>
      <c r="T67" s="170" t="n">
        <v>32.07</v>
      </c>
      <c r="U67" s="170"/>
      <c r="V67" s="45"/>
      <c r="W67" s="45"/>
      <c r="X67" s="170" t="n">
        <v>0</v>
      </c>
      <c r="Y67" s="171" t="n">
        <f aca="false">IF(W67=0,0,X67/W67*100)</f>
        <v>0</v>
      </c>
    </row>
    <row r="68" customFormat="false" ht="13.8" hidden="false" customHeight="false" outlineLevel="0" collapsed="false">
      <c r="A68" s="82"/>
      <c r="B68" s="73"/>
      <c r="C68" s="172" t="s">
        <v>87</v>
      </c>
      <c r="D68" s="172"/>
      <c r="E68" s="172"/>
      <c r="F68" s="172"/>
      <c r="G68" s="172"/>
      <c r="H68" s="172"/>
      <c r="I68" s="172"/>
      <c r="J68" s="172"/>
      <c r="K68" s="52"/>
      <c r="L68" s="53"/>
      <c r="M68" s="53"/>
      <c r="N68" s="53"/>
      <c r="O68" s="53"/>
      <c r="P68" s="53"/>
      <c r="Q68" s="173"/>
      <c r="R68" s="173"/>
      <c r="S68" s="173"/>
      <c r="T68" s="173"/>
      <c r="U68" s="173"/>
      <c r="V68" s="53"/>
      <c r="W68" s="53"/>
      <c r="X68" s="174"/>
      <c r="Y68" s="175" t="n">
        <f aca="false">IF(W68=0,0,X68/W68*100)</f>
        <v>0</v>
      </c>
    </row>
    <row r="69" customFormat="false" ht="16.2" hidden="false" customHeight="false" outlineLevel="0" collapsed="false">
      <c r="A69" s="99" t="n">
        <v>300</v>
      </c>
      <c r="B69" s="176" t="s">
        <v>88</v>
      </c>
      <c r="C69" s="176"/>
      <c r="D69" s="177" t="n">
        <v>1842129</v>
      </c>
      <c r="E69" s="177" t="n">
        <v>1999701</v>
      </c>
      <c r="F69" s="177" t="n">
        <v>2077242</v>
      </c>
      <c r="G69" s="177" t="n">
        <v>2645110</v>
      </c>
      <c r="H69" s="177" t="n">
        <v>2979865</v>
      </c>
      <c r="I69" s="177" t="n">
        <v>2749519</v>
      </c>
      <c r="J69" s="177" t="n">
        <v>2901991</v>
      </c>
      <c r="K69" s="177" t="n">
        <v>3466649</v>
      </c>
      <c r="L69" s="177" t="n">
        <v>3450076.55</v>
      </c>
      <c r="M69" s="178" t="n">
        <v>3251492.52</v>
      </c>
      <c r="N69" s="179" t="n">
        <v>3217895.65</v>
      </c>
      <c r="O69" s="179" t="n">
        <v>3083446.56</v>
      </c>
      <c r="P69" s="180" t="n">
        <v>4385392.74</v>
      </c>
      <c r="Q69" s="180" t="n">
        <v>3412076.46</v>
      </c>
      <c r="R69" s="180" t="n">
        <v>4385392.74</v>
      </c>
      <c r="S69" s="180" t="n">
        <v>4535455.64</v>
      </c>
      <c r="T69" s="180" t="n">
        <v>4377798.93</v>
      </c>
      <c r="U69" s="180" t="n">
        <v>6157648.43</v>
      </c>
      <c r="V69" s="179" t="n">
        <f aca="false">V70</f>
        <v>3809399</v>
      </c>
      <c r="W69" s="179" t="n">
        <f aca="false">W70</f>
        <v>5992347</v>
      </c>
      <c r="X69" s="180" t="n">
        <f aca="false">X70</f>
        <v>5992345.51</v>
      </c>
      <c r="Y69" s="181" t="n">
        <f aca="false">IF(W69=0,0,X69/W69*100)</f>
        <v>99.9999751349513</v>
      </c>
    </row>
    <row r="70" customFormat="false" ht="14.4" hidden="false" customHeight="false" outlineLevel="0" collapsed="false">
      <c r="A70" s="58" t="n">
        <v>310</v>
      </c>
      <c r="B70" s="20" t="s">
        <v>89</v>
      </c>
      <c r="C70" s="20"/>
      <c r="D70" s="132" t="n">
        <v>1842129</v>
      </c>
      <c r="E70" s="132" t="n">
        <v>1999701</v>
      </c>
      <c r="F70" s="132" t="n">
        <v>2077242</v>
      </c>
      <c r="G70" s="132" t="n">
        <v>2645110</v>
      </c>
      <c r="H70" s="132" t="n">
        <v>2958818</v>
      </c>
      <c r="I70" s="132" t="n">
        <v>2721164</v>
      </c>
      <c r="J70" s="132" t="n">
        <v>2862933</v>
      </c>
      <c r="K70" s="132" t="n">
        <v>3457133</v>
      </c>
      <c r="L70" s="132" t="n">
        <v>3450076.55</v>
      </c>
      <c r="M70" s="133" t="n">
        <v>3251492.52</v>
      </c>
      <c r="N70" s="134" t="n">
        <v>3217895.65</v>
      </c>
      <c r="O70" s="134" t="n">
        <v>3083446.56</v>
      </c>
      <c r="P70" s="135" t="n">
        <v>4385392.74</v>
      </c>
      <c r="Q70" s="135" t="n">
        <v>3412076.46</v>
      </c>
      <c r="R70" s="135" t="n">
        <v>4385392.74</v>
      </c>
      <c r="S70" s="135" t="n">
        <v>4535455.64</v>
      </c>
      <c r="T70" s="135" t="n">
        <v>4377798.93</v>
      </c>
      <c r="U70" s="135" t="n">
        <v>6157648.43</v>
      </c>
      <c r="V70" s="134" t="n">
        <f aca="false">V71+V73</f>
        <v>3809399</v>
      </c>
      <c r="W70" s="134" t="n">
        <f aca="false">W71+W73</f>
        <v>5992347</v>
      </c>
      <c r="X70" s="135" t="n">
        <f aca="false">X71+X73</f>
        <v>5992345.51</v>
      </c>
      <c r="Y70" s="136" t="n">
        <f aca="false">IF(W70=0,0,X70/W70*100)</f>
        <v>99.9999751349513</v>
      </c>
    </row>
    <row r="71" customFormat="false" ht="13.8" hidden="true" customHeight="false" outlineLevel="0" collapsed="false">
      <c r="A71" s="82"/>
      <c r="B71" s="182" t="n">
        <v>311</v>
      </c>
      <c r="C71" s="120" t="s">
        <v>90</v>
      </c>
      <c r="D71" s="183" t="n">
        <v>0</v>
      </c>
      <c r="E71" s="183" t="n">
        <v>23003</v>
      </c>
      <c r="F71" s="183" t="n">
        <v>14107</v>
      </c>
      <c r="G71" s="183" t="n">
        <v>9307</v>
      </c>
      <c r="H71" s="183" t="n">
        <v>19495</v>
      </c>
      <c r="I71" s="183" t="n">
        <v>11396</v>
      </c>
      <c r="J71" s="183" t="n">
        <v>19287</v>
      </c>
      <c r="K71" s="123" t="n">
        <v>18260</v>
      </c>
      <c r="L71" s="123" t="n">
        <v>700</v>
      </c>
      <c r="M71" s="124" t="n">
        <v>4100</v>
      </c>
      <c r="N71" s="71" t="n">
        <v>4000</v>
      </c>
      <c r="O71" s="70" t="n">
        <v>3010</v>
      </c>
      <c r="P71" s="70" t="n">
        <v>0</v>
      </c>
      <c r="Q71" s="70" t="n">
        <v>1900</v>
      </c>
      <c r="R71" s="70" t="n">
        <v>0</v>
      </c>
      <c r="S71" s="70" t="n">
        <v>0</v>
      </c>
      <c r="T71" s="70" t="n">
        <v>0</v>
      </c>
      <c r="U71" s="70" t="n">
        <v>0</v>
      </c>
      <c r="V71" s="71"/>
      <c r="W71" s="70" t="n">
        <f aca="false">W72</f>
        <v>0</v>
      </c>
      <c r="X71" s="70" t="n">
        <f aca="false">X72</f>
        <v>0</v>
      </c>
      <c r="Y71" s="72" t="n">
        <f aca="false">IF(W71=0,0,X71/W71*100)</f>
        <v>0</v>
      </c>
    </row>
    <row r="72" customFormat="false" ht="13.8" hidden="true" customHeight="false" outlineLevel="0" collapsed="false">
      <c r="A72" s="82"/>
      <c r="B72" s="141"/>
      <c r="C72" s="93" t="s">
        <v>91</v>
      </c>
      <c r="D72" s="93" t="n">
        <v>0</v>
      </c>
      <c r="E72" s="93" t="n">
        <v>23003</v>
      </c>
      <c r="F72" s="93" t="n">
        <v>14107</v>
      </c>
      <c r="G72" s="93" t="n">
        <v>9307</v>
      </c>
      <c r="H72" s="93" t="n">
        <v>19495</v>
      </c>
      <c r="I72" s="93" t="n">
        <v>11396</v>
      </c>
      <c r="J72" s="93" t="n">
        <v>19287</v>
      </c>
      <c r="K72" s="115" t="n">
        <v>18260</v>
      </c>
      <c r="L72" s="137" t="n">
        <v>700</v>
      </c>
      <c r="M72" s="77" t="n">
        <v>4100</v>
      </c>
      <c r="N72" s="78" t="n">
        <v>4000</v>
      </c>
      <c r="O72" s="77" t="n">
        <v>3010</v>
      </c>
      <c r="P72" s="77"/>
      <c r="Q72" s="77" t="n">
        <v>1900</v>
      </c>
      <c r="R72" s="77"/>
      <c r="S72" s="77"/>
      <c r="T72" s="77"/>
      <c r="U72" s="77"/>
      <c r="V72" s="78"/>
      <c r="W72" s="78"/>
      <c r="X72" s="77"/>
      <c r="Y72" s="128" t="n">
        <f aca="false">IF(W72=0,0,X72/W72*100)</f>
        <v>0</v>
      </c>
    </row>
    <row r="73" customFormat="false" ht="13.8" hidden="false" customHeight="false" outlineLevel="0" collapsed="false">
      <c r="A73" s="82"/>
      <c r="B73" s="66" t="n">
        <v>312</v>
      </c>
      <c r="C73" s="66" t="s">
        <v>92</v>
      </c>
      <c r="D73" s="66" t="n">
        <v>1842129</v>
      </c>
      <c r="E73" s="66" t="n">
        <v>1976698</v>
      </c>
      <c r="F73" s="66" t="n">
        <v>2063135</v>
      </c>
      <c r="G73" s="66" t="n">
        <v>2635803</v>
      </c>
      <c r="H73" s="66" t="n">
        <v>2939323</v>
      </c>
      <c r="I73" s="87" t="n">
        <v>2709768</v>
      </c>
      <c r="J73" s="87" t="n">
        <v>2843646</v>
      </c>
      <c r="K73" s="87" t="n">
        <v>3438873</v>
      </c>
      <c r="L73" s="87" t="n">
        <v>3449376.55</v>
      </c>
      <c r="M73" s="88" t="n">
        <v>3247392.52</v>
      </c>
      <c r="N73" s="89" t="n">
        <v>3213895.65</v>
      </c>
      <c r="O73" s="90" t="n">
        <v>3080436.56</v>
      </c>
      <c r="P73" s="90" t="n">
        <v>4385392.74</v>
      </c>
      <c r="Q73" s="90" t="n">
        <v>3410176.46</v>
      </c>
      <c r="R73" s="90" t="n">
        <v>4385392.74</v>
      </c>
      <c r="S73" s="90" t="n">
        <v>4535455.64</v>
      </c>
      <c r="T73" s="90" t="n">
        <v>4377798.93</v>
      </c>
      <c r="U73" s="90" t="n">
        <v>6157648.43</v>
      </c>
      <c r="V73" s="89" t="n">
        <f aca="false">SUM(V74:V111)</f>
        <v>3809399</v>
      </c>
      <c r="W73" s="89" t="n">
        <f aca="false">SUM(W74:W111)</f>
        <v>5992347</v>
      </c>
      <c r="X73" s="90" t="n">
        <f aca="false">SUM(X74:X111)</f>
        <v>5992345.51</v>
      </c>
      <c r="Y73" s="91" t="n">
        <f aca="false">IF(W73=0,0,X73/W73*100)</f>
        <v>99.9999751349513</v>
      </c>
    </row>
    <row r="74" customFormat="false" ht="13.2" hidden="false" customHeight="false" outlineLevel="0" collapsed="false">
      <c r="A74" s="82"/>
      <c r="B74" s="184"/>
      <c r="C74" s="93" t="s">
        <v>93</v>
      </c>
      <c r="D74" s="93"/>
      <c r="E74" s="93"/>
      <c r="F74" s="93"/>
      <c r="G74" s="93"/>
      <c r="H74" s="93"/>
      <c r="I74" s="93" t="n">
        <v>23695</v>
      </c>
      <c r="J74" s="93" t="n">
        <v>17245</v>
      </c>
      <c r="K74" s="47" t="n">
        <v>10901</v>
      </c>
      <c r="L74" s="78" t="n">
        <v>11158.85</v>
      </c>
      <c r="M74" s="185" t="n">
        <v>11477.1</v>
      </c>
      <c r="N74" s="40" t="n">
        <v>11818.38</v>
      </c>
      <c r="O74" s="39" t="n">
        <v>12154.95</v>
      </c>
      <c r="P74" s="39" t="n">
        <v>16905.95</v>
      </c>
      <c r="Q74" s="39" t="n">
        <v>15209.34</v>
      </c>
      <c r="R74" s="39" t="n">
        <v>16905.95</v>
      </c>
      <c r="S74" s="39" t="n">
        <v>17572.16</v>
      </c>
      <c r="T74" s="39" t="n">
        <v>17305.09</v>
      </c>
      <c r="U74" s="39" t="n">
        <v>18417.25</v>
      </c>
      <c r="V74" s="40" t="n">
        <v>17100</v>
      </c>
      <c r="W74" s="40" t="n">
        <v>20497</v>
      </c>
      <c r="X74" s="186" t="n">
        <v>20497.35</v>
      </c>
      <c r="Y74" s="187" t="n">
        <f aca="false">IF(W74=0,0,X74/W74*100)</f>
        <v>100.001707566961</v>
      </c>
    </row>
    <row r="75" customFormat="false" ht="13.2" hidden="false" customHeight="false" outlineLevel="0" collapsed="false">
      <c r="A75" s="82"/>
      <c r="B75" s="184"/>
      <c r="C75" s="95" t="s">
        <v>94</v>
      </c>
      <c r="D75" s="95"/>
      <c r="E75" s="95"/>
      <c r="F75" s="95"/>
      <c r="G75" s="95"/>
      <c r="H75" s="95"/>
      <c r="I75" s="95" t="n">
        <v>2039732</v>
      </c>
      <c r="J75" s="95" t="n">
        <v>2219230</v>
      </c>
      <c r="K75" s="47" t="n">
        <v>2305975</v>
      </c>
      <c r="L75" s="47" t="n">
        <v>2374727</v>
      </c>
      <c r="M75" s="188" t="n">
        <v>2385302.7</v>
      </c>
      <c r="N75" s="47" t="n">
        <v>2378880.87</v>
      </c>
      <c r="O75" s="46" t="n">
        <v>2380478.2</v>
      </c>
      <c r="P75" s="46" t="n">
        <v>2781805.12</v>
      </c>
      <c r="Q75" s="46" t="n">
        <v>2545153.69</v>
      </c>
      <c r="R75" s="46" t="n">
        <v>2781805.12</v>
      </c>
      <c r="S75" s="46" t="n">
        <v>2869915</v>
      </c>
      <c r="T75" s="46" t="n">
        <v>3118128.2</v>
      </c>
      <c r="U75" s="46" t="n">
        <v>3663655</v>
      </c>
      <c r="V75" s="47" t="n">
        <v>3270706</v>
      </c>
      <c r="W75" s="47" t="n">
        <v>3733508</v>
      </c>
      <c r="X75" s="186" t="n">
        <v>3733508</v>
      </c>
      <c r="Y75" s="187" t="n">
        <f aca="false">IF(W75=0,0,X75/W75*100)</f>
        <v>100</v>
      </c>
    </row>
    <row r="76" customFormat="false" ht="13.2" hidden="false" customHeight="false" outlineLevel="0" collapsed="false">
      <c r="A76" s="82"/>
      <c r="B76" s="184"/>
      <c r="C76" s="95" t="s">
        <v>95</v>
      </c>
      <c r="D76" s="95"/>
      <c r="E76" s="95"/>
      <c r="F76" s="95"/>
      <c r="G76" s="95"/>
      <c r="H76" s="95"/>
      <c r="I76" s="95" t="n">
        <v>18027</v>
      </c>
      <c r="J76" s="95" t="n">
        <v>18084</v>
      </c>
      <c r="K76" s="47" t="n">
        <v>17994</v>
      </c>
      <c r="L76" s="47" t="n">
        <v>18008.52</v>
      </c>
      <c r="M76" s="188" t="n">
        <v>18041.07</v>
      </c>
      <c r="N76" s="47" t="n">
        <v>17962.95</v>
      </c>
      <c r="O76" s="46" t="n">
        <v>17965.74</v>
      </c>
      <c r="P76" s="46" t="n">
        <v>28158.54</v>
      </c>
      <c r="Q76" s="46" t="n">
        <v>25241.06</v>
      </c>
      <c r="R76" s="46" t="n">
        <v>28158.54</v>
      </c>
      <c r="S76" s="46" t="n">
        <v>24931.2</v>
      </c>
      <c r="T76" s="46" t="n">
        <v>24830.29</v>
      </c>
      <c r="U76" s="46" t="n">
        <v>28430.54</v>
      </c>
      <c r="V76" s="47" t="n">
        <v>24830</v>
      </c>
      <c r="W76" s="47" t="n">
        <v>30400</v>
      </c>
      <c r="X76" s="186" t="n">
        <v>30400.02</v>
      </c>
      <c r="Y76" s="187" t="n">
        <f aca="false">IF(W76=0,0,X76/W76*100)</f>
        <v>100.000065789474</v>
      </c>
    </row>
    <row r="77" customFormat="false" ht="13.2" hidden="false" customHeight="false" outlineLevel="0" collapsed="false">
      <c r="A77" s="82"/>
      <c r="B77" s="184"/>
      <c r="C77" s="95" t="s">
        <v>96</v>
      </c>
      <c r="D77" s="95"/>
      <c r="E77" s="95"/>
      <c r="F77" s="95"/>
      <c r="G77" s="95"/>
      <c r="H77" s="95"/>
      <c r="I77" s="95" t="n">
        <v>24577</v>
      </c>
      <c r="J77" s="95" t="n">
        <v>25124</v>
      </c>
      <c r="K77" s="47" t="n">
        <v>25564</v>
      </c>
      <c r="L77" s="47" t="n">
        <v>26022</v>
      </c>
      <c r="M77" s="188" t="n">
        <v>26310</v>
      </c>
      <c r="N77" s="47" t="n">
        <v>27303</v>
      </c>
      <c r="O77" s="46" t="n">
        <v>28388</v>
      </c>
      <c r="P77" s="46" t="n">
        <v>35166</v>
      </c>
      <c r="Q77" s="46" t="n">
        <v>32106</v>
      </c>
      <c r="R77" s="46" t="n">
        <v>35166</v>
      </c>
      <c r="S77" s="46" t="n">
        <v>36089</v>
      </c>
      <c r="T77" s="46" t="n">
        <v>18535</v>
      </c>
      <c r="U77" s="46" t="n">
        <v>19934</v>
      </c>
      <c r="V77" s="47" t="n">
        <v>18535</v>
      </c>
      <c r="W77" s="47" t="n">
        <v>42647</v>
      </c>
      <c r="X77" s="186" t="n">
        <v>42647</v>
      </c>
      <c r="Y77" s="187" t="n">
        <f aca="false">IF(W77=0,0,X77/W77*100)</f>
        <v>100</v>
      </c>
    </row>
    <row r="78" customFormat="false" ht="13.2" hidden="false" customHeight="false" outlineLevel="0" collapsed="false">
      <c r="A78" s="82"/>
      <c r="B78" s="184"/>
      <c r="C78" s="95" t="s">
        <v>97</v>
      </c>
      <c r="D78" s="95"/>
      <c r="E78" s="95"/>
      <c r="F78" s="95"/>
      <c r="G78" s="95"/>
      <c r="H78" s="95"/>
      <c r="I78" s="95" t="n">
        <v>7039</v>
      </c>
      <c r="J78" s="95" t="n">
        <v>7075</v>
      </c>
      <c r="K78" s="47" t="n">
        <v>7128</v>
      </c>
      <c r="L78" s="47" t="n">
        <v>7141.61</v>
      </c>
      <c r="M78" s="188" t="n">
        <v>7157.02</v>
      </c>
      <c r="N78" s="47" t="n">
        <v>7145.67</v>
      </c>
      <c r="O78" s="46" t="n">
        <v>7146.74</v>
      </c>
      <c r="P78" s="46" t="n">
        <v>7210.94</v>
      </c>
      <c r="Q78" s="46" t="n">
        <v>7204.95</v>
      </c>
      <c r="R78" s="46" t="n">
        <v>7210.94</v>
      </c>
      <c r="S78" s="46" t="n">
        <v>7213.51</v>
      </c>
      <c r="T78" s="46" t="n">
        <v>7218.22</v>
      </c>
      <c r="U78" s="46" t="n">
        <v>7089.18</v>
      </c>
      <c r="V78" s="47" t="n">
        <v>7218</v>
      </c>
      <c r="W78" s="47" t="n">
        <v>7102</v>
      </c>
      <c r="X78" s="186" t="n">
        <v>7101.8</v>
      </c>
      <c r="Y78" s="187" t="n">
        <f aca="false">IF(W78=0,0,X78/W78*100)</f>
        <v>99.9971838918615</v>
      </c>
    </row>
    <row r="79" customFormat="false" ht="13.2" hidden="false" customHeight="false" outlineLevel="0" collapsed="false">
      <c r="A79" s="82"/>
      <c r="B79" s="184"/>
      <c r="C79" s="95" t="s">
        <v>98</v>
      </c>
      <c r="D79" s="95"/>
      <c r="E79" s="95"/>
      <c r="F79" s="95"/>
      <c r="G79" s="95"/>
      <c r="H79" s="95"/>
      <c r="I79" s="95" t="n">
        <v>10058</v>
      </c>
      <c r="J79" s="95" t="n">
        <v>10551</v>
      </c>
      <c r="K79" s="47" t="n">
        <v>6336</v>
      </c>
      <c r="L79" s="47" t="n">
        <v>5427.66</v>
      </c>
      <c r="M79" s="188" t="n">
        <v>4327.68</v>
      </c>
      <c r="N79" s="47" t="n">
        <v>3104.64</v>
      </c>
      <c r="O79" s="46" t="n">
        <v>3575.04</v>
      </c>
      <c r="P79" s="46" t="n">
        <v>4480.02</v>
      </c>
      <c r="Q79" s="46" t="n">
        <v>5163.84</v>
      </c>
      <c r="R79" s="46" t="n">
        <v>4480.02</v>
      </c>
      <c r="S79" s="46" t="n">
        <v>2417</v>
      </c>
      <c r="T79" s="46" t="n">
        <v>3205.42</v>
      </c>
      <c r="U79" s="46" t="n">
        <v>4980</v>
      </c>
      <c r="V79" s="47" t="n">
        <v>3200</v>
      </c>
      <c r="W79" s="47" t="n">
        <v>6780</v>
      </c>
      <c r="X79" s="186" t="n">
        <v>6780</v>
      </c>
      <c r="Y79" s="187" t="n">
        <f aca="false">IF(W79=0,0,X79/W79*100)</f>
        <v>100</v>
      </c>
    </row>
    <row r="80" customFormat="false" ht="13.2" hidden="false" customHeight="false" outlineLevel="0" collapsed="false">
      <c r="A80" s="82"/>
      <c r="B80" s="184"/>
      <c r="C80" s="95" t="s">
        <v>99</v>
      </c>
      <c r="D80" s="95"/>
      <c r="E80" s="95"/>
      <c r="F80" s="95"/>
      <c r="G80" s="95"/>
      <c r="H80" s="95"/>
      <c r="I80" s="95" t="n">
        <v>83191</v>
      </c>
      <c r="J80" s="95" t="n">
        <v>97555</v>
      </c>
      <c r="K80" s="47" t="n">
        <v>85709</v>
      </c>
      <c r="L80" s="47" t="n">
        <v>73418.71</v>
      </c>
      <c r="M80" s="188" t="n">
        <v>58497.09</v>
      </c>
      <c r="N80" s="47" t="n">
        <v>43283.74</v>
      </c>
      <c r="O80" s="46" t="n">
        <v>37015.03</v>
      </c>
      <c r="P80" s="46" t="n">
        <v>3685.2</v>
      </c>
      <c r="Q80" s="46" t="n">
        <v>180888.6</v>
      </c>
      <c r="R80" s="46" t="n">
        <v>3685.2</v>
      </c>
      <c r="S80" s="46" t="n">
        <v>3353.2</v>
      </c>
      <c r="T80" s="46" t="n">
        <v>3270.2</v>
      </c>
      <c r="U80" s="46" t="n">
        <v>674.75</v>
      </c>
      <c r="V80" s="47" t="n">
        <v>3300</v>
      </c>
      <c r="W80" s="47" t="n">
        <v>3171</v>
      </c>
      <c r="X80" s="186" t="n">
        <v>3170.6</v>
      </c>
      <c r="Y80" s="187" t="n">
        <f aca="false">IF(W80=0,0,X80/W80*100)</f>
        <v>99.9873856827499</v>
      </c>
    </row>
    <row r="81" customFormat="false" ht="13.2" hidden="false" customHeight="false" outlineLevel="0" collapsed="false">
      <c r="A81" s="82"/>
      <c r="B81" s="184"/>
      <c r="C81" s="95" t="s">
        <v>100</v>
      </c>
      <c r="D81" s="95"/>
      <c r="E81" s="95"/>
      <c r="F81" s="95"/>
      <c r="G81" s="95"/>
      <c r="H81" s="95"/>
      <c r="I81" s="95" t="n">
        <v>25474</v>
      </c>
      <c r="J81" s="95" t="n">
        <v>22043</v>
      </c>
      <c r="K81" s="47" t="n">
        <v>19717</v>
      </c>
      <c r="L81" s="47" t="n">
        <v>29033.54</v>
      </c>
      <c r="M81" s="188" t="n">
        <v>25989.77</v>
      </c>
      <c r="N81" s="47" t="n">
        <v>45874.89</v>
      </c>
      <c r="O81" s="46" t="n">
        <v>32060.63</v>
      </c>
      <c r="P81" s="46" t="n">
        <v>13997.92</v>
      </c>
      <c r="Q81" s="46" t="n">
        <v>11750.66</v>
      </c>
      <c r="R81" s="46" t="n">
        <v>13997.92</v>
      </c>
      <c r="S81" s="46" t="n">
        <v>25352.86</v>
      </c>
      <c r="T81" s="46" t="n">
        <v>29583.76</v>
      </c>
      <c r="U81" s="46" t="n">
        <v>3203.8</v>
      </c>
      <c r="V81" s="47" t="n">
        <v>25000</v>
      </c>
      <c r="W81" s="47" t="n">
        <v>16176</v>
      </c>
      <c r="X81" s="186" t="n">
        <v>16175.67</v>
      </c>
      <c r="Y81" s="187" t="n">
        <f aca="false">IF(W81=0,0,X81/W81*100)</f>
        <v>99.9979599406528</v>
      </c>
      <c r="AA81" s="189"/>
      <c r="AB81" s="189"/>
      <c r="AC81" s="189"/>
      <c r="AD81" s="189"/>
      <c r="AE81" s="189"/>
    </row>
    <row r="82" customFormat="false" ht="13.2" hidden="false" customHeight="false" outlineLevel="0" collapsed="false">
      <c r="A82" s="82"/>
      <c r="B82" s="184"/>
      <c r="C82" s="95" t="s">
        <v>101</v>
      </c>
      <c r="D82" s="95"/>
      <c r="E82" s="95"/>
      <c r="F82" s="95"/>
      <c r="G82" s="95"/>
      <c r="H82" s="95"/>
      <c r="I82" s="95" t="n">
        <v>1008</v>
      </c>
      <c r="J82" s="95" t="n">
        <v>1008</v>
      </c>
      <c r="K82" s="47" t="n">
        <v>995</v>
      </c>
      <c r="L82" s="47" t="n">
        <v>836.54</v>
      </c>
      <c r="M82" s="188" t="n">
        <v>838.04</v>
      </c>
      <c r="N82" s="47" t="n">
        <v>834.41</v>
      </c>
      <c r="O82" s="46" t="n">
        <v>834.53</v>
      </c>
      <c r="P82" s="46" t="n">
        <v>833.25</v>
      </c>
      <c r="Q82" s="46" t="n">
        <v>834.92</v>
      </c>
      <c r="R82" s="46" t="n">
        <v>833.25</v>
      </c>
      <c r="S82" s="46" t="n">
        <v>831.16</v>
      </c>
      <c r="T82" s="46" t="n">
        <v>828.18</v>
      </c>
      <c r="U82" s="46" t="n">
        <v>48044.41</v>
      </c>
      <c r="V82" s="47" t="n">
        <v>830</v>
      </c>
      <c r="W82" s="47" t="n">
        <v>805</v>
      </c>
      <c r="X82" s="186" t="n">
        <v>805.21</v>
      </c>
      <c r="Y82" s="187" t="n">
        <f aca="false">IF(W82=0,0,X82/W82*100)</f>
        <v>100.026086956522</v>
      </c>
    </row>
    <row r="83" customFormat="false" ht="13.2" hidden="false" customHeight="false" outlineLevel="0" collapsed="false">
      <c r="A83" s="82"/>
      <c r="B83" s="184"/>
      <c r="C83" s="95" t="s">
        <v>102</v>
      </c>
      <c r="D83" s="95"/>
      <c r="E83" s="95"/>
      <c r="F83" s="95"/>
      <c r="G83" s="95"/>
      <c r="H83" s="95"/>
      <c r="I83" s="95" t="n">
        <v>1487</v>
      </c>
      <c r="J83" s="95" t="n">
        <v>1415</v>
      </c>
      <c r="K83" s="47" t="n">
        <v>1362</v>
      </c>
      <c r="L83" s="47" t="n">
        <v>1386.9</v>
      </c>
      <c r="M83" s="188" t="n">
        <v>1388.19</v>
      </c>
      <c r="N83" s="47" t="n">
        <v>1382.72</v>
      </c>
      <c r="O83" s="46" t="n">
        <v>1384.09</v>
      </c>
      <c r="P83" s="46" t="n">
        <v>1401.91</v>
      </c>
      <c r="Q83" s="46" t="n">
        <v>1383.78</v>
      </c>
      <c r="R83" s="46" t="n">
        <v>1401.91</v>
      </c>
      <c r="S83" s="46" t="n">
        <v>1442.76</v>
      </c>
      <c r="T83" s="46" t="n">
        <v>2139.51</v>
      </c>
      <c r="U83" s="46" t="n">
        <v>809.79</v>
      </c>
      <c r="V83" s="47" t="n">
        <v>2100</v>
      </c>
      <c r="W83" s="47" t="n">
        <v>1696</v>
      </c>
      <c r="X83" s="186" t="n">
        <v>1696.16</v>
      </c>
      <c r="Y83" s="187" t="n">
        <f aca="false">IF(W83=0,0,X83/W83*100)</f>
        <v>100.009433962264</v>
      </c>
    </row>
    <row r="84" customFormat="false" ht="13.2" hidden="false" customHeight="false" outlineLevel="0" collapsed="false">
      <c r="A84" s="82"/>
      <c r="B84" s="184"/>
      <c r="C84" s="95" t="s">
        <v>103</v>
      </c>
      <c r="D84" s="95"/>
      <c r="E84" s="95"/>
      <c r="F84" s="95"/>
      <c r="G84" s="95"/>
      <c r="H84" s="95"/>
      <c r="I84" s="95" t="n">
        <v>46640</v>
      </c>
      <c r="J84" s="95" t="n">
        <v>26998</v>
      </c>
      <c r="K84" s="47" t="n">
        <v>72974</v>
      </c>
      <c r="L84" s="47" t="n">
        <v>59711.85</v>
      </c>
      <c r="M84" s="188" t="n">
        <v>88644.08</v>
      </c>
      <c r="N84" s="47"/>
      <c r="O84" s="46" t="n">
        <v>5319.72</v>
      </c>
      <c r="P84" s="46" t="n">
        <v>102665.44</v>
      </c>
      <c r="Q84" s="46" t="n">
        <v>117516.28</v>
      </c>
      <c r="R84" s="46" t="n">
        <v>102665.44</v>
      </c>
      <c r="S84" s="46" t="n">
        <v>168200.86</v>
      </c>
      <c r="T84" s="46" t="n">
        <v>148333.02</v>
      </c>
      <c r="U84" s="46" t="n">
        <v>1565.91</v>
      </c>
      <c r="V84" s="47" t="n">
        <v>150000</v>
      </c>
      <c r="W84" s="47" t="n">
        <v>209587</v>
      </c>
      <c r="X84" s="186" t="n">
        <v>209587.09</v>
      </c>
      <c r="Y84" s="187" t="n">
        <f aca="false">IF(W84=0,0,X84/W84*100)</f>
        <v>100.000042941595</v>
      </c>
    </row>
    <row r="85" customFormat="false" ht="13.2" hidden="false" customHeight="false" outlineLevel="0" collapsed="false">
      <c r="A85" s="82"/>
      <c r="B85" s="184"/>
      <c r="C85" s="95" t="s">
        <v>104</v>
      </c>
      <c r="D85" s="95"/>
      <c r="E85" s="95"/>
      <c r="F85" s="95"/>
      <c r="G85" s="95"/>
      <c r="H85" s="95"/>
      <c r="I85" s="95" t="n">
        <v>4903</v>
      </c>
      <c r="J85" s="95" t="n">
        <v>4921</v>
      </c>
      <c r="K85" s="47" t="n">
        <v>4883</v>
      </c>
      <c r="L85" s="47" t="n">
        <v>4883.67</v>
      </c>
      <c r="M85" s="188" t="n">
        <v>4892.91</v>
      </c>
      <c r="N85" s="47" t="n">
        <v>4949.79</v>
      </c>
      <c r="O85" s="46" t="n">
        <v>5150.43</v>
      </c>
      <c r="P85" s="46" t="n">
        <v>5060.61</v>
      </c>
      <c r="Q85" s="46" t="n">
        <v>4957.39</v>
      </c>
      <c r="R85" s="46" t="n">
        <v>5060.61</v>
      </c>
      <c r="S85" s="46" t="n">
        <v>5039.46</v>
      </c>
      <c r="T85" s="46" t="n">
        <v>5586.53</v>
      </c>
      <c r="U85" s="46" t="n">
        <v>196195.15</v>
      </c>
      <c r="V85" s="47" t="n">
        <v>5580</v>
      </c>
      <c r="W85" s="47" t="n">
        <v>4741</v>
      </c>
      <c r="X85" s="186" t="n">
        <v>4740.55</v>
      </c>
      <c r="Y85" s="187" t="n">
        <f aca="false">IF(W85=0,0,X85/W85*100)</f>
        <v>99.9905083315756</v>
      </c>
    </row>
    <row r="86" customFormat="false" ht="13.2" hidden="false" customHeight="false" outlineLevel="0" collapsed="false">
      <c r="A86" s="82"/>
      <c r="B86" s="184"/>
      <c r="C86" s="95" t="s">
        <v>105</v>
      </c>
      <c r="D86" s="95"/>
      <c r="E86" s="95"/>
      <c r="F86" s="95"/>
      <c r="G86" s="95"/>
      <c r="H86" s="95"/>
      <c r="I86" s="95"/>
      <c r="J86" s="95"/>
      <c r="K86" s="47"/>
      <c r="L86" s="47"/>
      <c r="M86" s="188"/>
      <c r="N86" s="47" t="n">
        <v>5331.12</v>
      </c>
      <c r="O86" s="46" t="n">
        <v>5725</v>
      </c>
      <c r="P86" s="46" t="n">
        <v>11724.32</v>
      </c>
      <c r="Q86" s="46" t="n">
        <v>15040</v>
      </c>
      <c r="R86" s="46" t="n">
        <v>11724.32</v>
      </c>
      <c r="S86" s="46" t="n">
        <v>8198.2</v>
      </c>
      <c r="T86" s="46" t="n">
        <v>8502.77</v>
      </c>
      <c r="U86" s="46" t="n">
        <v>4892.63</v>
      </c>
      <c r="V86" s="47"/>
      <c r="W86" s="47" t="n">
        <v>11563</v>
      </c>
      <c r="X86" s="186" t="n">
        <v>11562.9</v>
      </c>
      <c r="Y86" s="187" t="n">
        <f aca="false">IF(W86=0,0,X86/W86*100)</f>
        <v>99.9991351725331</v>
      </c>
    </row>
    <row r="87" customFormat="false" ht="13.2" hidden="false" customHeight="false" outlineLevel="0" collapsed="false">
      <c r="A87" s="82"/>
      <c r="B87" s="184"/>
      <c r="C87" s="95" t="s">
        <v>105</v>
      </c>
      <c r="D87" s="95"/>
      <c r="E87" s="95"/>
      <c r="F87" s="95"/>
      <c r="G87" s="95"/>
      <c r="H87" s="95"/>
      <c r="I87" s="95" t="n">
        <v>4172</v>
      </c>
      <c r="J87" s="95" t="n">
        <v>4305</v>
      </c>
      <c r="K87" s="47" t="n">
        <v>4445</v>
      </c>
      <c r="L87" s="47" t="n">
        <v>4634.95</v>
      </c>
      <c r="M87" s="188" t="n">
        <v>5001.36</v>
      </c>
      <c r="N87" s="47" t="n">
        <v>4700</v>
      </c>
      <c r="O87" s="46" t="n">
        <v>4000</v>
      </c>
      <c r="P87" s="46"/>
      <c r="Q87" s="46" t="n">
        <v>6844.81</v>
      </c>
      <c r="R87" s="46"/>
      <c r="S87" s="46" t="n">
        <v>13200</v>
      </c>
      <c r="T87" s="46" t="n">
        <v>11300</v>
      </c>
      <c r="U87" s="46" t="n">
        <v>9212.67</v>
      </c>
      <c r="V87" s="47"/>
      <c r="W87" s="47" t="n">
        <v>9870</v>
      </c>
      <c r="X87" s="186" t="n">
        <v>9869.9</v>
      </c>
      <c r="Y87" s="187" t="n">
        <f aca="false">IF(W87=0,0,X87/W87*100)</f>
        <v>99.9989868287741</v>
      </c>
    </row>
    <row r="88" customFormat="false" ht="13.2" hidden="false" customHeight="false" outlineLevel="0" collapsed="false">
      <c r="A88" s="82"/>
      <c r="B88" s="184"/>
      <c r="C88" s="95" t="s">
        <v>106</v>
      </c>
      <c r="D88" s="95"/>
      <c r="E88" s="95"/>
      <c r="F88" s="95"/>
      <c r="G88" s="95"/>
      <c r="H88" s="95"/>
      <c r="I88" s="95" t="n">
        <v>13965</v>
      </c>
      <c r="J88" s="95" t="n">
        <v>20215</v>
      </c>
      <c r="K88" s="47" t="n">
        <v>27328</v>
      </c>
      <c r="L88" s="47" t="n">
        <v>18845.33</v>
      </c>
      <c r="M88" s="188" t="n">
        <v>25120.02</v>
      </c>
      <c r="N88" s="47" t="n">
        <v>34933.57</v>
      </c>
      <c r="O88" s="46" t="n">
        <v>37751.54</v>
      </c>
      <c r="P88" s="46" t="n">
        <v>47924.12</v>
      </c>
      <c r="Q88" s="46" t="n">
        <v>46526.26</v>
      </c>
      <c r="R88" s="46" t="n">
        <v>47924.12</v>
      </c>
      <c r="S88" s="46" t="n">
        <v>47729.81</v>
      </c>
      <c r="T88" s="46" t="n">
        <v>49298.94</v>
      </c>
      <c r="U88" s="46"/>
      <c r="V88" s="47" t="n">
        <v>47000</v>
      </c>
      <c r="W88" s="47" t="n">
        <v>53684</v>
      </c>
      <c r="X88" s="186" t="n">
        <v>53684.43</v>
      </c>
      <c r="Y88" s="187" t="n">
        <f aca="false">IF(W88=0,0,X88/W88*100)</f>
        <v>100.000800983533</v>
      </c>
      <c r="AA88" s="190"/>
      <c r="AB88" s="190"/>
      <c r="AC88" s="190"/>
      <c r="AD88" s="190"/>
      <c r="AE88" s="190"/>
    </row>
    <row r="89" customFormat="false" ht="13.2" hidden="false" customHeight="false" outlineLevel="0" collapsed="false">
      <c r="A89" s="82"/>
      <c r="B89" s="184"/>
      <c r="C89" s="95" t="s">
        <v>107</v>
      </c>
      <c r="D89" s="95"/>
      <c r="E89" s="95"/>
      <c r="F89" s="95"/>
      <c r="G89" s="95"/>
      <c r="H89" s="95"/>
      <c r="I89" s="95"/>
      <c r="J89" s="95"/>
      <c r="K89" s="47"/>
      <c r="L89" s="47"/>
      <c r="M89" s="46"/>
      <c r="N89" s="47" t="n">
        <v>37805</v>
      </c>
      <c r="O89" s="47"/>
      <c r="P89" s="46" t="n">
        <v>80695.71</v>
      </c>
      <c r="Q89" s="46"/>
      <c r="R89" s="46" t="n">
        <v>80695.71</v>
      </c>
      <c r="S89" s="46" t="n">
        <v>99939.32</v>
      </c>
      <c r="T89" s="46" t="n">
        <v>57013.03</v>
      </c>
      <c r="U89" s="46" t="n">
        <v>50410.1</v>
      </c>
      <c r="V89" s="47" t="n">
        <v>120000</v>
      </c>
      <c r="W89" s="47" t="n">
        <v>196600</v>
      </c>
      <c r="X89" s="186" t="n">
        <v>196600</v>
      </c>
      <c r="Y89" s="187" t="n">
        <f aca="false">IF(W89=0,0,X89/W89*100)</f>
        <v>100</v>
      </c>
    </row>
    <row r="90" customFormat="false" ht="13.2" hidden="false" customHeight="false" outlineLevel="0" collapsed="false">
      <c r="A90" s="82"/>
      <c r="B90" s="184"/>
      <c r="C90" s="95" t="s">
        <v>108</v>
      </c>
      <c r="D90" s="95"/>
      <c r="E90" s="95"/>
      <c r="F90" s="95"/>
      <c r="G90" s="95"/>
      <c r="H90" s="95"/>
      <c r="I90" s="95"/>
      <c r="J90" s="95" t="n">
        <v>100000</v>
      </c>
      <c r="K90" s="47"/>
      <c r="L90" s="47"/>
      <c r="M90" s="46" t="n">
        <v>59979.79</v>
      </c>
      <c r="N90" s="47" t="n">
        <v>37805</v>
      </c>
      <c r="O90" s="47" t="n">
        <v>0</v>
      </c>
      <c r="P90" s="46"/>
      <c r="Q90" s="46"/>
      <c r="R90" s="46"/>
      <c r="S90" s="46"/>
      <c r="T90" s="46"/>
      <c r="U90" s="46" t="n">
        <v>64702.31</v>
      </c>
      <c r="V90" s="47"/>
      <c r="W90" s="47" t="n">
        <v>0</v>
      </c>
      <c r="X90" s="186" t="n">
        <v>0</v>
      </c>
      <c r="Y90" s="187" t="n">
        <f aca="false">IF(W90=0,0,X90/W90*100)</f>
        <v>0</v>
      </c>
    </row>
    <row r="91" customFormat="false" ht="13.2" hidden="false" customHeight="false" outlineLevel="0" collapsed="false">
      <c r="A91" s="82"/>
      <c r="B91" s="184"/>
      <c r="C91" s="117" t="s">
        <v>109</v>
      </c>
      <c r="D91" s="117"/>
      <c r="E91" s="117"/>
      <c r="F91" s="117"/>
      <c r="G91" s="117"/>
      <c r="H91" s="117"/>
      <c r="I91" s="117"/>
      <c r="J91" s="117"/>
      <c r="K91" s="47" t="n">
        <v>11061</v>
      </c>
      <c r="L91" s="47"/>
      <c r="M91" s="46" t="n">
        <v>105208.8</v>
      </c>
      <c r="N91" s="47"/>
      <c r="O91" s="47"/>
      <c r="P91" s="46"/>
      <c r="Q91" s="46"/>
      <c r="R91" s="46"/>
      <c r="S91" s="46"/>
      <c r="T91" s="46"/>
      <c r="U91" s="46"/>
      <c r="V91" s="47"/>
      <c r="W91" s="47" t="n">
        <v>40040</v>
      </c>
      <c r="X91" s="186" t="n">
        <v>40040.13</v>
      </c>
      <c r="Y91" s="187" t="n">
        <f aca="false">IF(W91=0,0,X91/W91*100)</f>
        <v>100.000324675325</v>
      </c>
    </row>
    <row r="92" customFormat="false" ht="13.2" hidden="false" customHeight="false" outlineLevel="0" collapsed="false">
      <c r="A92" s="82"/>
      <c r="B92" s="184"/>
      <c r="C92" s="117" t="s">
        <v>110</v>
      </c>
      <c r="D92" s="117"/>
      <c r="E92" s="117"/>
      <c r="F92" s="117"/>
      <c r="G92" s="117"/>
      <c r="H92" s="117"/>
      <c r="I92" s="117"/>
      <c r="J92" s="117"/>
      <c r="K92" s="47"/>
      <c r="L92" s="47"/>
      <c r="M92" s="46"/>
      <c r="N92" s="47"/>
      <c r="O92" s="47"/>
      <c r="P92" s="46"/>
      <c r="Q92" s="46"/>
      <c r="R92" s="46"/>
      <c r="S92" s="46"/>
      <c r="T92" s="46"/>
      <c r="U92" s="46"/>
      <c r="V92" s="47"/>
      <c r="W92" s="47" t="n">
        <v>1660</v>
      </c>
      <c r="X92" s="186" t="n">
        <v>1659.72</v>
      </c>
      <c r="Y92" s="187" t="n">
        <f aca="false">IF(W92=0,0,X92/W92*100)</f>
        <v>99.9831325301205</v>
      </c>
    </row>
    <row r="93" customFormat="false" ht="13.2" hidden="false" customHeight="false" outlineLevel="0" collapsed="false">
      <c r="A93" s="82"/>
      <c r="B93" s="184"/>
      <c r="C93" s="95" t="s">
        <v>111</v>
      </c>
      <c r="D93" s="117"/>
      <c r="E93" s="117"/>
      <c r="F93" s="117"/>
      <c r="G93" s="117"/>
      <c r="H93" s="117"/>
      <c r="I93" s="117"/>
      <c r="J93" s="117"/>
      <c r="K93" s="47"/>
      <c r="L93" s="47" t="n">
        <v>35000</v>
      </c>
      <c r="M93" s="46"/>
      <c r="N93" s="47"/>
      <c r="O93" s="47"/>
      <c r="P93" s="46"/>
      <c r="Q93" s="46"/>
      <c r="R93" s="46"/>
      <c r="S93" s="46"/>
      <c r="T93" s="46"/>
      <c r="U93" s="46"/>
      <c r="V93" s="47"/>
      <c r="W93" s="47" t="n">
        <v>19064</v>
      </c>
      <c r="X93" s="186" t="n">
        <v>19063.66</v>
      </c>
      <c r="Y93" s="187" t="n">
        <f aca="false">IF(W93=0,0,X93/W93*100)</f>
        <v>99.998216533781</v>
      </c>
    </row>
    <row r="94" customFormat="false" ht="13.2" hidden="false" customHeight="false" outlineLevel="0" collapsed="false">
      <c r="A94" s="82"/>
      <c r="B94" s="184"/>
      <c r="C94" s="117" t="s">
        <v>112</v>
      </c>
      <c r="D94" s="117"/>
      <c r="E94" s="117"/>
      <c r="F94" s="117"/>
      <c r="G94" s="117"/>
      <c r="H94" s="117"/>
      <c r="I94" s="117"/>
      <c r="J94" s="117"/>
      <c r="K94" s="47"/>
      <c r="L94" s="47" t="n">
        <v>149100</v>
      </c>
      <c r="M94" s="46"/>
      <c r="N94" s="47"/>
      <c r="O94" s="47" t="n">
        <v>15864.95</v>
      </c>
      <c r="P94" s="46"/>
      <c r="Q94" s="46"/>
      <c r="R94" s="46"/>
      <c r="S94" s="46"/>
      <c r="T94" s="46"/>
      <c r="U94" s="46"/>
      <c r="V94" s="47"/>
      <c r="W94" s="47" t="n">
        <v>18379</v>
      </c>
      <c r="X94" s="186" t="n">
        <v>18379.35</v>
      </c>
      <c r="Y94" s="187" t="n">
        <f aca="false">IF(W94=0,0,X94/W94*100)</f>
        <v>100.001904347353</v>
      </c>
    </row>
    <row r="95" customFormat="false" ht="13.2" hidden="false" customHeight="false" outlineLevel="0" collapsed="false">
      <c r="A95" s="82"/>
      <c r="B95" s="184"/>
      <c r="C95" s="95" t="s">
        <v>113</v>
      </c>
      <c r="D95" s="95"/>
      <c r="E95" s="95"/>
      <c r="F95" s="95"/>
      <c r="G95" s="95"/>
      <c r="H95" s="95"/>
      <c r="I95" s="95" t="n">
        <v>119232</v>
      </c>
      <c r="J95" s="95" t="n">
        <v>60031</v>
      </c>
      <c r="K95" s="47"/>
      <c r="L95" s="47"/>
      <c r="M95" s="46" t="n">
        <v>108000</v>
      </c>
      <c r="N95" s="47"/>
      <c r="O95" s="47" t="n">
        <v>66101.8</v>
      </c>
      <c r="P95" s="46"/>
      <c r="Q95" s="46"/>
      <c r="R95" s="46"/>
      <c r="S95" s="46"/>
      <c r="T95" s="46"/>
      <c r="U95" s="46"/>
      <c r="V95" s="47"/>
      <c r="W95" s="47" t="n">
        <v>4223</v>
      </c>
      <c r="X95" s="186" t="n">
        <v>4222.92</v>
      </c>
      <c r="Y95" s="187" t="n">
        <f aca="false">IF(W95=0,0,X95/W95*100)</f>
        <v>99.9981056121241</v>
      </c>
      <c r="Z95" s="2"/>
    </row>
    <row r="96" customFormat="false" ht="13.2" hidden="false" customHeight="false" outlineLevel="0" collapsed="false">
      <c r="A96" s="82"/>
      <c r="B96" s="184"/>
      <c r="C96" s="95" t="s">
        <v>114</v>
      </c>
      <c r="D96" s="95"/>
      <c r="E96" s="95"/>
      <c r="F96" s="95"/>
      <c r="G96" s="95"/>
      <c r="H96" s="95"/>
      <c r="I96" s="95"/>
      <c r="J96" s="95" t="n">
        <v>40000</v>
      </c>
      <c r="K96" s="47"/>
      <c r="L96" s="47"/>
      <c r="M96" s="47" t="n">
        <v>298131.35</v>
      </c>
      <c r="N96" s="47"/>
      <c r="O96" s="47"/>
      <c r="P96" s="46"/>
      <c r="Q96" s="46"/>
      <c r="R96" s="46"/>
      <c r="S96" s="46"/>
      <c r="T96" s="46"/>
      <c r="U96" s="46"/>
      <c r="V96" s="47"/>
      <c r="W96" s="47" t="n">
        <v>50937</v>
      </c>
      <c r="X96" s="186" t="n">
        <v>50937</v>
      </c>
      <c r="Y96" s="187" t="n">
        <f aca="false">IF(W96=0,0,X96/W96*100)</f>
        <v>100</v>
      </c>
    </row>
    <row r="97" customFormat="false" ht="13.2" hidden="false" customHeight="false" outlineLevel="0" collapsed="false">
      <c r="A97" s="82"/>
      <c r="B97" s="184"/>
      <c r="C97" s="95" t="s">
        <v>115</v>
      </c>
      <c r="D97" s="95"/>
      <c r="E97" s="95"/>
      <c r="F97" s="95"/>
      <c r="G97" s="95"/>
      <c r="H97" s="95"/>
      <c r="I97" s="95"/>
      <c r="J97" s="95" t="n">
        <v>85385</v>
      </c>
      <c r="K97" s="47" t="n">
        <v>389162</v>
      </c>
      <c r="L97" s="47"/>
      <c r="M97" s="96"/>
      <c r="N97" s="47" t="n">
        <v>274838.9</v>
      </c>
      <c r="O97" s="46" t="n">
        <v>190966.83</v>
      </c>
      <c r="P97" s="46" t="n">
        <v>113934.41</v>
      </c>
      <c r="Q97" s="46" t="n">
        <v>126275.4</v>
      </c>
      <c r="R97" s="46" t="n">
        <v>113934.41</v>
      </c>
      <c r="S97" s="46" t="n">
        <v>126365.63</v>
      </c>
      <c r="T97" s="46" t="n">
        <v>119083</v>
      </c>
      <c r="U97" s="46" t="n">
        <v>99058.88</v>
      </c>
      <c r="V97" s="47" t="n">
        <v>114000</v>
      </c>
      <c r="W97" s="47" t="n">
        <v>187639</v>
      </c>
      <c r="X97" s="186" t="n">
        <v>187639.49</v>
      </c>
      <c r="Y97" s="187" t="n">
        <f aca="false">IF(W97=0,0,X97/W97*100)</f>
        <v>100.000261139742</v>
      </c>
    </row>
    <row r="98" customFormat="false" ht="13.2" hidden="false" customHeight="false" outlineLevel="0" collapsed="false">
      <c r="A98" s="82"/>
      <c r="B98" s="184"/>
      <c r="C98" s="95" t="s">
        <v>116</v>
      </c>
      <c r="D98" s="95"/>
      <c r="E98" s="95"/>
      <c r="F98" s="95"/>
      <c r="G98" s="95"/>
      <c r="H98" s="95"/>
      <c r="I98" s="95"/>
      <c r="J98" s="95"/>
      <c r="K98" s="47" t="n">
        <v>6226</v>
      </c>
      <c r="L98" s="47"/>
      <c r="M98" s="47"/>
      <c r="N98" s="47"/>
      <c r="O98" s="47"/>
      <c r="P98" s="46"/>
      <c r="Q98" s="46"/>
      <c r="R98" s="46"/>
      <c r="S98" s="46"/>
      <c r="T98" s="46"/>
      <c r="U98" s="46"/>
      <c r="V98" s="47"/>
      <c r="W98" s="47" t="n">
        <v>149182</v>
      </c>
      <c r="X98" s="186" t="n">
        <v>149182</v>
      </c>
      <c r="Y98" s="187" t="n">
        <f aca="false">IF(W98=0,0,X98/W98*100)</f>
        <v>100</v>
      </c>
    </row>
    <row r="99" customFormat="false" ht="13.2" hidden="false" customHeight="false" outlineLevel="0" collapsed="false">
      <c r="A99" s="82"/>
      <c r="B99" s="184"/>
      <c r="C99" s="95" t="s">
        <v>117</v>
      </c>
      <c r="D99" s="95"/>
      <c r="E99" s="95"/>
      <c r="F99" s="95"/>
      <c r="G99" s="95"/>
      <c r="H99" s="95"/>
      <c r="I99" s="95" t="n">
        <v>3534</v>
      </c>
      <c r="J99" s="95" t="n">
        <v>4595</v>
      </c>
      <c r="K99" s="47" t="n">
        <v>1120</v>
      </c>
      <c r="L99" s="47"/>
      <c r="M99" s="47"/>
      <c r="N99" s="47"/>
      <c r="O99" s="47"/>
      <c r="P99" s="46"/>
      <c r="Q99" s="46"/>
      <c r="R99" s="46"/>
      <c r="S99" s="46"/>
      <c r="T99" s="46"/>
      <c r="U99" s="46"/>
      <c r="V99" s="47"/>
      <c r="W99" s="47" t="n">
        <v>20000</v>
      </c>
      <c r="X99" s="186" t="n">
        <v>20000</v>
      </c>
      <c r="Y99" s="187" t="n">
        <f aca="false">IF(W99=0,0,X99/W99*100)</f>
        <v>100</v>
      </c>
    </row>
    <row r="100" customFormat="false" ht="13.2" hidden="false" customHeight="false" outlineLevel="0" collapsed="false">
      <c r="A100" s="82"/>
      <c r="B100" s="184"/>
      <c r="C100" s="95" t="s">
        <v>118</v>
      </c>
      <c r="D100" s="95"/>
      <c r="E100" s="95"/>
      <c r="F100" s="95"/>
      <c r="G100" s="95"/>
      <c r="H100" s="95"/>
      <c r="I100" s="95"/>
      <c r="J100" s="95"/>
      <c r="K100" s="47" t="n">
        <v>73802</v>
      </c>
      <c r="L100" s="47"/>
      <c r="M100" s="47"/>
      <c r="N100" s="47"/>
      <c r="O100" s="47"/>
      <c r="P100" s="46"/>
      <c r="Q100" s="46"/>
      <c r="R100" s="46"/>
      <c r="S100" s="46"/>
      <c r="T100" s="46"/>
      <c r="U100" s="46"/>
      <c r="V100" s="47"/>
      <c r="W100" s="47" t="n">
        <v>2629</v>
      </c>
      <c r="X100" s="186" t="n">
        <v>2629.43</v>
      </c>
      <c r="Y100" s="187" t="n">
        <f aca="false">IF(W100=0,0,X100/W100*100)</f>
        <v>100.016356028908</v>
      </c>
    </row>
    <row r="101" customFormat="false" ht="13.2" hidden="false" customHeight="false" outlineLevel="0" collapsed="false">
      <c r="A101" s="82"/>
      <c r="B101" s="184"/>
      <c r="C101" s="95" t="s">
        <v>119</v>
      </c>
      <c r="D101" s="95"/>
      <c r="E101" s="95"/>
      <c r="F101" s="95"/>
      <c r="G101" s="95"/>
      <c r="H101" s="95"/>
      <c r="I101" s="95"/>
      <c r="J101" s="95"/>
      <c r="K101" s="47"/>
      <c r="L101" s="47"/>
      <c r="M101" s="47"/>
      <c r="N101" s="47"/>
      <c r="O101" s="47"/>
      <c r="P101" s="46"/>
      <c r="Q101" s="46"/>
      <c r="R101" s="46"/>
      <c r="S101" s="46"/>
      <c r="T101" s="46"/>
      <c r="U101" s="46"/>
      <c r="V101" s="47"/>
      <c r="W101" s="47" t="n">
        <v>381779</v>
      </c>
      <c r="X101" s="186" t="n">
        <v>381778.7</v>
      </c>
      <c r="Y101" s="187" t="n">
        <f aca="false">IF(W101=0,0,X101/W101*100)</f>
        <v>99.9999214205077</v>
      </c>
    </row>
    <row r="102" customFormat="false" ht="13.2" hidden="false" customHeight="false" outlineLevel="0" collapsed="false">
      <c r="A102" s="82"/>
      <c r="B102" s="184"/>
      <c r="C102" s="95" t="s">
        <v>120</v>
      </c>
      <c r="D102" s="95"/>
      <c r="E102" s="95"/>
      <c r="F102" s="95"/>
      <c r="G102" s="95"/>
      <c r="H102" s="95"/>
      <c r="I102" s="95"/>
      <c r="J102" s="95" t="n">
        <v>18000</v>
      </c>
      <c r="K102" s="47"/>
      <c r="L102" s="47"/>
      <c r="M102" s="47"/>
      <c r="N102" s="47"/>
      <c r="O102" s="47"/>
      <c r="P102" s="46"/>
      <c r="Q102" s="46"/>
      <c r="R102" s="46"/>
      <c r="S102" s="46"/>
      <c r="T102" s="46"/>
      <c r="U102" s="46"/>
      <c r="V102" s="47"/>
      <c r="W102" s="47" t="n">
        <v>32443</v>
      </c>
      <c r="X102" s="186" t="n">
        <v>32441.34</v>
      </c>
      <c r="Y102" s="187" t="n">
        <f aca="false">IF(W102=0,0,X102/W102*100)</f>
        <v>99.9948833338471</v>
      </c>
    </row>
    <row r="103" customFormat="false" ht="13.2" hidden="false" customHeight="false" outlineLevel="0" collapsed="false">
      <c r="A103" s="82"/>
      <c r="B103" s="184"/>
      <c r="C103" s="95" t="s">
        <v>121</v>
      </c>
      <c r="D103" s="95"/>
      <c r="E103" s="95"/>
      <c r="F103" s="95"/>
      <c r="G103" s="95"/>
      <c r="H103" s="95"/>
      <c r="I103" s="95"/>
      <c r="J103" s="95"/>
      <c r="K103" s="47"/>
      <c r="L103" s="47"/>
      <c r="M103" s="191"/>
      <c r="N103" s="192"/>
      <c r="O103" s="192"/>
      <c r="P103" s="193"/>
      <c r="Q103" s="193"/>
      <c r="R103" s="193"/>
      <c r="S103" s="193"/>
      <c r="T103" s="193"/>
      <c r="U103" s="193"/>
      <c r="V103" s="192"/>
      <c r="W103" s="192" t="n">
        <v>1400</v>
      </c>
      <c r="X103" s="186" t="n">
        <v>1400</v>
      </c>
      <c r="Y103" s="187" t="n">
        <f aca="false">IF(W103=0,0,X103/W103*100)</f>
        <v>100</v>
      </c>
      <c r="AA103" s="189"/>
      <c r="AB103" s="189"/>
      <c r="AC103" s="189"/>
      <c r="AD103" s="189"/>
      <c r="AE103" s="189"/>
    </row>
    <row r="104" customFormat="false" ht="13.2" hidden="false" customHeight="false" outlineLevel="0" collapsed="false">
      <c r="A104" s="82"/>
      <c r="B104" s="184"/>
      <c r="C104" s="95" t="s">
        <v>122</v>
      </c>
      <c r="D104" s="95"/>
      <c r="E104" s="95"/>
      <c r="F104" s="95"/>
      <c r="G104" s="95"/>
      <c r="H104" s="95"/>
      <c r="I104" s="95"/>
      <c r="J104" s="95"/>
      <c r="K104" s="47"/>
      <c r="L104" s="47"/>
      <c r="M104" s="192"/>
      <c r="N104" s="192"/>
      <c r="O104" s="192"/>
      <c r="P104" s="193"/>
      <c r="Q104" s="193"/>
      <c r="R104" s="193"/>
      <c r="S104" s="193"/>
      <c r="T104" s="193"/>
      <c r="U104" s="193"/>
      <c r="V104" s="192"/>
      <c r="W104" s="192" t="n">
        <v>287048</v>
      </c>
      <c r="X104" s="186" t="n">
        <v>287047.53</v>
      </c>
      <c r="Y104" s="187" t="n">
        <f aca="false">IF(W104=0,0,X104/W104*100)</f>
        <v>99.9998362643182</v>
      </c>
    </row>
    <row r="105" customFormat="false" ht="13.2" hidden="false" customHeight="false" outlineLevel="0" collapsed="false">
      <c r="A105" s="82"/>
      <c r="B105" s="184"/>
      <c r="C105" s="95" t="s">
        <v>123</v>
      </c>
      <c r="D105" s="95"/>
      <c r="E105" s="95"/>
      <c r="F105" s="95"/>
      <c r="G105" s="95"/>
      <c r="H105" s="95"/>
      <c r="I105" s="95"/>
      <c r="J105" s="95"/>
      <c r="K105" s="47"/>
      <c r="L105" s="47"/>
      <c r="M105" s="47"/>
      <c r="N105" s="47"/>
      <c r="O105" s="47"/>
      <c r="P105" s="46"/>
      <c r="Q105" s="46"/>
      <c r="R105" s="46"/>
      <c r="S105" s="46"/>
      <c r="T105" s="46"/>
      <c r="U105" s="46"/>
      <c r="V105" s="47"/>
      <c r="W105" s="47" t="n">
        <v>15000</v>
      </c>
      <c r="X105" s="186" t="n">
        <v>15000</v>
      </c>
      <c r="Y105" s="187" t="n">
        <f aca="false">IF(W105=0,0,X105/W105*100)</f>
        <v>100</v>
      </c>
    </row>
    <row r="106" customFormat="false" ht="13.2" hidden="false" customHeight="false" outlineLevel="0" collapsed="false">
      <c r="A106" s="82"/>
      <c r="B106" s="184"/>
      <c r="C106" s="95" t="s">
        <v>124</v>
      </c>
      <c r="D106" s="95"/>
      <c r="E106" s="95"/>
      <c r="F106" s="95"/>
      <c r="G106" s="95"/>
      <c r="H106" s="95"/>
      <c r="I106" s="95" t="n">
        <v>165906</v>
      </c>
      <c r="J106" s="95"/>
      <c r="K106" s="47" t="n">
        <v>0</v>
      </c>
      <c r="L106" s="47"/>
      <c r="M106" s="47"/>
      <c r="N106" s="47"/>
      <c r="O106" s="47"/>
      <c r="P106" s="46"/>
      <c r="Q106" s="46"/>
      <c r="R106" s="46"/>
      <c r="S106" s="46"/>
      <c r="T106" s="46"/>
      <c r="U106" s="46"/>
      <c r="V106" s="47"/>
      <c r="W106" s="47" t="n">
        <v>137620</v>
      </c>
      <c r="X106" s="186" t="n">
        <v>137620</v>
      </c>
      <c r="Y106" s="187" t="n">
        <f aca="false">IF(W106=0,0,X106/W106*100)</f>
        <v>100</v>
      </c>
    </row>
    <row r="107" customFormat="false" ht="13.2" hidden="false" customHeight="false" outlineLevel="0" collapsed="false">
      <c r="A107" s="82"/>
      <c r="B107" s="184"/>
      <c r="C107" s="142" t="s">
        <v>125</v>
      </c>
      <c r="D107" s="98"/>
      <c r="E107" s="98"/>
      <c r="F107" s="98"/>
      <c r="G107" s="98"/>
      <c r="H107" s="98"/>
      <c r="I107" s="98"/>
      <c r="J107" s="98"/>
      <c r="K107" s="47"/>
      <c r="L107" s="47"/>
      <c r="M107" s="47"/>
      <c r="N107" s="47"/>
      <c r="O107" s="47"/>
      <c r="P107" s="46"/>
      <c r="Q107" s="46"/>
      <c r="R107" s="46"/>
      <c r="S107" s="46"/>
      <c r="T107" s="46"/>
      <c r="U107" s="46"/>
      <c r="V107" s="47"/>
      <c r="W107" s="47" t="n">
        <v>691</v>
      </c>
      <c r="X107" s="186" t="n">
        <v>691.2</v>
      </c>
      <c r="Y107" s="187" t="n">
        <f aca="false">IF(W107=0,0,X107/W107*100)</f>
        <v>100.028943560058</v>
      </c>
    </row>
    <row r="108" customFormat="false" ht="13.2" hidden="false" customHeight="false" outlineLevel="0" collapsed="false">
      <c r="A108" s="82"/>
      <c r="B108" s="184"/>
      <c r="C108" s="142" t="s">
        <v>126</v>
      </c>
      <c r="D108" s="98"/>
      <c r="E108" s="98"/>
      <c r="F108" s="98"/>
      <c r="G108" s="98"/>
      <c r="H108" s="98"/>
      <c r="I108" s="98"/>
      <c r="J108" s="98"/>
      <c r="K108" s="47"/>
      <c r="L108" s="47"/>
      <c r="M108" s="47"/>
      <c r="N108" s="47"/>
      <c r="O108" s="47"/>
      <c r="P108" s="46"/>
      <c r="Q108" s="46"/>
      <c r="R108" s="46"/>
      <c r="S108" s="46"/>
      <c r="T108" s="46"/>
      <c r="U108" s="46"/>
      <c r="V108" s="47"/>
      <c r="W108" s="47" t="n">
        <v>5399</v>
      </c>
      <c r="X108" s="186" t="n">
        <v>5399.46</v>
      </c>
      <c r="Y108" s="187" t="n">
        <f aca="false">IF(W108=0,0,X108/W108*100)</f>
        <v>100.008520096314</v>
      </c>
    </row>
    <row r="109" customFormat="false" ht="13.2" hidden="false" customHeight="false" outlineLevel="0" collapsed="false">
      <c r="A109" s="82"/>
      <c r="B109" s="184"/>
      <c r="C109" s="75" t="s">
        <v>127</v>
      </c>
      <c r="D109" s="98"/>
      <c r="E109" s="98"/>
      <c r="F109" s="98"/>
      <c r="G109" s="98"/>
      <c r="H109" s="98"/>
      <c r="I109" s="98"/>
      <c r="J109" s="98"/>
      <c r="K109" s="47"/>
      <c r="L109" s="47"/>
      <c r="M109" s="47"/>
      <c r="N109" s="47"/>
      <c r="O109" s="47" t="n">
        <v>146016</v>
      </c>
      <c r="P109" s="46"/>
      <c r="Q109" s="46" t="n">
        <v>41077.41</v>
      </c>
      <c r="R109" s="46" t="n">
        <v>292748.58</v>
      </c>
      <c r="S109" s="46" t="n">
        <v>202615.28</v>
      </c>
      <c r="T109" s="46" t="n">
        <v>113803.47</v>
      </c>
      <c r="U109" s="46" t="n">
        <v>177750</v>
      </c>
      <c r="V109" s="47"/>
      <c r="W109" s="47" t="n">
        <v>275637</v>
      </c>
      <c r="X109" s="194" t="n">
        <v>275636.9</v>
      </c>
      <c r="Y109" s="187" t="n">
        <f aca="false">IF(W109=0,0,X109/W109*100)</f>
        <v>99.9999637204004</v>
      </c>
    </row>
    <row r="110" customFormat="false" ht="13.2" hidden="false" customHeight="false" outlineLevel="0" collapsed="false">
      <c r="A110" s="82"/>
      <c r="B110" s="184"/>
      <c r="C110" s="195" t="s">
        <v>128</v>
      </c>
      <c r="D110" s="98"/>
      <c r="E110" s="98"/>
      <c r="F110" s="98"/>
      <c r="G110" s="98"/>
      <c r="H110" s="98"/>
      <c r="I110" s="98"/>
      <c r="J110" s="98"/>
      <c r="K110" s="81"/>
      <c r="L110" s="81"/>
      <c r="M110" s="81"/>
      <c r="N110" s="81"/>
      <c r="O110" s="81"/>
      <c r="P110" s="80"/>
      <c r="Q110" s="80"/>
      <c r="R110" s="80"/>
      <c r="S110" s="80"/>
      <c r="T110" s="80"/>
      <c r="U110" s="80"/>
      <c r="V110" s="81"/>
      <c r="W110" s="81" t="n">
        <v>12750</v>
      </c>
      <c r="X110" s="196" t="n">
        <v>12750</v>
      </c>
      <c r="Y110" s="187" t="n">
        <f aca="false">IF(W110=0,0,X110/W110*100)</f>
        <v>100</v>
      </c>
    </row>
    <row r="111" customFormat="false" ht="13.8" hidden="false" customHeight="false" outlineLevel="0" collapsed="false">
      <c r="A111" s="82"/>
      <c r="B111" s="184"/>
      <c r="C111" s="97" t="s">
        <v>129</v>
      </c>
      <c r="D111" s="97"/>
      <c r="E111" s="97"/>
      <c r="F111" s="97"/>
      <c r="G111" s="97"/>
      <c r="H111" s="97"/>
      <c r="I111" s="97" t="n">
        <v>117128</v>
      </c>
      <c r="J111" s="97" t="n">
        <v>59866</v>
      </c>
      <c r="K111" s="55" t="n">
        <v>366191</v>
      </c>
      <c r="L111" s="55"/>
      <c r="M111" s="197" t="n">
        <v>13085.55</v>
      </c>
      <c r="N111" s="55" t="n">
        <v>275941</v>
      </c>
      <c r="O111" s="54" t="n">
        <v>82537.34</v>
      </c>
      <c r="P111" s="54"/>
      <c r="Q111" s="54" t="n">
        <v>227002.07</v>
      </c>
      <c r="R111" s="54" t="n">
        <v>836994.7</v>
      </c>
      <c r="S111" s="54" t="n">
        <v>875049.23</v>
      </c>
      <c r="T111" s="54" t="n">
        <v>639837</v>
      </c>
      <c r="U111" s="54" t="n">
        <v>1758622.06</v>
      </c>
      <c r="V111" s="55"/>
      <c r="W111" s="55"/>
      <c r="X111" s="198"/>
      <c r="Y111" s="199" t="n">
        <f aca="false">IF(W111=0,0,X111/W111*100)</f>
        <v>0</v>
      </c>
    </row>
    <row r="112" customFormat="false" ht="14.4" hidden="false" customHeight="false" outlineLevel="0" collapsed="false">
      <c r="A112" s="58" t="n">
        <v>330</v>
      </c>
      <c r="B112" s="20" t="s">
        <v>130</v>
      </c>
      <c r="C112" s="20"/>
      <c r="D112" s="132" t="n">
        <v>0</v>
      </c>
      <c r="E112" s="132" t="n">
        <v>0</v>
      </c>
      <c r="F112" s="132" t="n">
        <v>0</v>
      </c>
      <c r="G112" s="132" t="n">
        <v>0</v>
      </c>
      <c r="H112" s="132" t="n">
        <v>21047</v>
      </c>
      <c r="I112" s="132" t="n">
        <v>28355</v>
      </c>
      <c r="J112" s="132" t="n">
        <v>39058</v>
      </c>
      <c r="K112" s="132" t="n">
        <v>9516</v>
      </c>
      <c r="L112" s="132" t="n">
        <v>0</v>
      </c>
      <c r="M112" s="132"/>
      <c r="N112" s="134"/>
      <c r="O112" s="134"/>
      <c r="P112" s="135"/>
      <c r="Q112" s="135"/>
      <c r="R112" s="135"/>
      <c r="S112" s="134" t="n">
        <v>0</v>
      </c>
      <c r="T112" s="134"/>
      <c r="U112" s="134"/>
      <c r="V112" s="134"/>
      <c r="W112" s="134" t="n">
        <v>0</v>
      </c>
      <c r="X112" s="135" t="n">
        <v>0</v>
      </c>
      <c r="Y112" s="200" t="n">
        <f aca="false">IF(W112=0,0,X112/W112*100)</f>
        <v>0</v>
      </c>
    </row>
    <row r="113" customFormat="false" ht="13.8" hidden="false" customHeight="false" outlineLevel="0" collapsed="false">
      <c r="A113" s="201"/>
      <c r="B113" s="120" t="n">
        <v>331</v>
      </c>
      <c r="C113" s="121" t="s">
        <v>131</v>
      </c>
      <c r="D113" s="121"/>
      <c r="E113" s="121" t="n">
        <v>0</v>
      </c>
      <c r="F113" s="121" t="n">
        <v>0</v>
      </c>
      <c r="G113" s="121" t="n">
        <v>0</v>
      </c>
      <c r="H113" s="121" t="n">
        <v>21047</v>
      </c>
      <c r="I113" s="123" t="n">
        <v>28355</v>
      </c>
      <c r="J113" s="123" t="n">
        <v>39058</v>
      </c>
      <c r="K113" s="123" t="n">
        <v>9516</v>
      </c>
      <c r="L113" s="126"/>
      <c r="M113" s="126"/>
      <c r="N113" s="126"/>
      <c r="O113" s="126"/>
      <c r="P113" s="125" t="n">
        <v>292748.58</v>
      </c>
      <c r="Q113" s="125"/>
      <c r="R113" s="125"/>
      <c r="S113" s="126"/>
      <c r="T113" s="126"/>
      <c r="U113" s="126"/>
      <c r="V113" s="126"/>
      <c r="W113" s="126"/>
      <c r="X113" s="202"/>
      <c r="Y113" s="200" t="n">
        <f aca="false">IF(W113=0,0,X113/W113*100)</f>
        <v>0</v>
      </c>
    </row>
    <row r="114" customFormat="false" ht="13.8" hidden="false" customHeight="false" outlineLevel="0" collapsed="false">
      <c r="A114" s="201"/>
      <c r="B114" s="141"/>
      <c r="C114" s="203" t="s">
        <v>132</v>
      </c>
      <c r="D114" s="203"/>
      <c r="E114" s="203"/>
      <c r="F114" s="203"/>
      <c r="G114" s="203"/>
      <c r="H114" s="203" t="n">
        <v>21047</v>
      </c>
      <c r="I114" s="203" t="n">
        <v>28355</v>
      </c>
      <c r="J114" s="203" t="n">
        <v>39058</v>
      </c>
      <c r="K114" s="204" t="n">
        <v>9516</v>
      </c>
      <c r="L114" s="139"/>
      <c r="M114" s="139"/>
      <c r="N114" s="139"/>
      <c r="O114" s="139"/>
      <c r="P114" s="138" t="n">
        <v>836994.7</v>
      </c>
      <c r="Q114" s="138"/>
      <c r="R114" s="138"/>
      <c r="S114" s="139"/>
      <c r="T114" s="139"/>
      <c r="U114" s="139"/>
      <c r="V114" s="139"/>
      <c r="W114" s="139"/>
      <c r="X114" s="205"/>
      <c r="Y114" s="206" t="n">
        <f aca="false">IF(W114=0,0,X114/W114*100)</f>
        <v>0</v>
      </c>
    </row>
    <row r="115" customFormat="false" ht="16.8" hidden="false" customHeight="false" outlineLevel="0" collapsed="false">
      <c r="A115" s="207" t="s">
        <v>133</v>
      </c>
      <c r="B115" s="207"/>
      <c r="C115" s="207"/>
      <c r="D115" s="208" t="n">
        <v>7125871</v>
      </c>
      <c r="E115" s="208" t="n">
        <v>7561840</v>
      </c>
      <c r="F115" s="208" t="n">
        <v>9082354</v>
      </c>
      <c r="G115" s="208" t="n">
        <v>9080838</v>
      </c>
      <c r="H115" s="208" t="n">
        <v>8537685</v>
      </c>
      <c r="I115" s="208" t="n">
        <v>9096722</v>
      </c>
      <c r="J115" s="208" t="n">
        <v>9201831</v>
      </c>
      <c r="K115" s="208" t="n">
        <v>9722622</v>
      </c>
      <c r="L115" s="208" t="n">
        <v>9640328.24</v>
      </c>
      <c r="M115" s="209" t="n">
        <v>10178626.01</v>
      </c>
      <c r="N115" s="208" t="n">
        <v>10784511.56</v>
      </c>
      <c r="O115" s="209" t="n">
        <v>10947354.26</v>
      </c>
      <c r="P115" s="209" t="n">
        <v>13601965.26</v>
      </c>
      <c r="Q115" s="209" t="n">
        <v>12870365.97</v>
      </c>
      <c r="R115" s="209" t="n">
        <v>13601928.51</v>
      </c>
      <c r="S115" s="209" t="n">
        <v>14215260.54</v>
      </c>
      <c r="T115" s="210" t="n">
        <v>15098744.33</v>
      </c>
      <c r="U115" s="210" t="n">
        <v>17534990.72</v>
      </c>
      <c r="V115" s="211" t="n">
        <f aca="false">V69+V26+V5</f>
        <v>15510239</v>
      </c>
      <c r="W115" s="211" t="n">
        <f aca="false">W69+W26+W5</f>
        <v>17389951</v>
      </c>
      <c r="X115" s="210" t="n">
        <f aca="false">X69+X26+X5</f>
        <v>17441665.92</v>
      </c>
      <c r="Y115" s="212" t="n">
        <f aca="false">IF(W115=0,0,X115/W115*100)</f>
        <v>100.297383931674</v>
      </c>
    </row>
    <row r="116" customFormat="false" ht="13.8" hidden="false" customHeight="false" outlineLevel="0" collapsed="false"/>
    <row r="117" customFormat="false" ht="13.2" hidden="false" customHeight="false" outlineLevel="0" collapsed="false">
      <c r="Q117" s="2"/>
      <c r="W117" s="50"/>
      <c r="X117" s="50"/>
      <c r="Y117" s="50"/>
    </row>
    <row r="118" customFormat="false" ht="13.2" hidden="false" customHeight="false" outlineLevel="0" collapsed="false"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</row>
    <row r="119" customFormat="false" ht="13.2" hidden="false" customHeight="false" outlineLevel="0" collapsed="false">
      <c r="Y119" s="50"/>
    </row>
  </sheetData>
  <mergeCells count="55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B5:C5"/>
    <mergeCell ref="B6:C6"/>
    <mergeCell ref="A7:A11"/>
    <mergeCell ref="B7:B11"/>
    <mergeCell ref="B12:C12"/>
    <mergeCell ref="A13:A16"/>
    <mergeCell ref="B14:B16"/>
    <mergeCell ref="B17:C17"/>
    <mergeCell ref="A18:A25"/>
    <mergeCell ref="B19:B25"/>
    <mergeCell ref="B26:C26"/>
    <mergeCell ref="B27:C27"/>
    <mergeCell ref="A28:A39"/>
    <mergeCell ref="B29:B31"/>
    <mergeCell ref="B33:B39"/>
    <mergeCell ref="B40:C40"/>
    <mergeCell ref="A41:A59"/>
    <mergeCell ref="B42:B44"/>
    <mergeCell ref="B46:B57"/>
    <mergeCell ref="B60:C60"/>
    <mergeCell ref="B62:C62"/>
    <mergeCell ref="A63:A68"/>
    <mergeCell ref="B64:B68"/>
    <mergeCell ref="B69:C69"/>
    <mergeCell ref="B70:C70"/>
    <mergeCell ref="A71:A111"/>
    <mergeCell ref="B74:B111"/>
    <mergeCell ref="B112:C112"/>
    <mergeCell ref="A113:A114"/>
    <mergeCell ref="A115:C115"/>
  </mergeCells>
  <printOptions headings="false" gridLines="false" gridLinesSet="true" horizontalCentered="false" verticalCentered="false"/>
  <pageMargins left="0" right="0" top="0.196527777777778" bottom="0.984027777777778" header="0.511811023622047" footer="0.511811023622047"/>
  <pageSetup paperSize="9" scale="8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8" man="true" max="16383" min="0"/>
  </rowBreaks>
  <colBreaks count="1" manualBreakCount="1">
    <brk id="25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AA25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U213" activeCellId="0" sqref="U213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11.55"/>
    <col collapsed="false" customWidth="false" hidden="false" outlineLevel="0" max="2" min="2" style="1" width="9.1"/>
    <col collapsed="false" customWidth="true" hidden="false" outlineLevel="0" max="3" min="3" style="1" width="31.66"/>
    <col collapsed="false" customWidth="true" hidden="true" outlineLevel="0" max="11" min="4" style="1" width="14.33"/>
    <col collapsed="false" customWidth="true" hidden="true" outlineLevel="0" max="12" min="12" style="1" width="16.32"/>
    <col collapsed="false" customWidth="true" hidden="true" outlineLevel="0" max="13" min="13" style="1" width="16.43"/>
    <col collapsed="false" customWidth="true" hidden="true" outlineLevel="0" max="14" min="14" style="1" width="15.1"/>
    <col collapsed="false" customWidth="true" hidden="true" outlineLevel="0" max="15" min="15" style="1" width="17.32"/>
    <col collapsed="false" customWidth="true" hidden="true" outlineLevel="0" max="16" min="16" style="1" width="15.32"/>
    <col collapsed="false" customWidth="true" hidden="true" outlineLevel="0" max="17" min="17" style="1" width="17.66"/>
    <col collapsed="false" customWidth="true" hidden="true" outlineLevel="0" max="19" min="18" style="1" width="16.43"/>
    <col collapsed="false" customWidth="true" hidden="true" outlineLevel="0" max="20" min="20" style="1" width="15.43"/>
    <col collapsed="false" customWidth="true" hidden="false" outlineLevel="0" max="22" min="21" style="1" width="14.99"/>
    <col collapsed="false" customWidth="true" hidden="false" outlineLevel="0" max="23" min="23" style="1" width="13.99"/>
    <col collapsed="false" customWidth="true" hidden="false" outlineLevel="0" max="24" min="24" style="1" width="14.77"/>
    <col collapsed="false" customWidth="true" hidden="false" outlineLevel="0" max="25" min="25" style="1" width="12.21"/>
    <col collapsed="false" customWidth="false" hidden="false" outlineLevel="0" max="257" min="26" style="1" width="9.1"/>
  </cols>
  <sheetData>
    <row r="1" customFormat="false" ht="15" hidden="false" customHeight="false" outlineLevel="0" collapsed="false">
      <c r="A1" s="213" t="s">
        <v>134</v>
      </c>
      <c r="B1" s="213"/>
      <c r="C1" s="213"/>
    </row>
    <row r="2" customFormat="false" ht="14.25" hidden="false" customHeight="true" outlineLevel="0" collapsed="false">
      <c r="A2" s="214" t="s">
        <v>135</v>
      </c>
      <c r="B2" s="215" t="s">
        <v>3</v>
      </c>
      <c r="C2" s="216" t="s">
        <v>136</v>
      </c>
      <c r="D2" s="9" t="s">
        <v>137</v>
      </c>
      <c r="E2" s="9" t="s">
        <v>138</v>
      </c>
      <c r="F2" s="9" t="s">
        <v>139</v>
      </c>
      <c r="G2" s="9" t="s">
        <v>140</v>
      </c>
      <c r="H2" s="9" t="s">
        <v>141</v>
      </c>
      <c r="I2" s="9" t="s">
        <v>10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10" t="s">
        <v>24</v>
      </c>
      <c r="X2" s="10" t="s">
        <v>25</v>
      </c>
      <c r="Y2" s="11" t="s">
        <v>26</v>
      </c>
    </row>
    <row r="3" customFormat="false" ht="30.75" hidden="false" customHeight="true" outlineLevel="0" collapsed="false">
      <c r="A3" s="214"/>
      <c r="B3" s="215"/>
      <c r="C3" s="21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10"/>
      <c r="X3" s="10"/>
      <c r="Y3" s="11"/>
    </row>
    <row r="4" customFormat="false" ht="33" hidden="false" customHeight="true" outlineLevel="0" collapsed="false">
      <c r="A4" s="217" t="s">
        <v>142</v>
      </c>
      <c r="B4" s="218" t="s">
        <v>143</v>
      </c>
      <c r="C4" s="218"/>
      <c r="D4" s="219" t="n">
        <v>778928</v>
      </c>
      <c r="E4" s="219" t="n">
        <v>871108</v>
      </c>
      <c r="F4" s="219" t="n">
        <v>1155712</v>
      </c>
      <c r="G4" s="219" t="n">
        <v>1166481</v>
      </c>
      <c r="H4" s="219" t="n">
        <v>1147628</v>
      </c>
      <c r="I4" s="219" t="n">
        <v>985015</v>
      </c>
      <c r="J4" s="219" t="n">
        <v>971730</v>
      </c>
      <c r="K4" s="219" t="n">
        <v>883614</v>
      </c>
      <c r="L4" s="220" t="n">
        <v>976223.29</v>
      </c>
      <c r="M4" s="220" t="n">
        <v>957107.49</v>
      </c>
      <c r="N4" s="221" t="n">
        <v>918554.62</v>
      </c>
      <c r="O4" s="222" t="n">
        <v>1019134.8</v>
      </c>
      <c r="P4" s="222" t="n">
        <v>1045488.55</v>
      </c>
      <c r="Q4" s="222" t="n">
        <v>1307060.76</v>
      </c>
      <c r="R4" s="222" t="n">
        <v>1380342.7</v>
      </c>
      <c r="S4" s="222" t="n">
        <v>1452935.59</v>
      </c>
      <c r="T4" s="222" t="n">
        <v>1584166.7</v>
      </c>
      <c r="U4" s="222" t="n">
        <v>1904608.1</v>
      </c>
      <c r="V4" s="221" t="n">
        <f aca="false">SUM(V5:V8)</f>
        <v>1895193</v>
      </c>
      <c r="W4" s="221" t="n">
        <f aca="false">SUM(W5:W8)</f>
        <v>1985837</v>
      </c>
      <c r="X4" s="223" t="n">
        <f aca="false">SUM(X5:X8)</f>
        <v>1950168.76</v>
      </c>
      <c r="Y4" s="224" t="n">
        <f aca="false">IF(W4=0,0,X4/W4*100)</f>
        <v>98.203868696172</v>
      </c>
    </row>
    <row r="5" customFormat="false" ht="13.2" hidden="false" customHeight="false" outlineLevel="0" collapsed="false">
      <c r="A5" s="26"/>
      <c r="B5" s="225" t="n">
        <v>610</v>
      </c>
      <c r="C5" s="93" t="s">
        <v>144</v>
      </c>
      <c r="D5" s="94" t="n">
        <v>363938</v>
      </c>
      <c r="E5" s="94" t="n">
        <v>383290</v>
      </c>
      <c r="F5" s="94" t="n">
        <v>452765</v>
      </c>
      <c r="G5" s="94" t="n">
        <v>532728</v>
      </c>
      <c r="H5" s="94" t="n">
        <v>538578</v>
      </c>
      <c r="I5" s="93" t="n">
        <v>504967</v>
      </c>
      <c r="J5" s="94" t="n">
        <v>465252</v>
      </c>
      <c r="K5" s="94" t="n">
        <v>431649</v>
      </c>
      <c r="L5" s="185" t="n">
        <v>437364.06</v>
      </c>
      <c r="M5" s="185" t="n">
        <v>454979.56</v>
      </c>
      <c r="N5" s="40" t="n">
        <v>470394.73</v>
      </c>
      <c r="O5" s="39" t="n">
        <v>508902.26</v>
      </c>
      <c r="P5" s="39" t="n">
        <v>540360.73</v>
      </c>
      <c r="Q5" s="39" t="n">
        <v>702314.57</v>
      </c>
      <c r="R5" s="39" t="n">
        <v>728974.45</v>
      </c>
      <c r="S5" s="39" t="n">
        <v>812528.57</v>
      </c>
      <c r="T5" s="39" t="n">
        <v>862285.5</v>
      </c>
      <c r="U5" s="39" t="n">
        <v>998488.39</v>
      </c>
      <c r="V5" s="40" t="n">
        <v>1099315</v>
      </c>
      <c r="W5" s="40" t="n">
        <v>1019711</v>
      </c>
      <c r="X5" s="41" t="n">
        <v>1026019.73</v>
      </c>
      <c r="Y5" s="42" t="n">
        <f aca="false">IF(W5=0,0,X5/W5*100)</f>
        <v>100.618678233343</v>
      </c>
    </row>
    <row r="6" customFormat="false" ht="13.2" hidden="false" customHeight="false" outlineLevel="0" collapsed="false">
      <c r="A6" s="26"/>
      <c r="B6" s="226" t="n">
        <v>620</v>
      </c>
      <c r="C6" s="95" t="s">
        <v>145</v>
      </c>
      <c r="D6" s="96" t="n">
        <v>111465</v>
      </c>
      <c r="E6" s="96" t="n">
        <v>132411</v>
      </c>
      <c r="F6" s="96" t="n">
        <v>158202</v>
      </c>
      <c r="G6" s="96" t="n">
        <v>187864</v>
      </c>
      <c r="H6" s="96" t="n">
        <v>188430</v>
      </c>
      <c r="I6" s="95" t="n">
        <v>189093</v>
      </c>
      <c r="J6" s="96" t="n">
        <v>179953</v>
      </c>
      <c r="K6" s="96" t="n">
        <v>175243</v>
      </c>
      <c r="L6" s="188" t="n">
        <v>178000.1</v>
      </c>
      <c r="M6" s="188" t="n">
        <v>174131.76</v>
      </c>
      <c r="N6" s="47" t="n">
        <v>179809.87</v>
      </c>
      <c r="O6" s="46" t="n">
        <v>197673.12</v>
      </c>
      <c r="P6" s="46" t="n">
        <v>207010.55</v>
      </c>
      <c r="Q6" s="46" t="n">
        <v>266731.95</v>
      </c>
      <c r="R6" s="46" t="n">
        <v>275288.97</v>
      </c>
      <c r="S6" s="46" t="n">
        <v>300798.6</v>
      </c>
      <c r="T6" s="46" t="n">
        <v>320080.63</v>
      </c>
      <c r="U6" s="46" t="n">
        <v>395954.32</v>
      </c>
      <c r="V6" s="47" t="n">
        <v>392748</v>
      </c>
      <c r="W6" s="47" t="n">
        <v>405644</v>
      </c>
      <c r="X6" s="41" t="n">
        <v>411548.43</v>
      </c>
      <c r="Y6" s="49" t="n">
        <f aca="false">IF(W6=0,0,X6/W6*100)</f>
        <v>101.455569415547</v>
      </c>
    </row>
    <row r="7" customFormat="false" ht="13.2" hidden="false" customHeight="false" outlineLevel="0" collapsed="false">
      <c r="A7" s="26"/>
      <c r="B7" s="226" t="n">
        <v>630</v>
      </c>
      <c r="C7" s="95" t="s">
        <v>146</v>
      </c>
      <c r="D7" s="96" t="n">
        <v>303525</v>
      </c>
      <c r="E7" s="96" t="n">
        <v>353781</v>
      </c>
      <c r="F7" s="96" t="n">
        <v>543916</v>
      </c>
      <c r="G7" s="96" t="n">
        <v>395781</v>
      </c>
      <c r="H7" s="96" t="n">
        <v>413206</v>
      </c>
      <c r="I7" s="95" t="n">
        <v>272860</v>
      </c>
      <c r="J7" s="96" t="n">
        <v>302729</v>
      </c>
      <c r="K7" s="96" t="n">
        <v>273797</v>
      </c>
      <c r="L7" s="188" t="n">
        <v>356359.19</v>
      </c>
      <c r="M7" s="188" t="n">
        <v>297179.95</v>
      </c>
      <c r="N7" s="47" t="n">
        <v>260734.04</v>
      </c>
      <c r="O7" s="46" t="n">
        <v>294411.15</v>
      </c>
      <c r="P7" s="46" t="n">
        <v>296326.19</v>
      </c>
      <c r="Q7" s="46" t="n">
        <v>334787.77</v>
      </c>
      <c r="R7" s="46" t="n">
        <v>351220.11</v>
      </c>
      <c r="S7" s="46" t="n">
        <v>334108.08</v>
      </c>
      <c r="T7" s="46" t="n">
        <v>391516.3</v>
      </c>
      <c r="U7" s="46" t="n">
        <v>474506.11</v>
      </c>
      <c r="V7" s="47" t="n">
        <v>403130</v>
      </c>
      <c r="W7" s="47" t="n">
        <v>492482</v>
      </c>
      <c r="X7" s="41" t="n">
        <v>445034.06</v>
      </c>
      <c r="Y7" s="49" t="n">
        <f aca="false">IF(W7=0,0,X7/W7*100)</f>
        <v>90.3655483855248</v>
      </c>
    </row>
    <row r="8" customFormat="false" ht="13.8" hidden="false" customHeight="false" outlineLevel="0" collapsed="false">
      <c r="A8" s="26"/>
      <c r="B8" s="226" t="n">
        <v>640</v>
      </c>
      <c r="C8" s="95" t="s">
        <v>147</v>
      </c>
      <c r="D8" s="96"/>
      <c r="E8" s="96" t="n">
        <v>564</v>
      </c>
      <c r="F8" s="96" t="n">
        <v>232</v>
      </c>
      <c r="G8" s="96" t="n">
        <v>49367</v>
      </c>
      <c r="H8" s="96" t="n">
        <v>7414</v>
      </c>
      <c r="I8" s="95" t="n">
        <v>18095</v>
      </c>
      <c r="J8" s="227" t="n">
        <v>23796</v>
      </c>
      <c r="K8" s="227" t="n">
        <v>2925</v>
      </c>
      <c r="L8" s="228" t="n">
        <v>4499.94</v>
      </c>
      <c r="M8" s="188" t="n">
        <v>30816.22</v>
      </c>
      <c r="N8" s="47" t="n">
        <v>7615.98</v>
      </c>
      <c r="O8" s="46" t="n">
        <v>18148.27</v>
      </c>
      <c r="P8" s="46" t="n">
        <v>1791.08</v>
      </c>
      <c r="Q8" s="46" t="n">
        <v>3226.47</v>
      </c>
      <c r="R8" s="46" t="n">
        <v>24859.17</v>
      </c>
      <c r="S8" s="46" t="n">
        <v>5500.34</v>
      </c>
      <c r="T8" s="46" t="n">
        <v>10284.27</v>
      </c>
      <c r="U8" s="46" t="n">
        <v>35659.28</v>
      </c>
      <c r="V8" s="47"/>
      <c r="W8" s="47" t="n">
        <v>68000</v>
      </c>
      <c r="X8" s="48" t="n">
        <v>67566.54</v>
      </c>
      <c r="Y8" s="49" t="n">
        <f aca="false">IF(W8=0,0,X8/W8*100)</f>
        <v>99.3625588235294</v>
      </c>
    </row>
    <row r="9" customFormat="false" ht="13.8" hidden="true" customHeight="false" outlineLevel="0" collapsed="false">
      <c r="A9" s="26"/>
      <c r="B9" s="226" t="n">
        <v>650</v>
      </c>
      <c r="C9" s="95"/>
      <c r="D9" s="96"/>
      <c r="E9" s="96" t="n">
        <v>1062</v>
      </c>
      <c r="F9" s="96" t="n">
        <v>597</v>
      </c>
      <c r="G9" s="96" t="n">
        <v>741</v>
      </c>
      <c r="H9" s="96"/>
      <c r="I9" s="229"/>
      <c r="J9" s="229"/>
      <c r="K9" s="229"/>
      <c r="L9" s="230"/>
      <c r="M9" s="231"/>
      <c r="N9" s="148"/>
      <c r="O9" s="148"/>
      <c r="P9" s="148"/>
      <c r="Q9" s="147"/>
      <c r="R9" s="147"/>
      <c r="S9" s="147"/>
      <c r="T9" s="147"/>
      <c r="U9" s="147"/>
      <c r="V9" s="148"/>
      <c r="W9" s="148"/>
      <c r="X9" s="56"/>
      <c r="Y9" s="57" t="n">
        <f aca="false">IF(W9=0,0,X9/W9*100)</f>
        <v>0</v>
      </c>
    </row>
    <row r="10" customFormat="false" ht="14.4" hidden="false" customHeight="false" outlineLevel="0" collapsed="false">
      <c r="A10" s="232" t="s">
        <v>148</v>
      </c>
      <c r="B10" s="233" t="s">
        <v>149</v>
      </c>
      <c r="C10" s="233"/>
      <c r="D10" s="234" t="n">
        <v>7269</v>
      </c>
      <c r="E10" s="234" t="n">
        <v>6772</v>
      </c>
      <c r="F10" s="234" t="n">
        <v>8265</v>
      </c>
      <c r="G10" s="234" t="n">
        <v>13828</v>
      </c>
      <c r="H10" s="132" t="n">
        <v>14882</v>
      </c>
      <c r="I10" s="132" t="n">
        <v>14051</v>
      </c>
      <c r="J10" s="132" t="n">
        <v>82274</v>
      </c>
      <c r="K10" s="132" t="n">
        <v>22548</v>
      </c>
      <c r="L10" s="133" t="n">
        <v>18623.79</v>
      </c>
      <c r="M10" s="133" t="n">
        <v>22356.78</v>
      </c>
      <c r="N10" s="134" t="n">
        <v>18604.68</v>
      </c>
      <c r="O10" s="135" t="n">
        <v>11492.61</v>
      </c>
      <c r="P10" s="135" t="n">
        <v>22020.72</v>
      </c>
      <c r="Q10" s="135" t="n">
        <v>14191.44</v>
      </c>
      <c r="R10" s="135" t="n">
        <v>26202.02</v>
      </c>
      <c r="S10" s="135" t="n">
        <v>34327.99</v>
      </c>
      <c r="T10" s="135" t="n">
        <v>44373.73</v>
      </c>
      <c r="U10" s="135" t="n">
        <v>15238.68</v>
      </c>
      <c r="V10" s="134" t="n">
        <f aca="false">SUM(V11:V13)</f>
        <v>41000</v>
      </c>
      <c r="W10" s="134" t="n">
        <f aca="false">SUM(W11:W13)</f>
        <v>46000</v>
      </c>
      <c r="X10" s="135" t="n">
        <f aca="false">SUM(X11:X13)</f>
        <v>30783.42</v>
      </c>
      <c r="Y10" s="136" t="n">
        <f aca="false">IF(W10=0,0,X10/W10*100)</f>
        <v>66.9204782608696</v>
      </c>
    </row>
    <row r="11" customFormat="false" ht="13.2" hidden="false" customHeight="false" outlineLevel="0" collapsed="false">
      <c r="A11" s="235"/>
      <c r="B11" s="236" t="n">
        <v>630</v>
      </c>
      <c r="C11" s="36" t="s">
        <v>150</v>
      </c>
      <c r="D11" s="237"/>
      <c r="E11" s="237"/>
      <c r="F11" s="237"/>
      <c r="G11" s="237"/>
      <c r="H11" s="237" t="n">
        <v>2345</v>
      </c>
      <c r="I11" s="36" t="n">
        <v>2324</v>
      </c>
      <c r="J11" s="94" t="n">
        <v>1162</v>
      </c>
      <c r="K11" s="94" t="n">
        <v>2324</v>
      </c>
      <c r="L11" s="185" t="n">
        <v>3486</v>
      </c>
      <c r="M11" s="238" t="n">
        <v>2324</v>
      </c>
      <c r="N11" s="38" t="n">
        <v>2324</v>
      </c>
      <c r="O11" s="239" t="n">
        <v>1162</v>
      </c>
      <c r="P11" s="239" t="n">
        <v>2324</v>
      </c>
      <c r="Q11" s="239" t="n">
        <v>3486</v>
      </c>
      <c r="R11" s="239" t="n">
        <v>1162</v>
      </c>
      <c r="S11" s="239" t="n">
        <v>3486</v>
      </c>
      <c r="T11" s="239" t="n">
        <v>2324</v>
      </c>
      <c r="U11" s="239" t="n">
        <v>2000</v>
      </c>
      <c r="V11" s="38" t="n">
        <v>6000</v>
      </c>
      <c r="W11" s="38" t="n">
        <v>11000</v>
      </c>
      <c r="X11" s="41" t="n">
        <v>13336</v>
      </c>
      <c r="Y11" s="42" t="n">
        <f aca="false">IF(W11=0,0,X11/W11*100)</f>
        <v>121.236363636364</v>
      </c>
    </row>
    <row r="12" customFormat="false" ht="13.2" hidden="false" customHeight="false" outlineLevel="0" collapsed="false">
      <c r="A12" s="235"/>
      <c r="B12" s="240" t="n">
        <v>630</v>
      </c>
      <c r="C12" s="43" t="s">
        <v>151</v>
      </c>
      <c r="D12" s="241"/>
      <c r="E12" s="241"/>
      <c r="F12" s="241"/>
      <c r="G12" s="241"/>
      <c r="H12" s="241" t="n">
        <v>12537</v>
      </c>
      <c r="I12" s="43" t="n">
        <v>11727</v>
      </c>
      <c r="J12" s="96" t="n">
        <v>13096</v>
      </c>
      <c r="K12" s="96" t="n">
        <v>9612</v>
      </c>
      <c r="L12" s="188" t="n">
        <v>14911.65</v>
      </c>
      <c r="M12" s="242" t="n">
        <v>19064.19</v>
      </c>
      <c r="N12" s="45" t="n">
        <v>8451.55</v>
      </c>
      <c r="O12" s="170" t="n">
        <v>6786.26</v>
      </c>
      <c r="P12" s="170" t="n">
        <v>16482.33</v>
      </c>
      <c r="Q12" s="170" t="n">
        <v>9813.93</v>
      </c>
      <c r="R12" s="170" t="n">
        <v>25033.04</v>
      </c>
      <c r="S12" s="170" t="n">
        <v>30841.99</v>
      </c>
      <c r="T12" s="170" t="n">
        <v>41939.55</v>
      </c>
      <c r="U12" s="170" t="n">
        <v>12545.21</v>
      </c>
      <c r="V12" s="45" t="n">
        <v>35000</v>
      </c>
      <c r="W12" s="45" t="n">
        <v>35000</v>
      </c>
      <c r="X12" s="48" t="n">
        <f aca="false">12996.6+2046.57</f>
        <v>15043.17</v>
      </c>
      <c r="Y12" s="49" t="n">
        <f aca="false">IF(W12=0,0,X12/W12*100)</f>
        <v>42.9804857142857</v>
      </c>
    </row>
    <row r="13" customFormat="false" ht="13.8" hidden="false" customHeight="false" outlineLevel="0" collapsed="false">
      <c r="A13" s="235"/>
      <c r="B13" s="243" t="n">
        <v>630</v>
      </c>
      <c r="C13" s="244" t="s">
        <v>152</v>
      </c>
      <c r="D13" s="245"/>
      <c r="E13" s="245"/>
      <c r="F13" s="245"/>
      <c r="G13" s="245"/>
      <c r="H13" s="245"/>
      <c r="I13" s="244"/>
      <c r="J13" s="96" t="n">
        <v>68016</v>
      </c>
      <c r="K13" s="96" t="n">
        <v>10612</v>
      </c>
      <c r="L13" s="80" t="n">
        <v>226.14</v>
      </c>
      <c r="M13" s="246" t="n">
        <v>968.59</v>
      </c>
      <c r="N13" s="79" t="n">
        <v>7829.13</v>
      </c>
      <c r="O13" s="246" t="n">
        <v>3544.35</v>
      </c>
      <c r="P13" s="246" t="n">
        <v>3214.39</v>
      </c>
      <c r="Q13" s="246" t="n">
        <v>891.51</v>
      </c>
      <c r="R13" s="246" t="n">
        <v>6.98</v>
      </c>
      <c r="S13" s="246"/>
      <c r="T13" s="246" t="n">
        <v>110.18</v>
      </c>
      <c r="U13" s="246" t="n">
        <v>693.47</v>
      </c>
      <c r="V13" s="79"/>
      <c r="W13" s="79" t="n">
        <v>0</v>
      </c>
      <c r="X13" s="56" t="n">
        <v>2404.25</v>
      </c>
      <c r="Y13" s="57" t="n">
        <f aca="false">IF(W13=0,0,X13/W13*100)</f>
        <v>0</v>
      </c>
    </row>
    <row r="14" customFormat="false" ht="14.4" hidden="false" customHeight="false" outlineLevel="0" collapsed="false">
      <c r="A14" s="232" t="s">
        <v>153</v>
      </c>
      <c r="B14" s="233" t="s">
        <v>154</v>
      </c>
      <c r="C14" s="233"/>
      <c r="D14" s="234" t="n">
        <v>20846</v>
      </c>
      <c r="E14" s="234" t="n">
        <v>22240</v>
      </c>
      <c r="F14" s="234" t="n">
        <v>25427</v>
      </c>
      <c r="G14" s="234" t="n">
        <v>26903</v>
      </c>
      <c r="H14" s="132" t="n">
        <v>29798</v>
      </c>
      <c r="I14" s="132" t="n">
        <v>28936</v>
      </c>
      <c r="J14" s="132" t="n">
        <v>27963</v>
      </c>
      <c r="K14" s="132" t="n">
        <v>24050</v>
      </c>
      <c r="L14" s="133" t="n">
        <v>25050.22</v>
      </c>
      <c r="M14" s="133" t="n">
        <v>28488.05</v>
      </c>
      <c r="N14" s="134" t="n">
        <v>30083.29</v>
      </c>
      <c r="O14" s="135" t="n">
        <v>33186.08</v>
      </c>
      <c r="P14" s="135" t="n">
        <v>29084.07</v>
      </c>
      <c r="Q14" s="135" t="n">
        <v>51253.97</v>
      </c>
      <c r="R14" s="135" t="n">
        <v>39283.65</v>
      </c>
      <c r="S14" s="135" t="n">
        <v>45925.28</v>
      </c>
      <c r="T14" s="135" t="n">
        <v>40921.87</v>
      </c>
      <c r="U14" s="135" t="n">
        <v>44876.52</v>
      </c>
      <c r="V14" s="134" t="n">
        <f aca="false">SUM(V15:V18)</f>
        <v>45807</v>
      </c>
      <c r="W14" s="134" t="n">
        <f aca="false">SUM(W15:W18)</f>
        <v>50157</v>
      </c>
      <c r="X14" s="135" t="n">
        <f aca="false">SUM(X15:X18)</f>
        <v>48342.36</v>
      </c>
      <c r="Y14" s="136" t="n">
        <f aca="false">IF(W14=0,0,X14/W14*100)</f>
        <v>96.3820802679586</v>
      </c>
    </row>
    <row r="15" customFormat="false" ht="13.2" hidden="false" customHeight="false" outlineLevel="0" collapsed="false">
      <c r="A15" s="235"/>
      <c r="B15" s="225" t="n">
        <v>610</v>
      </c>
      <c r="C15" s="247" t="s">
        <v>144</v>
      </c>
      <c r="D15" s="248"/>
      <c r="E15" s="248" t="n">
        <v>13875</v>
      </c>
      <c r="F15" s="248" t="n">
        <v>15734</v>
      </c>
      <c r="G15" s="248" t="n">
        <v>16231</v>
      </c>
      <c r="H15" s="248" t="n">
        <v>16787</v>
      </c>
      <c r="I15" s="93" t="n">
        <v>17943</v>
      </c>
      <c r="J15" s="94" t="n">
        <v>18167</v>
      </c>
      <c r="K15" s="94" t="n">
        <v>15592</v>
      </c>
      <c r="L15" s="39" t="n">
        <v>15883.66</v>
      </c>
      <c r="M15" s="39" t="n">
        <v>19536.88</v>
      </c>
      <c r="N15" s="40" t="n">
        <v>20405.94</v>
      </c>
      <c r="O15" s="39" t="n">
        <v>22741.57</v>
      </c>
      <c r="P15" s="39" t="n">
        <v>20172.56</v>
      </c>
      <c r="Q15" s="39" t="n">
        <v>32391.98</v>
      </c>
      <c r="R15" s="39" t="n">
        <v>27813.22</v>
      </c>
      <c r="S15" s="39" t="n">
        <v>29579.17</v>
      </c>
      <c r="T15" s="39" t="n">
        <v>28778.42</v>
      </c>
      <c r="U15" s="39" t="n">
        <v>31301.95</v>
      </c>
      <c r="V15" s="40" t="n">
        <v>31944</v>
      </c>
      <c r="W15" s="40" t="n">
        <v>34844</v>
      </c>
      <c r="X15" s="41" t="n">
        <v>33648.32</v>
      </c>
      <c r="Y15" s="42" t="n">
        <f aca="false">IF(W15=0,0,X15/W15*100)</f>
        <v>96.5684766387326</v>
      </c>
    </row>
    <row r="16" customFormat="false" ht="13.2" hidden="false" customHeight="false" outlineLevel="0" collapsed="false">
      <c r="A16" s="235"/>
      <c r="B16" s="226" t="n">
        <v>620</v>
      </c>
      <c r="C16" s="249" t="s">
        <v>145</v>
      </c>
      <c r="D16" s="250"/>
      <c r="E16" s="250" t="n">
        <v>4647</v>
      </c>
      <c r="F16" s="250" t="n">
        <v>5411</v>
      </c>
      <c r="G16" s="250" t="n">
        <v>5677</v>
      </c>
      <c r="H16" s="250" t="n">
        <v>6011</v>
      </c>
      <c r="I16" s="95" t="n">
        <v>6464</v>
      </c>
      <c r="J16" s="96" t="n">
        <v>6580</v>
      </c>
      <c r="K16" s="96" t="n">
        <v>5691</v>
      </c>
      <c r="L16" s="46" t="n">
        <v>6220</v>
      </c>
      <c r="M16" s="46" t="n">
        <v>6654.3</v>
      </c>
      <c r="N16" s="47" t="n">
        <v>7320.69</v>
      </c>
      <c r="O16" s="46" t="n">
        <v>8093.18</v>
      </c>
      <c r="P16" s="46" t="n">
        <v>6866.62</v>
      </c>
      <c r="Q16" s="46" t="n">
        <v>12511.41</v>
      </c>
      <c r="R16" s="46" t="n">
        <v>9656.72</v>
      </c>
      <c r="S16" s="46" t="n">
        <v>10565.18</v>
      </c>
      <c r="T16" s="46" t="n">
        <v>9873.52</v>
      </c>
      <c r="U16" s="46" t="n">
        <v>10830.46</v>
      </c>
      <c r="V16" s="47" t="n">
        <v>11163</v>
      </c>
      <c r="W16" s="47" t="n">
        <v>12163</v>
      </c>
      <c r="X16" s="48" t="n">
        <v>11755.64</v>
      </c>
      <c r="Y16" s="49" t="n">
        <f aca="false">IF(W16=0,0,X16/W16*100)</f>
        <v>96.6508262764121</v>
      </c>
    </row>
    <row r="17" customFormat="false" ht="13.2" hidden="false" customHeight="false" outlineLevel="0" collapsed="false">
      <c r="A17" s="235"/>
      <c r="B17" s="226" t="n">
        <v>630</v>
      </c>
      <c r="C17" s="249" t="s">
        <v>146</v>
      </c>
      <c r="D17" s="250"/>
      <c r="E17" s="250" t="n">
        <v>3718</v>
      </c>
      <c r="F17" s="250" t="n">
        <v>4282</v>
      </c>
      <c r="G17" s="250" t="n">
        <v>4995</v>
      </c>
      <c r="H17" s="250" t="n">
        <v>7000</v>
      </c>
      <c r="I17" s="95" t="n">
        <v>4529</v>
      </c>
      <c r="J17" s="96" t="n">
        <v>3216</v>
      </c>
      <c r="K17" s="96" t="n">
        <v>2533</v>
      </c>
      <c r="L17" s="46" t="n">
        <v>2610.08</v>
      </c>
      <c r="M17" s="46" t="n">
        <v>2181.04</v>
      </c>
      <c r="N17" s="47" t="n">
        <v>2356.66</v>
      </c>
      <c r="O17" s="46" t="n">
        <v>2351.33</v>
      </c>
      <c r="P17" s="46" t="n">
        <v>1891.13</v>
      </c>
      <c r="Q17" s="46" t="n">
        <v>3021.6</v>
      </c>
      <c r="R17" s="46" t="n">
        <v>1813.71</v>
      </c>
      <c r="S17" s="46" t="n">
        <v>2297.94</v>
      </c>
      <c r="T17" s="46" t="n">
        <v>2135.53</v>
      </c>
      <c r="U17" s="46" t="n">
        <v>1422.51</v>
      </c>
      <c r="V17" s="47" t="n">
        <v>2700</v>
      </c>
      <c r="W17" s="47" t="n">
        <v>1700</v>
      </c>
      <c r="X17" s="48" t="n">
        <v>1575.3</v>
      </c>
      <c r="Y17" s="49" t="n">
        <f aca="false">IF(W17=0,0,X17/W17*100)</f>
        <v>92.6647058823529</v>
      </c>
    </row>
    <row r="18" customFormat="false" ht="13.8" hidden="false" customHeight="false" outlineLevel="0" collapsed="false">
      <c r="A18" s="235"/>
      <c r="B18" s="251" t="n">
        <v>640</v>
      </c>
      <c r="C18" s="229" t="s">
        <v>147</v>
      </c>
      <c r="D18" s="252"/>
      <c r="E18" s="252"/>
      <c r="F18" s="252"/>
      <c r="G18" s="252"/>
      <c r="H18" s="252"/>
      <c r="I18" s="253"/>
      <c r="J18" s="96"/>
      <c r="K18" s="96" t="n">
        <v>234</v>
      </c>
      <c r="L18" s="138" t="n">
        <v>336.48</v>
      </c>
      <c r="M18" s="138" t="n">
        <v>115.83</v>
      </c>
      <c r="N18" s="139"/>
      <c r="O18" s="139"/>
      <c r="P18" s="139" t="n">
        <v>153.76</v>
      </c>
      <c r="Q18" s="138" t="n">
        <v>3328.98</v>
      </c>
      <c r="R18" s="138"/>
      <c r="S18" s="138" t="n">
        <v>3482.99</v>
      </c>
      <c r="T18" s="138" t="n">
        <v>134.4</v>
      </c>
      <c r="U18" s="138" t="n">
        <v>1321.6</v>
      </c>
      <c r="V18" s="139"/>
      <c r="W18" s="139" t="n">
        <v>1450</v>
      </c>
      <c r="X18" s="56" t="n">
        <v>1363.1</v>
      </c>
      <c r="Y18" s="57" t="n">
        <f aca="false">IF(W18=0,0,X18/W18*100)</f>
        <v>94.0068965517241</v>
      </c>
    </row>
    <row r="19" customFormat="false" ht="14.4" hidden="false" customHeight="false" outlineLevel="0" collapsed="false">
      <c r="A19" s="232" t="s">
        <v>155</v>
      </c>
      <c r="B19" s="233" t="s">
        <v>156</v>
      </c>
      <c r="C19" s="233"/>
      <c r="D19" s="234" t="n">
        <v>13145</v>
      </c>
      <c r="E19" s="234" t="n">
        <v>10057</v>
      </c>
      <c r="F19" s="234" t="n">
        <v>8498</v>
      </c>
      <c r="G19" s="234" t="n">
        <v>54518</v>
      </c>
      <c r="H19" s="132" t="n">
        <v>31457</v>
      </c>
      <c r="I19" s="132" t="n">
        <v>31963</v>
      </c>
      <c r="J19" s="132" t="n">
        <v>33449</v>
      </c>
      <c r="K19" s="132" t="n">
        <v>18092</v>
      </c>
      <c r="L19" s="133" t="n">
        <v>54586.8</v>
      </c>
      <c r="M19" s="133" t="n">
        <v>16584.94</v>
      </c>
      <c r="N19" s="132" t="n">
        <v>25483.51</v>
      </c>
      <c r="O19" s="133" t="n">
        <v>21980.29</v>
      </c>
      <c r="P19" s="133" t="n">
        <v>22643.67</v>
      </c>
      <c r="Q19" s="133" t="n">
        <v>47845.26</v>
      </c>
      <c r="R19" s="135" t="n">
        <v>50768.41</v>
      </c>
      <c r="S19" s="135" t="n">
        <v>38082.83</v>
      </c>
      <c r="T19" s="135" t="n">
        <v>42784.5</v>
      </c>
      <c r="U19" s="135" t="n">
        <v>50441.53</v>
      </c>
      <c r="V19" s="134" t="n">
        <f aca="false">SUM(V20:V24)</f>
        <v>22097</v>
      </c>
      <c r="W19" s="134" t="n">
        <f aca="false">SUM(W20:W24)</f>
        <v>68337</v>
      </c>
      <c r="X19" s="135" t="n">
        <f aca="false">SUM(X20:X24)</f>
        <v>64171.84</v>
      </c>
      <c r="Y19" s="136" t="n">
        <f aca="false">IF(W19=0,0,X19/W19*100)</f>
        <v>93.9049709527781</v>
      </c>
    </row>
    <row r="20" customFormat="false" ht="13.2" hidden="false" customHeight="false" outlineLevel="0" collapsed="false">
      <c r="A20" s="254"/>
      <c r="B20" s="255" t="n">
        <v>610</v>
      </c>
      <c r="C20" s="247" t="s">
        <v>144</v>
      </c>
      <c r="D20" s="248"/>
      <c r="E20" s="248" t="n">
        <v>0</v>
      </c>
      <c r="F20" s="248" t="n">
        <v>4482</v>
      </c>
      <c r="G20" s="248" t="n">
        <v>7787</v>
      </c>
      <c r="H20" s="248" t="n">
        <v>7509</v>
      </c>
      <c r="I20" s="247" t="n">
        <v>7692</v>
      </c>
      <c r="J20" s="94" t="n">
        <v>7969</v>
      </c>
      <c r="K20" s="94" t="n">
        <v>7777</v>
      </c>
      <c r="L20" s="39" t="n">
        <v>7662.08</v>
      </c>
      <c r="M20" s="39" t="n">
        <v>8679.95</v>
      </c>
      <c r="N20" s="40" t="n">
        <v>9877.67</v>
      </c>
      <c r="O20" s="39" t="n">
        <v>9786.53</v>
      </c>
      <c r="P20" s="39" t="n">
        <v>11379.37</v>
      </c>
      <c r="Q20" s="39" t="n">
        <v>12850.13</v>
      </c>
      <c r="R20" s="39" t="n">
        <v>13704.62</v>
      </c>
      <c r="S20" s="39" t="n">
        <v>15383.93</v>
      </c>
      <c r="T20" s="39" t="n">
        <v>13583.52</v>
      </c>
      <c r="U20" s="39" t="n">
        <v>15562.2</v>
      </c>
      <c r="V20" s="40" t="n">
        <v>15966</v>
      </c>
      <c r="W20" s="40" t="n">
        <v>19966</v>
      </c>
      <c r="X20" s="41" t="n">
        <v>16654.28</v>
      </c>
      <c r="Y20" s="42" t="n">
        <f aca="false">IF(W20=0,0,X20/W20*100)</f>
        <v>83.4132024441551</v>
      </c>
    </row>
    <row r="21" customFormat="false" ht="13.2" hidden="false" customHeight="false" outlineLevel="0" collapsed="false">
      <c r="A21" s="254"/>
      <c r="B21" s="256" t="n">
        <v>620</v>
      </c>
      <c r="C21" s="249" t="s">
        <v>145</v>
      </c>
      <c r="D21" s="227"/>
      <c r="E21" s="227" t="n">
        <v>0</v>
      </c>
      <c r="F21" s="227" t="n">
        <v>2058</v>
      </c>
      <c r="G21" s="227" t="n">
        <v>3864</v>
      </c>
      <c r="H21" s="227" t="n">
        <v>2426</v>
      </c>
      <c r="I21" s="249" t="n">
        <v>2683</v>
      </c>
      <c r="J21" s="96" t="n">
        <v>3469</v>
      </c>
      <c r="K21" s="96" t="n">
        <v>3267</v>
      </c>
      <c r="L21" s="46" t="n">
        <v>3320.66</v>
      </c>
      <c r="M21" s="46" t="n">
        <v>3113.97</v>
      </c>
      <c r="N21" s="47" t="n">
        <v>3720.13</v>
      </c>
      <c r="O21" s="46" t="n">
        <v>3643.94</v>
      </c>
      <c r="P21" s="46" t="n">
        <v>4236.46</v>
      </c>
      <c r="Q21" s="46" t="n">
        <v>4685.31</v>
      </c>
      <c r="R21" s="46" t="n">
        <v>5063.33</v>
      </c>
      <c r="S21" s="46" t="n">
        <v>5689.59</v>
      </c>
      <c r="T21" s="46" t="n">
        <v>5007.76</v>
      </c>
      <c r="U21" s="46" t="n">
        <v>5758.47</v>
      </c>
      <c r="V21" s="47" t="n">
        <v>5581</v>
      </c>
      <c r="W21" s="47" t="n">
        <v>6481</v>
      </c>
      <c r="X21" s="48" t="n">
        <v>6238.35</v>
      </c>
      <c r="Y21" s="49" t="n">
        <f aca="false">IF(W21=0,0,X21/W21*100)</f>
        <v>96.255979015584</v>
      </c>
    </row>
    <row r="22" customFormat="false" ht="13.2" hidden="false" customHeight="false" outlineLevel="0" collapsed="false">
      <c r="A22" s="254"/>
      <c r="B22" s="256" t="n">
        <v>630</v>
      </c>
      <c r="C22" s="249" t="s">
        <v>146</v>
      </c>
      <c r="D22" s="227"/>
      <c r="E22" s="227" t="n">
        <v>0</v>
      </c>
      <c r="F22" s="227" t="n">
        <v>1958</v>
      </c>
      <c r="G22" s="227" t="n">
        <v>42867</v>
      </c>
      <c r="H22" s="227" t="n">
        <v>1012</v>
      </c>
      <c r="I22" s="249" t="n">
        <v>989</v>
      </c>
      <c r="J22" s="96" t="n">
        <v>1227</v>
      </c>
      <c r="K22" s="96" t="n">
        <v>947</v>
      </c>
      <c r="L22" s="46" t="n">
        <v>588.04</v>
      </c>
      <c r="M22" s="46" t="n">
        <v>634.68</v>
      </c>
      <c r="N22" s="47" t="n">
        <v>827.63</v>
      </c>
      <c r="O22" s="46" t="n">
        <v>828.400000000001</v>
      </c>
      <c r="P22" s="46" t="n">
        <v>675.32</v>
      </c>
      <c r="Q22" s="46" t="n">
        <v>1203.79</v>
      </c>
      <c r="R22" s="46" t="n">
        <v>1203.39</v>
      </c>
      <c r="S22" s="46" t="n">
        <v>1075.21</v>
      </c>
      <c r="T22" s="46" t="n">
        <v>1074.47</v>
      </c>
      <c r="U22" s="46" t="n">
        <v>482.69</v>
      </c>
      <c r="V22" s="47" t="n">
        <v>550</v>
      </c>
      <c r="W22" s="47" t="n">
        <v>1050</v>
      </c>
      <c r="X22" s="48" t="n">
        <v>586.38</v>
      </c>
      <c r="Y22" s="49" t="n">
        <f aca="false">IF(W22=0,0,X22/W22*100)</f>
        <v>55.8457142857143</v>
      </c>
    </row>
    <row r="23" customFormat="false" ht="13.2" hidden="false" customHeight="false" outlineLevel="0" collapsed="false">
      <c r="A23" s="254"/>
      <c r="B23" s="256" t="n">
        <v>640</v>
      </c>
      <c r="C23" s="95" t="s">
        <v>147</v>
      </c>
      <c r="D23" s="96"/>
      <c r="E23" s="96"/>
      <c r="F23" s="96"/>
      <c r="G23" s="96"/>
      <c r="H23" s="96"/>
      <c r="I23" s="95"/>
      <c r="J23" s="96" t="n">
        <v>3100</v>
      </c>
      <c r="K23" s="96"/>
      <c r="L23" s="47"/>
      <c r="M23" s="46" t="n">
        <v>113.93</v>
      </c>
      <c r="N23" s="47"/>
      <c r="O23" s="46" t="n">
        <v>124.72</v>
      </c>
      <c r="P23" s="46"/>
      <c r="Q23" s="46"/>
      <c r="R23" s="46" t="n">
        <v>16606.07</v>
      </c>
      <c r="S23" s="46"/>
      <c r="T23" s="46" t="n">
        <v>88.2</v>
      </c>
      <c r="U23" s="46" t="n">
        <v>678.4</v>
      </c>
      <c r="V23" s="47"/>
      <c r="W23" s="47" t="n">
        <v>800</v>
      </c>
      <c r="X23" s="48" t="n">
        <v>652.7</v>
      </c>
      <c r="Y23" s="49" t="n">
        <f aca="false">IF(W23=0,0,X23/W23*100)</f>
        <v>81.5875</v>
      </c>
    </row>
    <row r="24" customFormat="false" ht="13.8" hidden="false" customHeight="false" outlineLevel="0" collapsed="false">
      <c r="A24" s="254"/>
      <c r="B24" s="257" t="n">
        <v>600</v>
      </c>
      <c r="C24" s="229" t="s">
        <v>157</v>
      </c>
      <c r="D24" s="258"/>
      <c r="E24" s="258"/>
      <c r="F24" s="258"/>
      <c r="G24" s="258"/>
      <c r="H24" s="96" t="n">
        <v>20510</v>
      </c>
      <c r="I24" s="229" t="n">
        <v>20599</v>
      </c>
      <c r="J24" s="96" t="n">
        <v>17684</v>
      </c>
      <c r="K24" s="96" t="n">
        <v>6101</v>
      </c>
      <c r="L24" s="138" t="n">
        <v>43016.02</v>
      </c>
      <c r="M24" s="138" t="n">
        <v>4042.41</v>
      </c>
      <c r="N24" s="139" t="n">
        <v>11058.08</v>
      </c>
      <c r="O24" s="138" t="n">
        <v>7596.7</v>
      </c>
      <c r="P24" s="138" t="n">
        <v>6352.52</v>
      </c>
      <c r="Q24" s="138" t="n">
        <v>29106.03</v>
      </c>
      <c r="R24" s="138" t="n">
        <v>14191</v>
      </c>
      <c r="S24" s="138" t="n">
        <v>15934.1</v>
      </c>
      <c r="T24" s="138" t="n">
        <v>23030.55</v>
      </c>
      <c r="U24" s="138" t="n">
        <v>27959.77</v>
      </c>
      <c r="V24" s="139"/>
      <c r="W24" s="139" t="n">
        <v>40040</v>
      </c>
      <c r="X24" s="56" t="n">
        <v>40040.13</v>
      </c>
      <c r="Y24" s="57" t="n">
        <f aca="false">IF(W24=0,0,X24/W24*100)</f>
        <v>100.000324675325</v>
      </c>
    </row>
    <row r="25" customFormat="false" ht="14.4" hidden="false" customHeight="false" outlineLevel="0" collapsed="false">
      <c r="A25" s="232" t="s">
        <v>158</v>
      </c>
      <c r="B25" s="233" t="s">
        <v>159</v>
      </c>
      <c r="C25" s="233"/>
      <c r="D25" s="259" t="n">
        <v>86802</v>
      </c>
      <c r="E25" s="259" t="n">
        <v>77342</v>
      </c>
      <c r="F25" s="259" t="n">
        <v>79566</v>
      </c>
      <c r="G25" s="259" t="n">
        <v>75201</v>
      </c>
      <c r="H25" s="259" t="n">
        <v>66074</v>
      </c>
      <c r="I25" s="132" t="n">
        <v>84841</v>
      </c>
      <c r="J25" s="132" t="n">
        <v>92558</v>
      </c>
      <c r="K25" s="132" t="n">
        <v>89614</v>
      </c>
      <c r="L25" s="133" t="n">
        <v>87966.26</v>
      </c>
      <c r="M25" s="133" t="n">
        <v>89070.75</v>
      </c>
      <c r="N25" s="134" t="n">
        <v>84152.6</v>
      </c>
      <c r="O25" s="135" t="n">
        <v>63074.71</v>
      </c>
      <c r="P25" s="135" t="n">
        <v>62531</v>
      </c>
      <c r="Q25" s="135" t="n">
        <v>57263.12</v>
      </c>
      <c r="R25" s="135" t="n">
        <v>56026.7</v>
      </c>
      <c r="S25" s="135" t="n">
        <v>55265.72</v>
      </c>
      <c r="T25" s="135" t="n">
        <v>55710.71</v>
      </c>
      <c r="U25" s="135" t="n">
        <v>177510.04</v>
      </c>
      <c r="V25" s="134" t="n">
        <f aca="false">V26</f>
        <v>95000</v>
      </c>
      <c r="W25" s="134" t="n">
        <f aca="false">W26</f>
        <v>215000</v>
      </c>
      <c r="X25" s="135" t="n">
        <f aca="false">X26</f>
        <v>209683.22</v>
      </c>
      <c r="Y25" s="136" t="n">
        <f aca="false">IF(W25=0,0,X25/W25*100)</f>
        <v>97.5270790697674</v>
      </c>
    </row>
    <row r="26" customFormat="false" ht="13.8" hidden="false" customHeight="false" outlineLevel="0" collapsed="false">
      <c r="A26" s="260"/>
      <c r="B26" s="261" t="n">
        <v>630</v>
      </c>
      <c r="C26" s="262" t="s">
        <v>160</v>
      </c>
      <c r="D26" s="263" t="n">
        <v>86802</v>
      </c>
      <c r="E26" s="263" t="n">
        <v>77342</v>
      </c>
      <c r="F26" s="263" t="n">
        <v>79566</v>
      </c>
      <c r="G26" s="263" t="n">
        <v>75201</v>
      </c>
      <c r="H26" s="263" t="n">
        <v>66074</v>
      </c>
      <c r="I26" s="253" t="n">
        <v>84841</v>
      </c>
      <c r="J26" s="253" t="n">
        <v>92558</v>
      </c>
      <c r="K26" s="158" t="n">
        <v>89614</v>
      </c>
      <c r="L26" s="138" t="n">
        <v>87966.26</v>
      </c>
      <c r="M26" s="138" t="n">
        <v>89070.75</v>
      </c>
      <c r="N26" s="139" t="n">
        <v>84152.6</v>
      </c>
      <c r="O26" s="138" t="n">
        <v>63074.71</v>
      </c>
      <c r="P26" s="138" t="n">
        <v>62531</v>
      </c>
      <c r="Q26" s="138" t="n">
        <v>57263.12</v>
      </c>
      <c r="R26" s="138" t="n">
        <v>56026.7</v>
      </c>
      <c r="S26" s="138" t="n">
        <v>55265.72</v>
      </c>
      <c r="T26" s="138" t="n">
        <v>55710.71</v>
      </c>
      <c r="U26" s="138" t="n">
        <v>177510.04</v>
      </c>
      <c r="V26" s="139" t="n">
        <v>95000</v>
      </c>
      <c r="W26" s="139" t="n">
        <v>215000</v>
      </c>
      <c r="X26" s="264" t="n">
        <v>209683.22</v>
      </c>
      <c r="Y26" s="265" t="n">
        <f aca="false">IF(W26=0,0,X26/W26*100)</f>
        <v>97.5270790697674</v>
      </c>
    </row>
    <row r="27" customFormat="false" ht="14.4" hidden="false" customHeight="false" outlineLevel="0" collapsed="false">
      <c r="A27" s="232" t="s">
        <v>161</v>
      </c>
      <c r="B27" s="233" t="s">
        <v>162</v>
      </c>
      <c r="C27" s="233"/>
      <c r="D27" s="259" t="n">
        <v>0</v>
      </c>
      <c r="E27" s="259" t="n">
        <v>1826</v>
      </c>
      <c r="F27" s="259" t="n">
        <v>66</v>
      </c>
      <c r="G27" s="259" t="n">
        <v>770</v>
      </c>
      <c r="H27" s="259" t="n">
        <v>2589</v>
      </c>
      <c r="I27" s="132" t="n">
        <v>366</v>
      </c>
      <c r="J27" s="132" t="n">
        <v>274</v>
      </c>
      <c r="K27" s="132" t="n">
        <v>464</v>
      </c>
      <c r="L27" s="132" t="n">
        <v>276.29</v>
      </c>
      <c r="M27" s="133" t="n">
        <v>34.4</v>
      </c>
      <c r="N27" s="134" t="n">
        <v>81.5</v>
      </c>
      <c r="O27" s="135" t="n">
        <v>1.5</v>
      </c>
      <c r="P27" s="135" t="n">
        <v>1.5</v>
      </c>
      <c r="Q27" s="135" t="n">
        <v>18.02</v>
      </c>
      <c r="R27" s="135" t="n">
        <v>19</v>
      </c>
      <c r="S27" s="135" t="n">
        <v>4</v>
      </c>
      <c r="T27" s="135" t="n">
        <v>1947.39</v>
      </c>
      <c r="U27" s="135" t="n">
        <v>20.4</v>
      </c>
      <c r="V27" s="134" t="n">
        <f aca="false">V28</f>
        <v>500</v>
      </c>
      <c r="W27" s="134" t="n">
        <f aca="false">W28</f>
        <v>1191</v>
      </c>
      <c r="X27" s="135" t="n">
        <f aca="false">X28</f>
        <v>1116.75</v>
      </c>
      <c r="Y27" s="136" t="n">
        <f aca="false">IF(W27=0,0,X27/W27*100)</f>
        <v>93.7657430730479</v>
      </c>
    </row>
    <row r="28" customFormat="false" ht="13.8" hidden="false" customHeight="false" outlineLevel="0" collapsed="false">
      <c r="A28" s="266"/>
      <c r="B28" s="267"/>
      <c r="C28" s="262" t="s">
        <v>163</v>
      </c>
      <c r="D28" s="263" t="n">
        <v>0</v>
      </c>
      <c r="E28" s="263" t="n">
        <v>1826</v>
      </c>
      <c r="F28" s="263" t="n">
        <v>66</v>
      </c>
      <c r="G28" s="263" t="n">
        <v>770</v>
      </c>
      <c r="H28" s="263" t="n">
        <v>2589</v>
      </c>
      <c r="I28" s="253" t="n">
        <v>366</v>
      </c>
      <c r="J28" s="253" t="n">
        <v>274</v>
      </c>
      <c r="K28" s="158" t="n">
        <v>464</v>
      </c>
      <c r="L28" s="138" t="n">
        <v>276.29</v>
      </c>
      <c r="M28" s="138" t="n">
        <v>34.4</v>
      </c>
      <c r="N28" s="139" t="n">
        <v>81.5</v>
      </c>
      <c r="O28" s="138" t="n">
        <v>1.5</v>
      </c>
      <c r="P28" s="138" t="n">
        <v>1.5</v>
      </c>
      <c r="Q28" s="138" t="n">
        <v>18.02</v>
      </c>
      <c r="R28" s="138" t="n">
        <v>19</v>
      </c>
      <c r="S28" s="138" t="n">
        <v>4</v>
      </c>
      <c r="T28" s="138" t="n">
        <v>1947.39</v>
      </c>
      <c r="U28" s="138" t="n">
        <v>20.4</v>
      </c>
      <c r="V28" s="139" t="n">
        <v>500</v>
      </c>
      <c r="W28" s="139" t="n">
        <v>1191</v>
      </c>
      <c r="X28" s="34" t="n">
        <v>1116.75</v>
      </c>
      <c r="Y28" s="35" t="n">
        <f aca="false">IF(W28=0,0,X28/W28*100)</f>
        <v>93.7657430730479</v>
      </c>
    </row>
    <row r="29" customFormat="false" ht="14.4" hidden="false" customHeight="false" outlineLevel="0" collapsed="false">
      <c r="A29" s="232" t="s">
        <v>164</v>
      </c>
      <c r="B29" s="233" t="s">
        <v>165</v>
      </c>
      <c r="C29" s="233"/>
      <c r="D29" s="234" t="n">
        <v>80362</v>
      </c>
      <c r="E29" s="234" t="n">
        <v>93674</v>
      </c>
      <c r="F29" s="234" t="n">
        <v>104461</v>
      </c>
      <c r="G29" s="234" t="n">
        <v>126342</v>
      </c>
      <c r="H29" s="132" t="n">
        <v>137485</v>
      </c>
      <c r="I29" s="132" t="n">
        <v>141454</v>
      </c>
      <c r="J29" s="132" t="n">
        <v>150296</v>
      </c>
      <c r="K29" s="132" t="n">
        <v>153336</v>
      </c>
      <c r="L29" s="133" t="n">
        <v>153063.15</v>
      </c>
      <c r="M29" s="133" t="n">
        <v>160199.89</v>
      </c>
      <c r="N29" s="134" t="n">
        <v>160815.16</v>
      </c>
      <c r="O29" s="135" t="n">
        <v>182466.47</v>
      </c>
      <c r="P29" s="135" t="n">
        <v>205874.57</v>
      </c>
      <c r="Q29" s="135" t="n">
        <v>228019.05</v>
      </c>
      <c r="R29" s="135" t="n">
        <v>285169.28</v>
      </c>
      <c r="S29" s="135" t="n">
        <v>284752.96</v>
      </c>
      <c r="T29" s="135" t="n">
        <v>279881.9</v>
      </c>
      <c r="U29" s="135" t="n">
        <v>334920.57</v>
      </c>
      <c r="V29" s="134" t="n">
        <f aca="false">SUM(V30:V34)</f>
        <v>420003</v>
      </c>
      <c r="W29" s="134" t="n">
        <f aca="false">SUM(W30:W34)</f>
        <v>445514</v>
      </c>
      <c r="X29" s="135" t="n">
        <f aca="false">SUM(X30:X34)</f>
        <v>437845.81</v>
      </c>
      <c r="Y29" s="136" t="n">
        <f aca="false">IF(W29=0,0,X29/W29*100)</f>
        <v>98.2787993194378</v>
      </c>
    </row>
    <row r="30" customFormat="false" ht="13.2" hidden="false" customHeight="false" outlineLevel="0" collapsed="false">
      <c r="A30" s="26"/>
      <c r="B30" s="255" t="n">
        <v>610</v>
      </c>
      <c r="C30" s="93" t="s">
        <v>144</v>
      </c>
      <c r="D30" s="268"/>
      <c r="E30" s="268" t="n">
        <v>56762</v>
      </c>
      <c r="F30" s="268" t="n">
        <v>60944</v>
      </c>
      <c r="G30" s="268" t="n">
        <v>75340</v>
      </c>
      <c r="H30" s="268" t="n">
        <v>84414</v>
      </c>
      <c r="I30" s="93" t="n">
        <v>89012</v>
      </c>
      <c r="J30" s="94" t="n">
        <v>92984</v>
      </c>
      <c r="K30" s="94" t="n">
        <v>93001</v>
      </c>
      <c r="L30" s="185" t="n">
        <v>93672.78</v>
      </c>
      <c r="M30" s="185" t="n">
        <v>102320.64</v>
      </c>
      <c r="N30" s="40" t="n">
        <v>102319.48</v>
      </c>
      <c r="O30" s="39" t="n">
        <v>109786.57</v>
      </c>
      <c r="P30" s="39" t="n">
        <v>123486.16</v>
      </c>
      <c r="Q30" s="39" t="n">
        <v>129732.71</v>
      </c>
      <c r="R30" s="39" t="n">
        <v>180574.71</v>
      </c>
      <c r="S30" s="39" t="n">
        <v>141300.33</v>
      </c>
      <c r="T30" s="39" t="n">
        <v>133585.88</v>
      </c>
      <c r="U30" s="39" t="n">
        <v>166993.87</v>
      </c>
      <c r="V30" s="40" t="n">
        <v>191214</v>
      </c>
      <c r="W30" s="40" t="n">
        <v>184214</v>
      </c>
      <c r="X30" s="41" t="n">
        <v>177314.88</v>
      </c>
      <c r="Y30" s="42" t="n">
        <f aca="false">IF(W30=0,0,X30/W30*100)</f>
        <v>96.2548340517007</v>
      </c>
    </row>
    <row r="31" customFormat="false" ht="13.2" hidden="false" customHeight="false" outlineLevel="0" collapsed="false">
      <c r="A31" s="26"/>
      <c r="B31" s="256" t="n">
        <v>620</v>
      </c>
      <c r="C31" s="95" t="s">
        <v>145</v>
      </c>
      <c r="D31" s="269"/>
      <c r="E31" s="269" t="n">
        <v>20315</v>
      </c>
      <c r="F31" s="269" t="n">
        <v>21709</v>
      </c>
      <c r="G31" s="269" t="n">
        <v>27650</v>
      </c>
      <c r="H31" s="269" t="n">
        <v>30919</v>
      </c>
      <c r="I31" s="95" t="n">
        <v>32877</v>
      </c>
      <c r="J31" s="96" t="n">
        <v>34488</v>
      </c>
      <c r="K31" s="96" t="n">
        <v>34548</v>
      </c>
      <c r="L31" s="188" t="n">
        <v>37213.83</v>
      </c>
      <c r="M31" s="188" t="n">
        <v>35543.37</v>
      </c>
      <c r="N31" s="47" t="n">
        <v>37856.52</v>
      </c>
      <c r="O31" s="46" t="n">
        <v>40417.53</v>
      </c>
      <c r="P31" s="46" t="n">
        <v>45335.28</v>
      </c>
      <c r="Q31" s="46" t="n">
        <v>47330.69</v>
      </c>
      <c r="R31" s="46" t="n">
        <v>64218.21</v>
      </c>
      <c r="S31" s="46" t="n">
        <v>51299.29</v>
      </c>
      <c r="T31" s="46" t="n">
        <v>48440</v>
      </c>
      <c r="U31" s="46" t="n">
        <v>60251.14</v>
      </c>
      <c r="V31" s="47" t="n">
        <v>66829</v>
      </c>
      <c r="W31" s="47" t="n">
        <v>66829</v>
      </c>
      <c r="X31" s="48" t="n">
        <v>65352.04</v>
      </c>
      <c r="Y31" s="49" t="n">
        <f aca="false">IF(W31=0,0,X31/W31*100)</f>
        <v>97.7899414924658</v>
      </c>
    </row>
    <row r="32" customFormat="false" ht="13.2" hidden="false" customHeight="false" outlineLevel="0" collapsed="false">
      <c r="A32" s="26"/>
      <c r="B32" s="256" t="n">
        <v>630</v>
      </c>
      <c r="C32" s="95" t="s">
        <v>146</v>
      </c>
      <c r="D32" s="269"/>
      <c r="E32" s="269" t="n">
        <v>16597</v>
      </c>
      <c r="F32" s="269" t="n">
        <v>21078</v>
      </c>
      <c r="G32" s="269" t="n">
        <v>23021</v>
      </c>
      <c r="H32" s="269" t="n">
        <v>22152</v>
      </c>
      <c r="I32" s="95" t="n">
        <v>19565</v>
      </c>
      <c r="J32" s="96" t="n">
        <v>22824</v>
      </c>
      <c r="K32" s="96" t="n">
        <v>25787</v>
      </c>
      <c r="L32" s="188" t="n">
        <v>22014.74</v>
      </c>
      <c r="M32" s="188" t="n">
        <v>22171.17</v>
      </c>
      <c r="N32" s="47" t="n">
        <v>20256.81</v>
      </c>
      <c r="O32" s="46" t="n">
        <v>29552.34</v>
      </c>
      <c r="P32" s="46" t="n">
        <v>36953.13</v>
      </c>
      <c r="Q32" s="46" t="n">
        <v>23590.74</v>
      </c>
      <c r="R32" s="46" t="n">
        <v>39993.6</v>
      </c>
      <c r="S32" s="46" t="n">
        <v>25182.8</v>
      </c>
      <c r="T32" s="46" t="n">
        <v>25717.76</v>
      </c>
      <c r="U32" s="46" t="n">
        <v>43323.23</v>
      </c>
      <c r="V32" s="47" t="n">
        <v>27000</v>
      </c>
      <c r="W32" s="47" t="n">
        <v>27000</v>
      </c>
      <c r="X32" s="48" t="n">
        <f aca="false">26379.04+2043.59</f>
        <v>28422.63</v>
      </c>
      <c r="Y32" s="49" t="n">
        <f aca="false">IF(W32=0,0,X32/W32*100)</f>
        <v>105.269</v>
      </c>
    </row>
    <row r="33" customFormat="false" ht="13.2" hidden="false" customHeight="false" outlineLevel="0" collapsed="false">
      <c r="A33" s="26"/>
      <c r="B33" s="226" t="n">
        <v>640</v>
      </c>
      <c r="C33" s="95" t="s">
        <v>147</v>
      </c>
      <c r="D33" s="269"/>
      <c r="E33" s="269"/>
      <c r="F33" s="269"/>
      <c r="G33" s="269"/>
      <c r="H33" s="269"/>
      <c r="I33" s="95"/>
      <c r="J33" s="96"/>
      <c r="K33" s="96"/>
      <c r="L33" s="46"/>
      <c r="M33" s="46"/>
      <c r="N33" s="47"/>
      <c r="O33" s="46"/>
      <c r="P33" s="46"/>
      <c r="Q33" s="46"/>
      <c r="R33" s="46"/>
      <c r="S33" s="46"/>
      <c r="T33" s="46" t="n">
        <v>637.6</v>
      </c>
      <c r="U33" s="46" t="n">
        <v>6125.6</v>
      </c>
      <c r="V33" s="47"/>
      <c r="W33" s="47" t="n">
        <v>7000</v>
      </c>
      <c r="X33" s="48" t="n">
        <v>6285.28</v>
      </c>
      <c r="Y33" s="57" t="n">
        <f aca="false">IF(W33=0,0,X33/W33*100)</f>
        <v>89.7897142857143</v>
      </c>
    </row>
    <row r="34" customFormat="false" ht="13.8" hidden="false" customHeight="false" outlineLevel="0" collapsed="false">
      <c r="A34" s="26"/>
      <c r="B34" s="270" t="n">
        <v>650</v>
      </c>
      <c r="C34" s="142" t="s">
        <v>107</v>
      </c>
      <c r="D34" s="263"/>
      <c r="E34" s="263"/>
      <c r="F34" s="263"/>
      <c r="G34" s="263"/>
      <c r="H34" s="263"/>
      <c r="I34" s="253"/>
      <c r="J34" s="253"/>
      <c r="K34" s="271"/>
      <c r="L34" s="138" t="n">
        <v>161.8</v>
      </c>
      <c r="M34" s="138" t="n">
        <v>164.71</v>
      </c>
      <c r="N34" s="139" t="n">
        <v>382.35</v>
      </c>
      <c r="O34" s="138" t="n">
        <v>2710.03</v>
      </c>
      <c r="P34" s="138" t="n">
        <v>100</v>
      </c>
      <c r="Q34" s="138" t="n">
        <v>27364.91</v>
      </c>
      <c r="R34" s="138" t="n">
        <v>382.76</v>
      </c>
      <c r="S34" s="138" t="n">
        <v>66970.54</v>
      </c>
      <c r="T34" s="138" t="n">
        <v>71500.66</v>
      </c>
      <c r="U34" s="138" t="n">
        <v>58226.73</v>
      </c>
      <c r="V34" s="139" t="n">
        <v>134960</v>
      </c>
      <c r="W34" s="139" t="n">
        <v>160471</v>
      </c>
      <c r="X34" s="264" t="n">
        <v>160470.98</v>
      </c>
      <c r="Y34" s="57" t="n">
        <f aca="false">IF(W34=0,0,X34/W34*100)</f>
        <v>99.9999875366889</v>
      </c>
    </row>
    <row r="35" customFormat="false" ht="14.4" hidden="false" customHeight="false" outlineLevel="0" collapsed="false">
      <c r="A35" s="232" t="s">
        <v>166</v>
      </c>
      <c r="B35" s="233" t="s">
        <v>167</v>
      </c>
      <c r="C35" s="233"/>
      <c r="D35" s="259" t="n">
        <v>1328</v>
      </c>
      <c r="E35" s="259" t="n">
        <v>332</v>
      </c>
      <c r="F35" s="259" t="n">
        <v>797</v>
      </c>
      <c r="G35" s="259" t="n">
        <v>3524</v>
      </c>
      <c r="H35" s="259" t="n">
        <v>112</v>
      </c>
      <c r="I35" s="132" t="n">
        <v>600</v>
      </c>
      <c r="J35" s="132" t="n">
        <v>1028</v>
      </c>
      <c r="K35" s="132" t="n">
        <v>1230</v>
      </c>
      <c r="L35" s="133" t="n">
        <v>600</v>
      </c>
      <c r="M35" s="133" t="n">
        <v>1048.67</v>
      </c>
      <c r="N35" s="134" t="n">
        <v>1510.99</v>
      </c>
      <c r="O35" s="135" t="n">
        <v>1870</v>
      </c>
      <c r="P35" s="135" t="n">
        <v>2000</v>
      </c>
      <c r="Q35" s="135" t="n">
        <v>2240.37</v>
      </c>
      <c r="R35" s="135" t="n">
        <v>2288.38</v>
      </c>
      <c r="S35" s="135" t="n">
        <v>2459.98</v>
      </c>
      <c r="T35" s="135" t="n">
        <v>2000</v>
      </c>
      <c r="U35" s="135" t="n">
        <v>2749.47</v>
      </c>
      <c r="V35" s="134" t="n">
        <f aca="false">V36</f>
        <v>2000</v>
      </c>
      <c r="W35" s="134" t="n">
        <f aca="false">W36</f>
        <v>3400</v>
      </c>
      <c r="X35" s="135" t="n">
        <f aca="false">X36</f>
        <v>3478.12</v>
      </c>
      <c r="Y35" s="136" t="n">
        <f aca="false">IF(W35=0,0,X35/W35*100)</f>
        <v>102.297647058824</v>
      </c>
    </row>
    <row r="36" customFormat="false" ht="13.8" hidden="false" customHeight="false" outlineLevel="0" collapsed="false">
      <c r="A36" s="266"/>
      <c r="B36" s="272"/>
      <c r="C36" s="273" t="s">
        <v>168</v>
      </c>
      <c r="D36" s="274" t="n">
        <v>1328</v>
      </c>
      <c r="E36" s="274" t="n">
        <v>332</v>
      </c>
      <c r="F36" s="274" t="n">
        <v>797</v>
      </c>
      <c r="G36" s="274" t="n">
        <v>3524</v>
      </c>
      <c r="H36" s="274" t="n">
        <v>112</v>
      </c>
      <c r="I36" s="275" t="n">
        <v>600</v>
      </c>
      <c r="J36" s="275" t="n">
        <v>1028</v>
      </c>
      <c r="K36" s="158" t="n">
        <v>1230</v>
      </c>
      <c r="L36" s="276" t="n">
        <v>600</v>
      </c>
      <c r="M36" s="276" t="n">
        <v>1048.67</v>
      </c>
      <c r="N36" s="33" t="n">
        <v>1510.99</v>
      </c>
      <c r="O36" s="32" t="n">
        <v>1870</v>
      </c>
      <c r="P36" s="32" t="n">
        <v>2000</v>
      </c>
      <c r="Q36" s="32" t="n">
        <v>2240.37</v>
      </c>
      <c r="R36" s="32" t="n">
        <v>2288.38</v>
      </c>
      <c r="S36" s="32" t="n">
        <v>2459.98</v>
      </c>
      <c r="T36" s="32" t="n">
        <v>2000</v>
      </c>
      <c r="U36" s="32" t="n">
        <v>2749.47</v>
      </c>
      <c r="V36" s="33" t="n">
        <v>2000</v>
      </c>
      <c r="W36" s="33" t="n">
        <v>3400</v>
      </c>
      <c r="X36" s="34" t="n">
        <v>3478.12</v>
      </c>
      <c r="Y36" s="35" t="n">
        <f aca="false">IF(W36=0,0,X36/W36*100)</f>
        <v>102.297647058824</v>
      </c>
    </row>
    <row r="37" customFormat="false" ht="14.4" hidden="false" customHeight="false" outlineLevel="0" collapsed="false">
      <c r="A37" s="277" t="s">
        <v>169</v>
      </c>
      <c r="B37" s="233" t="s">
        <v>170</v>
      </c>
      <c r="C37" s="233"/>
      <c r="D37" s="234" t="n">
        <v>64894</v>
      </c>
      <c r="E37" s="234" t="n">
        <v>59384</v>
      </c>
      <c r="F37" s="234" t="n">
        <v>62471</v>
      </c>
      <c r="G37" s="234" t="n">
        <v>47851</v>
      </c>
      <c r="H37" s="60" t="n">
        <v>43042</v>
      </c>
      <c r="I37" s="60" t="n">
        <v>42993</v>
      </c>
      <c r="J37" s="60" t="n">
        <v>45897</v>
      </c>
      <c r="K37" s="60" t="n">
        <v>45604</v>
      </c>
      <c r="L37" s="61" t="n">
        <v>70768.37</v>
      </c>
      <c r="M37" s="61" t="n">
        <v>57765.42</v>
      </c>
      <c r="N37" s="63" t="n">
        <v>67218.58</v>
      </c>
      <c r="O37" s="62" t="n">
        <v>62580.25</v>
      </c>
      <c r="P37" s="62" t="n">
        <v>56923.06</v>
      </c>
      <c r="Q37" s="62" t="n">
        <v>61855.36</v>
      </c>
      <c r="R37" s="62" t="n">
        <v>79092.64</v>
      </c>
      <c r="S37" s="62" t="n">
        <v>88456.51</v>
      </c>
      <c r="T37" s="62" t="n">
        <v>62049.6</v>
      </c>
      <c r="U37" s="62" t="n">
        <v>74438.38</v>
      </c>
      <c r="V37" s="63" t="n">
        <f aca="false">SUM(V38:V41)</f>
        <v>66908</v>
      </c>
      <c r="W37" s="63" t="n">
        <f aca="false">SUM(W38:W41)</f>
        <v>72508</v>
      </c>
      <c r="X37" s="62" t="n">
        <f aca="false">SUM(X38:X41)</f>
        <v>71259.18</v>
      </c>
      <c r="Y37" s="64" t="n">
        <f aca="false">IF(W37=0,0,X37/W37*100)</f>
        <v>98.2776797043085</v>
      </c>
    </row>
    <row r="38" customFormat="false" ht="13.2" hidden="false" customHeight="false" outlineLevel="0" collapsed="false">
      <c r="A38" s="26"/>
      <c r="B38" s="255" t="n">
        <v>610</v>
      </c>
      <c r="C38" s="93" t="s">
        <v>144</v>
      </c>
      <c r="D38" s="268"/>
      <c r="E38" s="268"/>
      <c r="F38" s="268"/>
      <c r="G38" s="268"/>
      <c r="H38" s="268" t="n">
        <v>19662</v>
      </c>
      <c r="I38" s="93" t="n">
        <v>20165</v>
      </c>
      <c r="J38" s="94" t="n">
        <v>21683</v>
      </c>
      <c r="K38" s="94" t="n">
        <v>23558</v>
      </c>
      <c r="L38" s="39" t="n">
        <v>34957.48</v>
      </c>
      <c r="M38" s="39" t="n">
        <v>28518.63</v>
      </c>
      <c r="N38" s="40" t="n">
        <v>34041.99</v>
      </c>
      <c r="O38" s="39" t="n">
        <v>33212</v>
      </c>
      <c r="P38" s="39" t="n">
        <v>33912.11</v>
      </c>
      <c r="Q38" s="39" t="n">
        <v>39048.27</v>
      </c>
      <c r="R38" s="39" t="n">
        <v>51259.94</v>
      </c>
      <c r="S38" s="39" t="n">
        <v>53526.83</v>
      </c>
      <c r="T38" s="39" t="n">
        <v>34695.98</v>
      </c>
      <c r="U38" s="39" t="n">
        <v>40351.22</v>
      </c>
      <c r="V38" s="40" t="n">
        <v>39948</v>
      </c>
      <c r="W38" s="40" t="n">
        <v>41448</v>
      </c>
      <c r="X38" s="41" t="n">
        <v>41588.37</v>
      </c>
      <c r="Y38" s="42" t="n">
        <f aca="false">IF(W38=0,0,X38/W38*100)</f>
        <v>100.338665315576</v>
      </c>
    </row>
    <row r="39" customFormat="false" ht="13.2" hidden="false" customHeight="false" outlineLevel="0" collapsed="false">
      <c r="A39" s="26"/>
      <c r="B39" s="256" t="n">
        <v>620</v>
      </c>
      <c r="C39" s="95" t="s">
        <v>145</v>
      </c>
      <c r="D39" s="269"/>
      <c r="E39" s="269"/>
      <c r="F39" s="269"/>
      <c r="G39" s="269"/>
      <c r="H39" s="269" t="n">
        <v>6810</v>
      </c>
      <c r="I39" s="95" t="n">
        <v>7285</v>
      </c>
      <c r="J39" s="96" t="n">
        <v>7713</v>
      </c>
      <c r="K39" s="96" t="n">
        <v>8188</v>
      </c>
      <c r="L39" s="46" t="n">
        <v>13167.56</v>
      </c>
      <c r="M39" s="46" t="n">
        <v>9242.21</v>
      </c>
      <c r="N39" s="47" t="n">
        <v>11670.69</v>
      </c>
      <c r="O39" s="46" t="n">
        <v>11626.24</v>
      </c>
      <c r="P39" s="46" t="n">
        <v>11789.54</v>
      </c>
      <c r="Q39" s="46" t="n">
        <v>13624.06</v>
      </c>
      <c r="R39" s="46" t="n">
        <v>17577.69</v>
      </c>
      <c r="S39" s="46" t="n">
        <v>17891.14</v>
      </c>
      <c r="T39" s="46" t="n">
        <v>11686.92</v>
      </c>
      <c r="U39" s="46" t="n">
        <v>13989.53</v>
      </c>
      <c r="V39" s="47" t="n">
        <v>13962</v>
      </c>
      <c r="W39" s="47" t="n">
        <v>15062</v>
      </c>
      <c r="X39" s="48" t="n">
        <v>14922.27</v>
      </c>
      <c r="Y39" s="49" t="n">
        <f aca="false">IF(W39=0,0,X39/W39*100)</f>
        <v>99.0723011552251</v>
      </c>
      <c r="Z39" s="50"/>
    </row>
    <row r="40" customFormat="false" ht="13.2" hidden="false" customHeight="false" outlineLevel="0" collapsed="false">
      <c r="A40" s="26"/>
      <c r="B40" s="256" t="n">
        <v>630</v>
      </c>
      <c r="C40" s="95" t="s">
        <v>146</v>
      </c>
      <c r="D40" s="269"/>
      <c r="E40" s="269"/>
      <c r="F40" s="269"/>
      <c r="G40" s="269"/>
      <c r="H40" s="269" t="n">
        <v>16570</v>
      </c>
      <c r="I40" s="95" t="n">
        <v>15543</v>
      </c>
      <c r="J40" s="96" t="n">
        <v>16501</v>
      </c>
      <c r="K40" s="96" t="n">
        <v>13727</v>
      </c>
      <c r="L40" s="46" t="n">
        <v>20379.17</v>
      </c>
      <c r="M40" s="46" t="n">
        <v>19888.42</v>
      </c>
      <c r="N40" s="47" t="n">
        <v>21248.55</v>
      </c>
      <c r="O40" s="46" t="n">
        <v>16832.53</v>
      </c>
      <c r="P40" s="46" t="n">
        <v>11149.41</v>
      </c>
      <c r="Q40" s="46" t="n">
        <v>8952.96</v>
      </c>
      <c r="R40" s="46" t="n">
        <v>10087.28</v>
      </c>
      <c r="S40" s="46" t="n">
        <v>16926.13</v>
      </c>
      <c r="T40" s="46" t="n">
        <v>15284.81</v>
      </c>
      <c r="U40" s="46" t="n">
        <v>17235.75</v>
      </c>
      <c r="V40" s="47" t="n">
        <v>12998</v>
      </c>
      <c r="W40" s="47" t="n">
        <v>12998</v>
      </c>
      <c r="X40" s="48" t="n">
        <v>11769.54</v>
      </c>
      <c r="Y40" s="49" t="n">
        <f aca="false">IF(W40=0,0,X40/W40*100)</f>
        <v>90.5488536697954</v>
      </c>
    </row>
    <row r="41" customFormat="false" ht="13.8" hidden="false" customHeight="false" outlineLevel="0" collapsed="false">
      <c r="A41" s="26"/>
      <c r="B41" s="256" t="n">
        <v>640</v>
      </c>
      <c r="C41" s="229" t="s">
        <v>147</v>
      </c>
      <c r="D41" s="252"/>
      <c r="E41" s="252"/>
      <c r="F41" s="252"/>
      <c r="G41" s="252"/>
      <c r="H41" s="252"/>
      <c r="I41" s="253"/>
      <c r="J41" s="96"/>
      <c r="K41" s="96" t="n">
        <v>131</v>
      </c>
      <c r="L41" s="138" t="n">
        <v>2264.16</v>
      </c>
      <c r="M41" s="138" t="n">
        <v>116.16</v>
      </c>
      <c r="N41" s="139" t="n">
        <v>257.35</v>
      </c>
      <c r="O41" s="138" t="n">
        <v>909.48</v>
      </c>
      <c r="P41" s="138" t="n">
        <v>72</v>
      </c>
      <c r="Q41" s="138" t="n">
        <v>230.07</v>
      </c>
      <c r="R41" s="138" t="n">
        <v>167.73</v>
      </c>
      <c r="S41" s="138" t="n">
        <v>112.41</v>
      </c>
      <c r="T41" s="138" t="n">
        <v>381.89</v>
      </c>
      <c r="U41" s="138" t="n">
        <v>2861.88</v>
      </c>
      <c r="V41" s="139"/>
      <c r="W41" s="139" t="n">
        <v>3000</v>
      </c>
      <c r="X41" s="56" t="n">
        <v>2979</v>
      </c>
      <c r="Y41" s="57" t="n">
        <f aca="false">IF(W41=0,0,X41/W41*100)</f>
        <v>99.3</v>
      </c>
    </row>
    <row r="42" customFormat="false" ht="14.4" hidden="false" customHeight="false" outlineLevel="0" collapsed="false">
      <c r="A42" s="232" t="s">
        <v>171</v>
      </c>
      <c r="B42" s="233" t="s">
        <v>172</v>
      </c>
      <c r="C42" s="233"/>
      <c r="D42" s="259" t="n">
        <v>0</v>
      </c>
      <c r="E42" s="259" t="n">
        <v>0</v>
      </c>
      <c r="F42" s="259" t="n">
        <v>0</v>
      </c>
      <c r="G42" s="259" t="n">
        <v>66</v>
      </c>
      <c r="H42" s="259" t="n">
        <v>175</v>
      </c>
      <c r="I42" s="132" t="n">
        <v>269</v>
      </c>
      <c r="J42" s="132" t="n">
        <v>182</v>
      </c>
      <c r="K42" s="132" t="n">
        <v>104</v>
      </c>
      <c r="L42" s="133" t="n">
        <v>169.4</v>
      </c>
      <c r="M42" s="133" t="n">
        <v>87.6</v>
      </c>
      <c r="N42" s="134" t="n">
        <v>40.1</v>
      </c>
      <c r="O42" s="134" t="n">
        <v>0</v>
      </c>
      <c r="P42" s="134" t="n">
        <v>69.25</v>
      </c>
      <c r="Q42" s="135" t="n">
        <v>440.25</v>
      </c>
      <c r="R42" s="135" t="n">
        <v>53</v>
      </c>
      <c r="S42" s="135" t="n">
        <v>150</v>
      </c>
      <c r="T42" s="135" t="n">
        <v>583.1</v>
      </c>
      <c r="U42" s="135" t="n">
        <v>643</v>
      </c>
      <c r="V42" s="134" t="n">
        <f aca="false">V43</f>
        <v>200</v>
      </c>
      <c r="W42" s="134" t="n">
        <f aca="false">W43</f>
        <v>200</v>
      </c>
      <c r="X42" s="135" t="n">
        <f aca="false">X43</f>
        <v>374</v>
      </c>
      <c r="Y42" s="136" t="n">
        <f aca="false">IF(W42=0,0,X42/W42*100)</f>
        <v>187</v>
      </c>
    </row>
    <row r="43" customFormat="false" ht="13.8" hidden="false" customHeight="false" outlineLevel="0" collapsed="false">
      <c r="A43" s="278"/>
      <c r="B43" s="279" t="n">
        <v>640</v>
      </c>
      <c r="C43" s="253" t="s">
        <v>173</v>
      </c>
      <c r="D43" s="263"/>
      <c r="E43" s="263"/>
      <c r="F43" s="263"/>
      <c r="G43" s="263" t="n">
        <v>66</v>
      </c>
      <c r="H43" s="263" t="n">
        <v>175</v>
      </c>
      <c r="I43" s="253" t="n">
        <v>269</v>
      </c>
      <c r="J43" s="253" t="n">
        <v>182</v>
      </c>
      <c r="K43" s="253" t="n">
        <v>104</v>
      </c>
      <c r="L43" s="280" t="n">
        <v>169.4</v>
      </c>
      <c r="M43" s="276" t="n">
        <v>87.6</v>
      </c>
      <c r="N43" s="33" t="n">
        <v>40.1</v>
      </c>
      <c r="O43" s="33"/>
      <c r="P43" s="33" t="n">
        <v>69.25</v>
      </c>
      <c r="Q43" s="32" t="n">
        <v>440.25</v>
      </c>
      <c r="R43" s="32" t="n">
        <v>53</v>
      </c>
      <c r="S43" s="32" t="n">
        <v>150</v>
      </c>
      <c r="T43" s="32" t="n">
        <v>583.1</v>
      </c>
      <c r="U43" s="32" t="n">
        <v>643</v>
      </c>
      <c r="V43" s="33" t="n">
        <v>200</v>
      </c>
      <c r="W43" s="33" t="n">
        <v>200</v>
      </c>
      <c r="X43" s="34" t="n">
        <v>374</v>
      </c>
      <c r="Y43" s="35" t="n">
        <f aca="false">IF(W43=0,0,X43/W43*100)</f>
        <v>187</v>
      </c>
    </row>
    <row r="44" customFormat="false" ht="14.4" hidden="false" customHeight="false" outlineLevel="0" collapsed="false">
      <c r="A44" s="232" t="s">
        <v>174</v>
      </c>
      <c r="B44" s="233" t="s">
        <v>175</v>
      </c>
      <c r="C44" s="233"/>
      <c r="D44" s="234" t="n">
        <v>29310</v>
      </c>
      <c r="E44" s="234" t="n">
        <v>30173</v>
      </c>
      <c r="F44" s="234" t="n">
        <v>33061</v>
      </c>
      <c r="G44" s="234" t="n">
        <v>31215</v>
      </c>
      <c r="H44" s="60" t="n">
        <v>30188</v>
      </c>
      <c r="I44" s="60" t="n">
        <v>30251</v>
      </c>
      <c r="J44" s="60" t="n">
        <v>29902</v>
      </c>
      <c r="K44" s="60" t="n">
        <v>27922</v>
      </c>
      <c r="L44" s="60" t="n">
        <v>26736.06</v>
      </c>
      <c r="M44" s="61" t="n">
        <v>31580.04</v>
      </c>
      <c r="N44" s="63" t="n">
        <v>36470.85</v>
      </c>
      <c r="O44" s="62" t="n">
        <v>54203.55</v>
      </c>
      <c r="P44" s="62" t="n">
        <v>87006.54</v>
      </c>
      <c r="Q44" s="62" t="n">
        <v>79163.91</v>
      </c>
      <c r="R44" s="62" t="n">
        <v>44376.84</v>
      </c>
      <c r="S44" s="62" t="n">
        <v>104096.26</v>
      </c>
      <c r="T44" s="62" t="n">
        <v>48272.28</v>
      </c>
      <c r="U44" s="62" t="n">
        <v>58972.62</v>
      </c>
      <c r="V44" s="63" t="n">
        <f aca="false">SUM(V45:V50)</f>
        <v>47234</v>
      </c>
      <c r="W44" s="63" t="n">
        <f aca="false">SUM(W45:W50)</f>
        <v>61234</v>
      </c>
      <c r="X44" s="62" t="n">
        <f aca="false">SUM(X45:X50)</f>
        <v>62255.13</v>
      </c>
      <c r="Y44" s="64" t="n">
        <f aca="false">IF(W44=0,0,X44/W44*100)</f>
        <v>101.667586634876</v>
      </c>
    </row>
    <row r="45" customFormat="false" ht="13.2" hidden="false" customHeight="false" outlineLevel="0" collapsed="false">
      <c r="A45" s="26"/>
      <c r="B45" s="225" t="n">
        <v>610</v>
      </c>
      <c r="C45" s="93" t="s">
        <v>144</v>
      </c>
      <c r="D45" s="268"/>
      <c r="E45" s="268" t="n">
        <v>17128</v>
      </c>
      <c r="F45" s="268" t="n">
        <v>19186</v>
      </c>
      <c r="G45" s="268" t="n">
        <v>18647</v>
      </c>
      <c r="H45" s="268" t="n">
        <v>19330</v>
      </c>
      <c r="I45" s="93" t="n">
        <v>19430</v>
      </c>
      <c r="J45" s="94" t="n">
        <v>19249</v>
      </c>
      <c r="K45" s="94" t="n">
        <v>18860</v>
      </c>
      <c r="L45" s="185" t="n">
        <v>17749.95</v>
      </c>
      <c r="M45" s="185" t="n">
        <v>21482.58</v>
      </c>
      <c r="N45" s="40" t="n">
        <v>23137.49</v>
      </c>
      <c r="O45" s="39" t="n">
        <v>24187.48</v>
      </c>
      <c r="P45" s="39" t="n">
        <v>31091.66</v>
      </c>
      <c r="Q45" s="39" t="n">
        <v>33641.45</v>
      </c>
      <c r="R45" s="39" t="n">
        <v>32681.3</v>
      </c>
      <c r="S45" s="39" t="n">
        <v>23174.11</v>
      </c>
      <c r="T45" s="39" t="n">
        <v>32790.61</v>
      </c>
      <c r="U45" s="39" t="n">
        <v>40183.69</v>
      </c>
      <c r="V45" s="40" t="n">
        <v>32790</v>
      </c>
      <c r="W45" s="40" t="n">
        <v>42790</v>
      </c>
      <c r="X45" s="281" t="n">
        <v>42742.1</v>
      </c>
      <c r="Y45" s="282" t="n">
        <f aca="false">IF(W45=0,0,X45/W45*100)</f>
        <v>99.8880579574667</v>
      </c>
    </row>
    <row r="46" customFormat="false" ht="13.2" hidden="false" customHeight="false" outlineLevel="0" collapsed="false">
      <c r="A46" s="26"/>
      <c r="B46" s="226" t="n">
        <v>620</v>
      </c>
      <c r="C46" s="95" t="s">
        <v>145</v>
      </c>
      <c r="D46" s="269"/>
      <c r="E46" s="269" t="n">
        <v>6174</v>
      </c>
      <c r="F46" s="269" t="n">
        <v>6440</v>
      </c>
      <c r="G46" s="269" t="n">
        <v>6250</v>
      </c>
      <c r="H46" s="269" t="n">
        <v>6780</v>
      </c>
      <c r="I46" s="95" t="n">
        <v>6793</v>
      </c>
      <c r="J46" s="96" t="n">
        <v>6741</v>
      </c>
      <c r="K46" s="96" t="n">
        <v>6528</v>
      </c>
      <c r="L46" s="188" t="n">
        <v>6227.83</v>
      </c>
      <c r="M46" s="188" t="n">
        <v>7544.26</v>
      </c>
      <c r="N46" s="47" t="n">
        <v>8118.17</v>
      </c>
      <c r="O46" s="46" t="n">
        <v>8499.7</v>
      </c>
      <c r="P46" s="46" t="n">
        <v>10918.71</v>
      </c>
      <c r="Q46" s="46" t="n">
        <v>11858.77</v>
      </c>
      <c r="R46" s="46" t="n">
        <v>11044.98</v>
      </c>
      <c r="S46" s="46" t="n">
        <v>7938.05</v>
      </c>
      <c r="T46" s="46" t="n">
        <v>11644.26</v>
      </c>
      <c r="U46" s="46" t="n">
        <v>14202.99</v>
      </c>
      <c r="V46" s="47" t="n">
        <v>11644</v>
      </c>
      <c r="W46" s="47" t="n">
        <v>15644</v>
      </c>
      <c r="X46" s="48" t="n">
        <v>15387.11</v>
      </c>
      <c r="Y46" s="49" t="n">
        <f aca="false">IF(W46=0,0,X46/W46*100)</f>
        <v>98.3579007926362</v>
      </c>
    </row>
    <row r="47" customFormat="false" ht="13.8" hidden="false" customHeight="false" outlineLevel="0" collapsed="false">
      <c r="A47" s="26"/>
      <c r="B47" s="226" t="n">
        <v>630</v>
      </c>
      <c r="C47" s="95" t="s">
        <v>146</v>
      </c>
      <c r="D47" s="269"/>
      <c r="E47" s="269" t="n">
        <v>6871</v>
      </c>
      <c r="F47" s="269" t="n">
        <v>7435</v>
      </c>
      <c r="G47" s="269" t="n">
        <v>6318</v>
      </c>
      <c r="H47" s="269" t="n">
        <v>4078</v>
      </c>
      <c r="I47" s="95" t="n">
        <v>4028</v>
      </c>
      <c r="J47" s="96" t="n">
        <v>3912</v>
      </c>
      <c r="K47" s="96" t="n">
        <v>2534</v>
      </c>
      <c r="L47" s="188" t="n">
        <v>2758.28</v>
      </c>
      <c r="M47" s="188" t="n">
        <v>2553.2</v>
      </c>
      <c r="N47" s="47" t="n">
        <v>5215.19</v>
      </c>
      <c r="O47" s="46" t="n">
        <v>7214.15</v>
      </c>
      <c r="P47" s="46" t="n">
        <v>3273.61</v>
      </c>
      <c r="Q47" s="46" t="n">
        <v>2843.35</v>
      </c>
      <c r="R47" s="46" t="n">
        <v>650.56</v>
      </c>
      <c r="S47" s="46" t="n">
        <v>1161.97</v>
      </c>
      <c r="T47" s="46" t="n">
        <v>3837.41</v>
      </c>
      <c r="U47" s="46" t="n">
        <v>4585.94</v>
      </c>
      <c r="V47" s="47" t="n">
        <v>2800</v>
      </c>
      <c r="W47" s="47" t="n">
        <v>2800</v>
      </c>
      <c r="X47" s="48" t="n">
        <v>4125.92</v>
      </c>
      <c r="Y47" s="49" t="n">
        <f aca="false">IF(W47=0,0,X47/W47*100)</f>
        <v>147.354285714286</v>
      </c>
    </row>
    <row r="48" customFormat="false" ht="13.8" hidden="true" customHeight="false" outlineLevel="0" collapsed="false">
      <c r="A48" s="26"/>
      <c r="B48" s="283" t="n">
        <v>630</v>
      </c>
      <c r="C48" s="98" t="s">
        <v>176</v>
      </c>
      <c r="D48" s="284"/>
      <c r="E48" s="284"/>
      <c r="F48" s="284"/>
      <c r="G48" s="284"/>
      <c r="H48" s="284"/>
      <c r="I48" s="98"/>
      <c r="J48" s="144"/>
      <c r="K48" s="144"/>
      <c r="L48" s="285"/>
      <c r="M48" s="285"/>
      <c r="N48" s="81"/>
      <c r="O48" s="80"/>
      <c r="P48" s="80"/>
      <c r="Q48" s="80" t="n">
        <v>8549.6</v>
      </c>
      <c r="R48" s="80"/>
      <c r="S48" s="80" t="n">
        <v>33668.23</v>
      </c>
      <c r="T48" s="80"/>
      <c r="U48" s="80" t="n">
        <v>0</v>
      </c>
      <c r="V48" s="81"/>
      <c r="W48" s="81" t="n">
        <v>0</v>
      </c>
      <c r="X48" s="56"/>
      <c r="Y48" s="57" t="n">
        <f aca="false">IF(W48=0,0,X48/W48*100)</f>
        <v>0</v>
      </c>
    </row>
    <row r="49" customFormat="false" ht="13.8" hidden="true" customHeight="false" outlineLevel="0" collapsed="false">
      <c r="A49" s="26"/>
      <c r="B49" s="283" t="n">
        <v>630</v>
      </c>
      <c r="C49" s="98" t="s">
        <v>177</v>
      </c>
      <c r="D49" s="284"/>
      <c r="E49" s="284"/>
      <c r="F49" s="284"/>
      <c r="G49" s="284"/>
      <c r="H49" s="284"/>
      <c r="I49" s="98"/>
      <c r="J49" s="144"/>
      <c r="K49" s="144"/>
      <c r="L49" s="285"/>
      <c r="M49" s="285"/>
      <c r="N49" s="81"/>
      <c r="O49" s="80"/>
      <c r="P49" s="80"/>
      <c r="Q49" s="80" t="n">
        <v>22270.74</v>
      </c>
      <c r="R49" s="80"/>
      <c r="S49" s="80" t="n">
        <v>28535.95</v>
      </c>
      <c r="T49" s="80"/>
      <c r="U49" s="80" t="n">
        <v>0</v>
      </c>
      <c r="V49" s="81"/>
      <c r="W49" s="81" t="n">
        <v>0</v>
      </c>
      <c r="X49" s="56"/>
      <c r="Y49" s="57" t="n">
        <f aca="false">IF(W49=0,0,X49/W49*100)</f>
        <v>0</v>
      </c>
    </row>
    <row r="50" customFormat="false" ht="13.8" hidden="true" customHeight="false" outlineLevel="0" collapsed="false">
      <c r="A50" s="26"/>
      <c r="B50" s="286" t="n">
        <v>630</v>
      </c>
      <c r="C50" s="97" t="s">
        <v>178</v>
      </c>
      <c r="D50" s="287"/>
      <c r="E50" s="287"/>
      <c r="F50" s="287"/>
      <c r="G50" s="287"/>
      <c r="H50" s="287"/>
      <c r="I50" s="97"/>
      <c r="J50" s="119"/>
      <c r="K50" s="119"/>
      <c r="L50" s="288"/>
      <c r="M50" s="288"/>
      <c r="N50" s="55"/>
      <c r="O50" s="54" t="n">
        <v>14302.22</v>
      </c>
      <c r="P50" s="54" t="n">
        <v>41722.56</v>
      </c>
      <c r="Q50" s="54"/>
      <c r="R50" s="54"/>
      <c r="S50" s="54" t="n">
        <v>9617.95</v>
      </c>
      <c r="T50" s="54"/>
      <c r="U50" s="54" t="n">
        <v>0</v>
      </c>
      <c r="V50" s="55"/>
      <c r="W50" s="55"/>
      <c r="X50" s="174"/>
      <c r="Y50" s="175" t="n">
        <f aca="false">IF(W50=0,0,X50/W50*100)</f>
        <v>0</v>
      </c>
    </row>
    <row r="51" customFormat="false" ht="14.4" hidden="false" customHeight="false" outlineLevel="0" collapsed="false">
      <c r="A51" s="232" t="s">
        <v>179</v>
      </c>
      <c r="B51" s="233" t="s">
        <v>180</v>
      </c>
      <c r="C51" s="233"/>
      <c r="D51" s="259" t="n">
        <v>13278</v>
      </c>
      <c r="E51" s="259" t="n">
        <v>366029</v>
      </c>
      <c r="F51" s="259" t="n">
        <v>277733</v>
      </c>
      <c r="G51" s="259" t="n">
        <v>398013</v>
      </c>
      <c r="H51" s="259" t="n">
        <v>368170</v>
      </c>
      <c r="I51" s="132" t="n">
        <v>294633</v>
      </c>
      <c r="J51" s="132" t="n">
        <v>216960</v>
      </c>
      <c r="K51" s="132" t="n">
        <v>236599</v>
      </c>
      <c r="L51" s="133" t="n">
        <v>216987.18</v>
      </c>
      <c r="M51" s="133" t="n">
        <v>226497.02</v>
      </c>
      <c r="N51" s="134" t="n">
        <v>249510.29</v>
      </c>
      <c r="O51" s="135" t="n">
        <v>263692.45</v>
      </c>
      <c r="P51" s="135" t="n">
        <v>362393.4</v>
      </c>
      <c r="Q51" s="135" t="n">
        <v>432250.81</v>
      </c>
      <c r="R51" s="135" t="n">
        <v>428213.62</v>
      </c>
      <c r="S51" s="135" t="n">
        <v>591802.98</v>
      </c>
      <c r="T51" s="135" t="n">
        <v>455466.77</v>
      </c>
      <c r="U51" s="135" t="n">
        <v>500221.37</v>
      </c>
      <c r="V51" s="134" t="n">
        <f aca="false">SUM(V52:V56)</f>
        <v>567616</v>
      </c>
      <c r="W51" s="134" t="n">
        <f aca="false">SUM(W52:W56)</f>
        <v>560616</v>
      </c>
      <c r="X51" s="135" t="n">
        <f aca="false">SUM(X52:X56)</f>
        <v>542939.94</v>
      </c>
      <c r="Y51" s="136" t="n">
        <f aca="false">IF(W51=0,0,X51/W51*100)</f>
        <v>96.8470289824051</v>
      </c>
    </row>
    <row r="52" customFormat="false" ht="13.2" hidden="false" customHeight="false" outlineLevel="0" collapsed="false">
      <c r="A52" s="254"/>
      <c r="B52" s="289" t="n">
        <v>640</v>
      </c>
      <c r="C52" s="290" t="s">
        <v>181</v>
      </c>
      <c r="D52" s="291"/>
      <c r="E52" s="291"/>
      <c r="F52" s="291"/>
      <c r="G52" s="291"/>
      <c r="H52" s="291" t="n">
        <v>307476</v>
      </c>
      <c r="I52" s="292" t="n">
        <v>234550</v>
      </c>
      <c r="J52" s="94" t="n">
        <v>150070</v>
      </c>
      <c r="K52" s="94" t="n">
        <v>167336</v>
      </c>
      <c r="L52" s="39" t="n">
        <v>148104</v>
      </c>
      <c r="M52" s="239" t="n">
        <v>157211</v>
      </c>
      <c r="N52" s="38" t="n">
        <v>183945</v>
      </c>
      <c r="O52" s="239" t="n">
        <v>167281</v>
      </c>
      <c r="P52" s="239" t="n">
        <v>263000</v>
      </c>
      <c r="Q52" s="239" t="n">
        <v>334227.87</v>
      </c>
      <c r="R52" s="239" t="n">
        <v>336389.93</v>
      </c>
      <c r="S52" s="239" t="n">
        <v>506164.22</v>
      </c>
      <c r="T52" s="239" t="n">
        <v>328020.68</v>
      </c>
      <c r="U52" s="239" t="n">
        <v>353122.01</v>
      </c>
      <c r="V52" s="38" t="n">
        <v>412616</v>
      </c>
      <c r="W52" s="38" t="n">
        <v>400616</v>
      </c>
      <c r="X52" s="41" t="n">
        <v>400616</v>
      </c>
      <c r="Y52" s="42" t="n">
        <f aca="false">IF(W52=0,0,X52/W52*100)</f>
        <v>100</v>
      </c>
    </row>
    <row r="53" customFormat="false" ht="13.2" hidden="true" customHeight="false" outlineLevel="0" collapsed="false">
      <c r="A53" s="254"/>
      <c r="B53" s="289" t="n">
        <v>640</v>
      </c>
      <c r="C53" s="293" t="s">
        <v>182</v>
      </c>
      <c r="D53" s="294"/>
      <c r="E53" s="294"/>
      <c r="F53" s="294"/>
      <c r="G53" s="294"/>
      <c r="H53" s="294"/>
      <c r="I53" s="295"/>
      <c r="J53" s="116"/>
      <c r="K53" s="116"/>
      <c r="L53" s="77"/>
      <c r="M53" s="296"/>
      <c r="N53" s="76"/>
      <c r="O53" s="296" t="n">
        <v>28183</v>
      </c>
      <c r="P53" s="296"/>
      <c r="Q53" s="296"/>
      <c r="R53" s="296" t="n">
        <v>5650.15</v>
      </c>
      <c r="S53" s="296"/>
      <c r="T53" s="296"/>
      <c r="U53" s="296"/>
      <c r="V53" s="76" t="n">
        <v>0</v>
      </c>
      <c r="W53" s="76" t="n">
        <v>0</v>
      </c>
      <c r="X53" s="41"/>
      <c r="Y53" s="42" t="n">
        <f aca="false">IF(W53=0,0,X53/W53*100)</f>
        <v>0</v>
      </c>
    </row>
    <row r="54" customFormat="false" ht="13.2" hidden="false" customHeight="false" outlineLevel="0" collapsed="false">
      <c r="A54" s="254"/>
      <c r="B54" s="289" t="n">
        <v>630</v>
      </c>
      <c r="C54" s="293" t="s">
        <v>183</v>
      </c>
      <c r="D54" s="294"/>
      <c r="E54" s="294"/>
      <c r="F54" s="294"/>
      <c r="G54" s="294"/>
      <c r="H54" s="294" t="n">
        <v>9596</v>
      </c>
      <c r="I54" s="295" t="n">
        <v>3094</v>
      </c>
      <c r="J54" s="96" t="n">
        <v>2060</v>
      </c>
      <c r="K54" s="96" t="n">
        <v>1011</v>
      </c>
      <c r="L54" s="77" t="n">
        <v>1770</v>
      </c>
      <c r="M54" s="296" t="n">
        <v>1790</v>
      </c>
      <c r="N54" s="76" t="n">
        <v>1340</v>
      </c>
      <c r="O54" s="296" t="n">
        <v>3846.12</v>
      </c>
      <c r="P54" s="296" t="n">
        <v>1800</v>
      </c>
      <c r="Q54" s="296" t="n">
        <v>1980</v>
      </c>
      <c r="R54" s="296" t="n">
        <v>0</v>
      </c>
      <c r="S54" s="296"/>
      <c r="T54" s="296"/>
      <c r="U54" s="296"/>
      <c r="V54" s="76" t="n">
        <v>0</v>
      </c>
      <c r="W54" s="76" t="n">
        <v>5000</v>
      </c>
      <c r="X54" s="48" t="n">
        <v>5000</v>
      </c>
      <c r="Y54" s="49" t="n">
        <f aca="false">IF(W54=0,0,X54/W54*100)</f>
        <v>100</v>
      </c>
    </row>
    <row r="55" customFormat="false" ht="13.2" hidden="false" customHeight="false" outlineLevel="0" collapsed="false">
      <c r="A55" s="254"/>
      <c r="B55" s="289" t="n">
        <v>630</v>
      </c>
      <c r="C55" s="293" t="s">
        <v>184</v>
      </c>
      <c r="D55" s="294"/>
      <c r="E55" s="294"/>
      <c r="F55" s="294"/>
      <c r="G55" s="294"/>
      <c r="H55" s="294"/>
      <c r="I55" s="295"/>
      <c r="J55" s="96"/>
      <c r="K55" s="96"/>
      <c r="L55" s="77"/>
      <c r="M55" s="296"/>
      <c r="N55" s="76" t="n">
        <v>0</v>
      </c>
      <c r="O55" s="296"/>
      <c r="P55" s="296" t="n">
        <v>27926.51</v>
      </c>
      <c r="Q55" s="296" t="n">
        <v>25015.09</v>
      </c>
      <c r="R55" s="296" t="n">
        <v>16116.5</v>
      </c>
      <c r="S55" s="296" t="n">
        <v>16532.2</v>
      </c>
      <c r="T55" s="296" t="n">
        <v>26556.11</v>
      </c>
      <c r="U55" s="296" t="n">
        <v>27246.11</v>
      </c>
      <c r="V55" s="76" t="n">
        <v>30000</v>
      </c>
      <c r="W55" s="76" t="n">
        <v>30000</v>
      </c>
      <c r="X55" s="48" t="n">
        <f aca="false">54344.39-15243.81-62</f>
        <v>39038.58</v>
      </c>
      <c r="Y55" s="49" t="n">
        <f aca="false">IF(W55=0,0,X55/W55*100)</f>
        <v>130.1286</v>
      </c>
    </row>
    <row r="56" customFormat="false" ht="13.8" hidden="false" customHeight="false" outlineLevel="0" collapsed="false">
      <c r="A56" s="254"/>
      <c r="B56" s="257" t="n">
        <v>640</v>
      </c>
      <c r="C56" s="297" t="s">
        <v>185</v>
      </c>
      <c r="D56" s="298"/>
      <c r="E56" s="298"/>
      <c r="F56" s="298"/>
      <c r="G56" s="298"/>
      <c r="H56" s="298" t="n">
        <v>49953</v>
      </c>
      <c r="I56" s="299" t="n">
        <v>56989</v>
      </c>
      <c r="J56" s="119" t="n">
        <v>64830</v>
      </c>
      <c r="K56" s="119" t="n">
        <v>68252</v>
      </c>
      <c r="L56" s="147" t="n">
        <v>67113.18</v>
      </c>
      <c r="M56" s="159" t="n">
        <v>67496.02</v>
      </c>
      <c r="N56" s="160" t="n">
        <v>64225.29</v>
      </c>
      <c r="O56" s="159" t="n">
        <v>64382.33</v>
      </c>
      <c r="P56" s="159" t="n">
        <v>69666.89</v>
      </c>
      <c r="Q56" s="159" t="n">
        <v>71027.85</v>
      </c>
      <c r="R56" s="159" t="n">
        <v>70057.04</v>
      </c>
      <c r="S56" s="159" t="n">
        <v>69106.56</v>
      </c>
      <c r="T56" s="159" t="n">
        <v>100889.98</v>
      </c>
      <c r="U56" s="159" t="n">
        <v>119853.25</v>
      </c>
      <c r="V56" s="160" t="n">
        <v>125000</v>
      </c>
      <c r="W56" s="160" t="n">
        <v>125000</v>
      </c>
      <c r="X56" s="174" t="n">
        <f aca="false">15243.81+83041.55</f>
        <v>98285.36</v>
      </c>
      <c r="Y56" s="175" t="n">
        <f aca="false">IF(W56=0,0,X56/W56*100)</f>
        <v>78.628288</v>
      </c>
    </row>
    <row r="57" customFormat="false" ht="14.4" hidden="false" customHeight="false" outlineLevel="0" collapsed="false">
      <c r="A57" s="300" t="s">
        <v>186</v>
      </c>
      <c r="B57" s="301" t="s">
        <v>187</v>
      </c>
      <c r="C57" s="301"/>
      <c r="D57" s="302" t="n">
        <v>33426</v>
      </c>
      <c r="E57" s="302" t="n">
        <v>39800</v>
      </c>
      <c r="F57" s="302" t="n">
        <v>42953</v>
      </c>
      <c r="G57" s="302" t="n">
        <v>66506</v>
      </c>
      <c r="H57" s="302" t="n">
        <v>76065</v>
      </c>
      <c r="I57" s="151" t="n">
        <v>59613</v>
      </c>
      <c r="J57" s="151" t="n">
        <v>58168</v>
      </c>
      <c r="K57" s="151" t="n">
        <v>57293</v>
      </c>
      <c r="L57" s="151" t="n">
        <v>53359.31</v>
      </c>
      <c r="M57" s="152" t="n">
        <v>49261.27</v>
      </c>
      <c r="N57" s="153" t="n">
        <v>69492.78</v>
      </c>
      <c r="O57" s="154" t="n">
        <v>86003.89</v>
      </c>
      <c r="P57" s="154" t="n">
        <v>106730.37</v>
      </c>
      <c r="Q57" s="154" t="n">
        <v>101186.41</v>
      </c>
      <c r="R57" s="154" t="n">
        <v>96374.92</v>
      </c>
      <c r="S57" s="154" t="n">
        <v>121874.13</v>
      </c>
      <c r="T57" s="154" t="n">
        <v>127099.96</v>
      </c>
      <c r="U57" s="154" t="n">
        <v>141511.22</v>
      </c>
      <c r="V57" s="153" t="n">
        <f aca="false">SUM(V62:V67)</f>
        <v>45953</v>
      </c>
      <c r="W57" s="153" t="n">
        <f aca="false">SUM(W62:W67)</f>
        <v>56200</v>
      </c>
      <c r="X57" s="154" t="n">
        <f aca="false">SUM(X62:X67)+X58</f>
        <v>59479.41</v>
      </c>
      <c r="Y57" s="155" t="n">
        <f aca="false">IF(W57=0,0,X57/W57*100)</f>
        <v>105.83524911032</v>
      </c>
    </row>
    <row r="58" customFormat="false" ht="13.8" hidden="false" customHeight="false" outlineLevel="0" collapsed="false">
      <c r="A58" s="235"/>
      <c r="B58" s="303" t="s">
        <v>188</v>
      </c>
      <c r="C58" s="303"/>
      <c r="D58" s="304" t="n">
        <v>0</v>
      </c>
      <c r="E58" s="304" t="n">
        <v>13477</v>
      </c>
      <c r="F58" s="304" t="n">
        <v>15800</v>
      </c>
      <c r="G58" s="304" t="n">
        <v>26596</v>
      </c>
      <c r="H58" s="304" t="n">
        <v>25323</v>
      </c>
      <c r="I58" s="30" t="n">
        <v>25388</v>
      </c>
      <c r="J58" s="30" t="n">
        <v>23577</v>
      </c>
      <c r="K58" s="30" t="n">
        <v>25508</v>
      </c>
      <c r="L58" s="30" t="n">
        <v>26966.81</v>
      </c>
      <c r="M58" s="305" t="n">
        <v>26493.65</v>
      </c>
      <c r="N58" s="33" t="n">
        <v>11116.46</v>
      </c>
      <c r="O58" s="32" t="n">
        <v>18582.04</v>
      </c>
      <c r="P58" s="32" t="n">
        <v>14813.99</v>
      </c>
      <c r="Q58" s="32" t="n">
        <v>26680.24</v>
      </c>
      <c r="R58" s="32" t="n">
        <v>30733.11</v>
      </c>
      <c r="S58" s="32" t="n">
        <v>27824.8313248</v>
      </c>
      <c r="T58" s="32" t="n">
        <v>24251.07</v>
      </c>
      <c r="U58" s="32" t="n">
        <v>19728.82</v>
      </c>
      <c r="V58" s="33"/>
      <c r="W58" s="33" t="n">
        <v>0</v>
      </c>
      <c r="X58" s="306" t="n">
        <f aca="false">SUM(X59:X61)</f>
        <v>3807.04</v>
      </c>
      <c r="Y58" s="35" t="n">
        <f aca="false">IF(W58=0,0,X58/W58*100)</f>
        <v>0</v>
      </c>
    </row>
    <row r="59" customFormat="false" ht="13.2" hidden="false" customHeight="false" outlineLevel="0" collapsed="false">
      <c r="A59" s="235"/>
      <c r="B59" s="307" t="n">
        <v>610</v>
      </c>
      <c r="C59" s="75" t="s">
        <v>144</v>
      </c>
      <c r="D59" s="168"/>
      <c r="E59" s="168"/>
      <c r="F59" s="168"/>
      <c r="G59" s="168"/>
      <c r="H59" s="168" t="n">
        <v>16865</v>
      </c>
      <c r="I59" s="75" t="n">
        <v>17260</v>
      </c>
      <c r="J59" s="94" t="n">
        <v>15432</v>
      </c>
      <c r="K59" s="94" t="n">
        <v>15427</v>
      </c>
      <c r="L59" s="78" t="n">
        <v>14767.98</v>
      </c>
      <c r="M59" s="296" t="n">
        <v>15800.44</v>
      </c>
      <c r="N59" s="76" t="n">
        <v>9158.78</v>
      </c>
      <c r="O59" s="296" t="n">
        <v>10007.84</v>
      </c>
      <c r="P59" s="296" t="n">
        <v>10778.65</v>
      </c>
      <c r="Q59" s="296" t="n">
        <v>13605.65</v>
      </c>
      <c r="R59" s="296" t="n">
        <v>13497.82</v>
      </c>
      <c r="S59" s="296" t="n">
        <v>13380.38</v>
      </c>
      <c r="T59" s="296" t="n">
        <v>12986.24</v>
      </c>
      <c r="U59" s="296" t="n">
        <v>10570.39</v>
      </c>
      <c r="V59" s="76"/>
      <c r="W59" s="78" t="n">
        <v>0</v>
      </c>
      <c r="X59" s="41"/>
      <c r="Y59" s="42" t="n">
        <f aca="false">IF(W59=0,0,X59/W59*100)</f>
        <v>0</v>
      </c>
    </row>
    <row r="60" customFormat="false" ht="13.2" hidden="false" customHeight="false" outlineLevel="0" collapsed="false">
      <c r="A60" s="235"/>
      <c r="B60" s="307" t="n">
        <v>620</v>
      </c>
      <c r="C60" s="75" t="s">
        <v>145</v>
      </c>
      <c r="D60" s="168"/>
      <c r="E60" s="168"/>
      <c r="F60" s="168"/>
      <c r="G60" s="168"/>
      <c r="H60" s="168" t="n">
        <v>6017</v>
      </c>
      <c r="I60" s="75" t="n">
        <v>6225</v>
      </c>
      <c r="J60" s="96" t="n">
        <v>5547</v>
      </c>
      <c r="K60" s="96" t="n">
        <v>5746</v>
      </c>
      <c r="L60" s="78" t="n">
        <v>5836.68</v>
      </c>
      <c r="M60" s="296" t="n">
        <v>5402.44</v>
      </c>
      <c r="N60" s="76" t="n">
        <v>1957.68</v>
      </c>
      <c r="O60" s="296" t="n">
        <v>3763.52</v>
      </c>
      <c r="P60" s="296" t="n">
        <v>4035.34</v>
      </c>
      <c r="Q60" s="296" t="n">
        <v>5883.76</v>
      </c>
      <c r="R60" s="296" t="n">
        <v>6228.87</v>
      </c>
      <c r="S60" s="296" t="n">
        <v>6884.72</v>
      </c>
      <c r="T60" s="296" t="n">
        <v>7355.7</v>
      </c>
      <c r="U60" s="296" t="n">
        <v>3358.43</v>
      </c>
      <c r="V60" s="76"/>
      <c r="W60" s="78" t="n">
        <v>0</v>
      </c>
      <c r="X60" s="48"/>
      <c r="Y60" s="49" t="n">
        <f aca="false">IF(W60=0,0,X60/W60*100)</f>
        <v>0</v>
      </c>
    </row>
    <row r="61" customFormat="false" ht="13.8" hidden="false" customHeight="false" outlineLevel="0" collapsed="false">
      <c r="A61" s="235"/>
      <c r="B61" s="308" t="n">
        <v>630</v>
      </c>
      <c r="C61" s="157" t="s">
        <v>146</v>
      </c>
      <c r="D61" s="309"/>
      <c r="E61" s="309"/>
      <c r="F61" s="309"/>
      <c r="G61" s="309"/>
      <c r="H61" s="309" t="n">
        <v>2441</v>
      </c>
      <c r="I61" s="157" t="n">
        <v>1903</v>
      </c>
      <c r="J61" s="119" t="n">
        <v>2598</v>
      </c>
      <c r="K61" s="119" t="n">
        <v>4335</v>
      </c>
      <c r="L61" s="148" t="n">
        <v>6362.15</v>
      </c>
      <c r="M61" s="159" t="n">
        <v>5290.77</v>
      </c>
      <c r="N61" s="160"/>
      <c r="O61" s="159" t="n">
        <v>4810.68</v>
      </c>
      <c r="P61" s="159"/>
      <c r="Q61" s="159" t="n">
        <v>7190.82999999999</v>
      </c>
      <c r="R61" s="159" t="n">
        <v>11006.42</v>
      </c>
      <c r="S61" s="159" t="n">
        <v>7559.7313248</v>
      </c>
      <c r="T61" s="159" t="n">
        <v>3909.13</v>
      </c>
      <c r="U61" s="159" t="n">
        <v>5800</v>
      </c>
      <c r="V61" s="160"/>
      <c r="W61" s="55" t="n">
        <v>0</v>
      </c>
      <c r="X61" s="310" t="n">
        <f aca="false">3792.04+15</f>
        <v>3807.04</v>
      </c>
      <c r="Y61" s="311" t="n">
        <f aca="false">IF(W61=0,0,X61/W61*100)</f>
        <v>0</v>
      </c>
    </row>
    <row r="62" customFormat="false" ht="13.2" hidden="false" customHeight="false" outlineLevel="0" collapsed="false">
      <c r="A62" s="235"/>
      <c r="B62" s="307" t="n">
        <v>600</v>
      </c>
      <c r="C62" s="75" t="s">
        <v>189</v>
      </c>
      <c r="D62" s="168"/>
      <c r="E62" s="168"/>
      <c r="F62" s="168"/>
      <c r="G62" s="168"/>
      <c r="H62" s="168"/>
      <c r="I62" s="75" t="n">
        <v>9190</v>
      </c>
      <c r="J62" s="168" t="n">
        <v>6912</v>
      </c>
      <c r="K62" s="168" t="n">
        <v>9446</v>
      </c>
      <c r="L62" s="168" t="n">
        <v>4778.18</v>
      </c>
      <c r="M62" s="238" t="n">
        <v>8683.39</v>
      </c>
      <c r="N62" s="76" t="n">
        <v>34595.32</v>
      </c>
      <c r="O62" s="296" t="n">
        <v>40079.16</v>
      </c>
      <c r="P62" s="296" t="n">
        <v>63662.49</v>
      </c>
      <c r="Q62" s="296" t="n">
        <v>16897.65</v>
      </c>
      <c r="R62" s="296" t="n">
        <v>16500</v>
      </c>
      <c r="S62" s="296" t="n">
        <v>18403.2986752</v>
      </c>
      <c r="T62" s="296" t="n">
        <v>28872.63</v>
      </c>
      <c r="U62" s="296" t="n">
        <v>30429.99</v>
      </c>
      <c r="V62" s="76"/>
      <c r="W62" s="78" t="n">
        <v>560</v>
      </c>
      <c r="X62" s="41" t="n">
        <v>382.2</v>
      </c>
      <c r="Y62" s="42" t="n">
        <f aca="false">IF(W62=0,0,X62/W62*100)</f>
        <v>68.25</v>
      </c>
    </row>
    <row r="63" customFormat="false" ht="13.2" hidden="false" customHeight="false" outlineLevel="0" collapsed="false">
      <c r="A63" s="235"/>
      <c r="B63" s="307" t="n">
        <v>600</v>
      </c>
      <c r="C63" s="75" t="s">
        <v>190</v>
      </c>
      <c r="D63" s="168"/>
      <c r="E63" s="168"/>
      <c r="F63" s="168"/>
      <c r="G63" s="168"/>
      <c r="H63" s="168"/>
      <c r="I63" s="75" t="n">
        <v>2000</v>
      </c>
      <c r="J63" s="168"/>
      <c r="K63" s="168"/>
      <c r="L63" s="168"/>
      <c r="M63" s="312"/>
      <c r="N63" s="76" t="n">
        <v>0</v>
      </c>
      <c r="O63" s="296"/>
      <c r="P63" s="296"/>
      <c r="Q63" s="296" t="n">
        <v>21615.87</v>
      </c>
      <c r="R63" s="296"/>
      <c r="S63" s="296"/>
      <c r="T63" s="296" t="n">
        <v>28498.27</v>
      </c>
      <c r="U63" s="296" t="n">
        <v>24928.15</v>
      </c>
      <c r="V63" s="76"/>
      <c r="W63" s="47" t="n">
        <v>0</v>
      </c>
      <c r="X63" s="48"/>
      <c r="Y63" s="49" t="n">
        <f aca="false">IF(W63=0,0,X63/W63*100)</f>
        <v>0</v>
      </c>
    </row>
    <row r="64" customFormat="false" ht="13.2" hidden="false" customHeight="false" outlineLevel="0" collapsed="false">
      <c r="A64" s="235"/>
      <c r="B64" s="307" t="n">
        <v>600</v>
      </c>
      <c r="C64" s="43" t="s">
        <v>191</v>
      </c>
      <c r="D64" s="44"/>
      <c r="E64" s="44"/>
      <c r="F64" s="44"/>
      <c r="G64" s="44"/>
      <c r="H64" s="44"/>
      <c r="I64" s="43" t="n">
        <v>10000</v>
      </c>
      <c r="J64" s="44" t="n">
        <v>1500</v>
      </c>
      <c r="K64" s="44" t="n">
        <v>370</v>
      </c>
      <c r="L64" s="44" t="n">
        <v>592.2</v>
      </c>
      <c r="M64" s="242" t="n">
        <v>1220</v>
      </c>
      <c r="N64" s="45" t="n">
        <v>0</v>
      </c>
      <c r="O64" s="170"/>
      <c r="P64" s="170"/>
      <c r="Q64" s="170" t="n">
        <v>4000</v>
      </c>
      <c r="R64" s="170" t="n">
        <v>4000</v>
      </c>
      <c r="S64" s="170"/>
      <c r="T64" s="170"/>
      <c r="U64" s="170" t="n">
        <v>10146.83</v>
      </c>
      <c r="V64" s="45" t="n">
        <v>1000</v>
      </c>
      <c r="W64" s="47" t="n">
        <v>650</v>
      </c>
      <c r="X64" s="48" t="n">
        <v>646.5</v>
      </c>
      <c r="Y64" s="49" t="n">
        <f aca="false">IF(W64=0,0,X64/W64*100)</f>
        <v>99.4615384615385</v>
      </c>
    </row>
    <row r="65" customFormat="false" ht="13.2" hidden="false" customHeight="false" outlineLevel="0" collapsed="false">
      <c r="A65" s="235"/>
      <c r="B65" s="307" t="n">
        <v>600</v>
      </c>
      <c r="C65" s="43" t="s">
        <v>192</v>
      </c>
      <c r="D65" s="44"/>
      <c r="E65" s="44"/>
      <c r="F65" s="44"/>
      <c r="G65" s="44"/>
      <c r="H65" s="44"/>
      <c r="I65" s="43" t="n">
        <v>1871</v>
      </c>
      <c r="J65" s="44" t="n">
        <v>2416</v>
      </c>
      <c r="K65" s="44" t="n">
        <v>4274</v>
      </c>
      <c r="L65" s="44" t="n">
        <v>2000</v>
      </c>
      <c r="M65" s="242" t="n">
        <v>3500</v>
      </c>
      <c r="N65" s="45"/>
      <c r="O65" s="170" t="n">
        <v>3571.7</v>
      </c>
      <c r="P65" s="170"/>
      <c r="Q65" s="170" t="n">
        <v>3594</v>
      </c>
      <c r="R65" s="170" t="n">
        <v>6000</v>
      </c>
      <c r="S65" s="170" t="n">
        <v>4165.32</v>
      </c>
      <c r="T65" s="170" t="n">
        <v>4911.3</v>
      </c>
      <c r="U65" s="170" t="n">
        <v>15452.01</v>
      </c>
      <c r="V65" s="45" t="n">
        <v>4000</v>
      </c>
      <c r="W65" s="47" t="n">
        <v>6000</v>
      </c>
      <c r="X65" s="48" t="n">
        <v>6722.55</v>
      </c>
      <c r="Y65" s="49" t="n">
        <f aca="false">IF(W65=0,0,X65/W65*100)</f>
        <v>112.0425</v>
      </c>
    </row>
    <row r="66" customFormat="false" ht="13.2" hidden="false" customHeight="false" outlineLevel="0" collapsed="false">
      <c r="A66" s="235"/>
      <c r="B66" s="307" t="n">
        <v>600</v>
      </c>
      <c r="C66" s="43" t="s">
        <v>193</v>
      </c>
      <c r="D66" s="44"/>
      <c r="E66" s="44"/>
      <c r="F66" s="44"/>
      <c r="G66" s="44"/>
      <c r="H66" s="44"/>
      <c r="I66" s="43" t="n">
        <v>3240</v>
      </c>
      <c r="J66" s="44" t="n">
        <v>832</v>
      </c>
      <c r="K66" s="44" t="n">
        <v>1493</v>
      </c>
      <c r="L66" s="44" t="n">
        <v>1232</v>
      </c>
      <c r="M66" s="242" t="n">
        <v>1000</v>
      </c>
      <c r="N66" s="45"/>
      <c r="O66" s="170"/>
      <c r="P66" s="170"/>
      <c r="Q66" s="170"/>
      <c r="R66" s="170"/>
      <c r="S66" s="170"/>
      <c r="T66" s="170"/>
      <c r="U66" s="170"/>
      <c r="V66" s="45" t="n">
        <v>1000</v>
      </c>
      <c r="W66" s="47" t="n">
        <v>0</v>
      </c>
      <c r="X66" s="48"/>
      <c r="Y66" s="49" t="n">
        <f aca="false">IF(W66=0,0,X66/W66*100)</f>
        <v>0</v>
      </c>
    </row>
    <row r="67" customFormat="false" ht="13.8" hidden="false" customHeight="false" outlineLevel="0" collapsed="false">
      <c r="A67" s="235"/>
      <c r="B67" s="307" t="n">
        <v>600</v>
      </c>
      <c r="C67" s="43" t="s">
        <v>194</v>
      </c>
      <c r="D67" s="44"/>
      <c r="E67" s="44"/>
      <c r="F67" s="44"/>
      <c r="G67" s="44"/>
      <c r="H67" s="44"/>
      <c r="I67" s="43" t="n">
        <v>7924</v>
      </c>
      <c r="J67" s="44" t="n">
        <v>11969</v>
      </c>
      <c r="K67" s="44" t="n">
        <v>11202</v>
      </c>
      <c r="L67" s="44" t="n">
        <v>15790.12</v>
      </c>
      <c r="M67" s="242" t="n">
        <v>6364.23</v>
      </c>
      <c r="N67" s="45" t="n">
        <v>23781</v>
      </c>
      <c r="O67" s="170" t="n">
        <v>23770.99</v>
      </c>
      <c r="P67" s="170" t="n">
        <v>28253.89</v>
      </c>
      <c r="Q67" s="170" t="n">
        <v>28398.65</v>
      </c>
      <c r="R67" s="170" t="n">
        <v>39141.81</v>
      </c>
      <c r="S67" s="170" t="n">
        <v>46536.68</v>
      </c>
      <c r="T67" s="170" t="n">
        <v>40391.34</v>
      </c>
      <c r="U67" s="170" t="n">
        <v>40825.42</v>
      </c>
      <c r="V67" s="45" t="n">
        <v>39953</v>
      </c>
      <c r="W67" s="47" t="n">
        <v>48990</v>
      </c>
      <c r="X67" s="48" t="n">
        <v>47921.12</v>
      </c>
      <c r="Y67" s="49" t="n">
        <f aca="false">IF(W67=0,0,X67/W67*100)</f>
        <v>97.8181669728516</v>
      </c>
    </row>
    <row r="68" customFormat="false" ht="13.8" hidden="true" customHeight="false" outlineLevel="0" collapsed="false">
      <c r="A68" s="235"/>
      <c r="B68" s="307" t="n">
        <v>600</v>
      </c>
      <c r="C68" s="43" t="s">
        <v>195</v>
      </c>
      <c r="D68" s="44"/>
      <c r="E68" s="44"/>
      <c r="F68" s="44"/>
      <c r="G68" s="44"/>
      <c r="H68" s="44"/>
      <c r="I68" s="43"/>
      <c r="J68" s="44" t="n">
        <v>4512</v>
      </c>
      <c r="K68" s="44" t="n">
        <v>5000</v>
      </c>
      <c r="L68" s="44"/>
      <c r="M68" s="313"/>
      <c r="N68" s="79" t="n">
        <v>0</v>
      </c>
      <c r="O68" s="246"/>
      <c r="P68" s="246"/>
      <c r="Q68" s="246"/>
      <c r="R68" s="246"/>
      <c r="S68" s="246" t="n">
        <v>24944</v>
      </c>
      <c r="T68" s="246"/>
      <c r="U68" s="246"/>
      <c r="V68" s="79"/>
      <c r="W68" s="314"/>
      <c r="X68" s="48"/>
      <c r="Y68" s="49" t="n">
        <f aca="false">IF(W68=0,0,X68/W68*100)</f>
        <v>0</v>
      </c>
    </row>
    <row r="69" customFormat="false" ht="13.8" hidden="true" customHeight="false" outlineLevel="0" collapsed="false">
      <c r="A69" s="235"/>
      <c r="B69" s="307" t="n">
        <v>600</v>
      </c>
      <c r="C69" s="195" t="s">
        <v>196</v>
      </c>
      <c r="D69" s="44"/>
      <c r="E69" s="44"/>
      <c r="F69" s="44"/>
      <c r="G69" s="44"/>
      <c r="H69" s="44"/>
      <c r="I69" s="43"/>
      <c r="J69" s="44" t="n">
        <v>6450</v>
      </c>
      <c r="K69" s="168"/>
      <c r="L69" s="44"/>
      <c r="M69" s="44"/>
      <c r="N69" s="45" t="n">
        <v>0</v>
      </c>
      <c r="O69" s="170"/>
      <c r="P69" s="170"/>
      <c r="Q69" s="170"/>
      <c r="R69" s="170"/>
      <c r="S69" s="170"/>
      <c r="T69" s="170" t="n">
        <v>175.35</v>
      </c>
      <c r="U69" s="170"/>
      <c r="V69" s="45"/>
      <c r="W69" s="314"/>
      <c r="X69" s="48"/>
      <c r="Y69" s="49" t="n">
        <f aca="false">IF(W69=0,0,X69/W69*100)</f>
        <v>0</v>
      </c>
    </row>
    <row r="70" customFormat="false" ht="13.8" hidden="true" customHeight="false" outlineLevel="0" collapsed="false">
      <c r="A70" s="235"/>
      <c r="B70" s="315" t="n">
        <v>600</v>
      </c>
      <c r="C70" s="97" t="s">
        <v>197</v>
      </c>
      <c r="D70" s="271"/>
      <c r="E70" s="271"/>
      <c r="F70" s="271"/>
      <c r="G70" s="271"/>
      <c r="H70" s="271"/>
      <c r="I70" s="253"/>
      <c r="J70" s="253"/>
      <c r="K70" s="316"/>
      <c r="L70" s="316" t="n">
        <v>2000</v>
      </c>
      <c r="M70" s="52" t="n">
        <v>2000</v>
      </c>
      <c r="N70" s="53" t="n">
        <v>0</v>
      </c>
      <c r="O70" s="173"/>
      <c r="P70" s="173"/>
      <c r="Q70" s="173"/>
      <c r="R70" s="173"/>
      <c r="S70" s="173"/>
      <c r="T70" s="173"/>
      <c r="U70" s="173"/>
      <c r="V70" s="53"/>
      <c r="W70" s="317"/>
      <c r="X70" s="56"/>
      <c r="Y70" s="57" t="n">
        <f aca="false">IF(W70=0,0,X70/W70*100)</f>
        <v>0</v>
      </c>
    </row>
    <row r="71" customFormat="false" ht="14.4" hidden="false" customHeight="false" outlineLevel="0" collapsed="false">
      <c r="A71" s="232" t="s">
        <v>198</v>
      </c>
      <c r="B71" s="233" t="s">
        <v>199</v>
      </c>
      <c r="C71" s="233"/>
      <c r="D71" s="234" t="n">
        <v>16132</v>
      </c>
      <c r="E71" s="234" t="n">
        <v>16995</v>
      </c>
      <c r="F71" s="234" t="n">
        <v>21045</v>
      </c>
      <c r="G71" s="234" t="n">
        <v>23225</v>
      </c>
      <c r="H71" s="234" t="n">
        <v>22830</v>
      </c>
      <c r="I71" s="318" t="n">
        <v>22296</v>
      </c>
      <c r="J71" s="318" t="n">
        <v>33352</v>
      </c>
      <c r="K71" s="132" t="n">
        <v>37492</v>
      </c>
      <c r="L71" s="133" t="n">
        <v>38137.74</v>
      </c>
      <c r="M71" s="135" t="n">
        <v>48253.93</v>
      </c>
      <c r="N71" s="134" t="n">
        <v>65222.28</v>
      </c>
      <c r="O71" s="135" t="n">
        <v>78515.91</v>
      </c>
      <c r="P71" s="135" t="n">
        <v>87575.21</v>
      </c>
      <c r="Q71" s="135" t="n">
        <v>113415.88</v>
      </c>
      <c r="R71" s="135" t="n">
        <v>125799.64</v>
      </c>
      <c r="S71" s="135" t="n">
        <v>125799.64</v>
      </c>
      <c r="T71" s="135" t="n">
        <v>114544.14</v>
      </c>
      <c r="U71" s="135" t="n">
        <v>120914.96</v>
      </c>
      <c r="V71" s="134" t="n">
        <f aca="false">SUM(V72:V75)</f>
        <v>96717</v>
      </c>
      <c r="W71" s="134" t="n">
        <f aca="false">SUM(W72:W75)</f>
        <v>129517</v>
      </c>
      <c r="X71" s="135" t="n">
        <f aca="false">SUM(X72:X75)</f>
        <v>126843.02</v>
      </c>
      <c r="Y71" s="136" t="n">
        <f aca="false">IF(W71=0,0,X71/W71*100)</f>
        <v>97.9354216048859</v>
      </c>
    </row>
    <row r="72" customFormat="false" ht="13.2" hidden="false" customHeight="false" outlineLevel="0" collapsed="false">
      <c r="A72" s="235"/>
      <c r="B72" s="319" t="n">
        <v>610</v>
      </c>
      <c r="C72" s="320" t="s">
        <v>144</v>
      </c>
      <c r="D72" s="237"/>
      <c r="E72" s="237"/>
      <c r="F72" s="237"/>
      <c r="G72" s="237"/>
      <c r="H72" s="237"/>
      <c r="I72" s="36"/>
      <c r="J72" s="36"/>
      <c r="K72" s="37"/>
      <c r="L72" s="37"/>
      <c r="M72" s="76"/>
      <c r="N72" s="76" t="n">
        <v>65222.28</v>
      </c>
      <c r="O72" s="296" t="n">
        <v>54948.07</v>
      </c>
      <c r="P72" s="296" t="n">
        <v>60328.94</v>
      </c>
      <c r="Q72" s="296" t="n">
        <v>81894.32</v>
      </c>
      <c r="R72" s="296" t="n">
        <v>91086.76</v>
      </c>
      <c r="S72" s="296" t="n">
        <v>91086.76</v>
      </c>
      <c r="T72" s="296" t="n">
        <v>82754.91</v>
      </c>
      <c r="U72" s="296" t="n">
        <v>86730.06</v>
      </c>
      <c r="V72" s="76" t="n">
        <v>65741</v>
      </c>
      <c r="W72" s="76" t="n">
        <v>91241</v>
      </c>
      <c r="X72" s="41" t="n">
        <v>91545.92</v>
      </c>
      <c r="Y72" s="42" t="n">
        <f aca="false">IF(W72=0,0,X72/W72*100)</f>
        <v>100.334191865499</v>
      </c>
    </row>
    <row r="73" customFormat="false" ht="13.2" hidden="false" customHeight="false" outlineLevel="0" collapsed="false">
      <c r="A73" s="235"/>
      <c r="B73" s="321" t="n">
        <v>620</v>
      </c>
      <c r="C73" s="322" t="s">
        <v>145</v>
      </c>
      <c r="D73" s="241"/>
      <c r="E73" s="241"/>
      <c r="F73" s="241"/>
      <c r="G73" s="241"/>
      <c r="H73" s="241"/>
      <c r="I73" s="43"/>
      <c r="J73" s="43"/>
      <c r="K73" s="44"/>
      <c r="L73" s="44"/>
      <c r="M73" s="45"/>
      <c r="N73" s="45"/>
      <c r="O73" s="170" t="n">
        <v>17076.54</v>
      </c>
      <c r="P73" s="170" t="n">
        <v>18947.38</v>
      </c>
      <c r="Q73" s="170" t="n">
        <v>24987.2</v>
      </c>
      <c r="R73" s="170" t="n">
        <v>27480.49</v>
      </c>
      <c r="S73" s="170" t="n">
        <v>27480.49</v>
      </c>
      <c r="T73" s="170" t="n">
        <v>25414.02</v>
      </c>
      <c r="U73" s="170" t="n">
        <v>26803.2</v>
      </c>
      <c r="V73" s="45" t="n">
        <v>22976</v>
      </c>
      <c r="W73" s="45" t="n">
        <v>28276</v>
      </c>
      <c r="X73" s="48" t="n">
        <v>28332.85</v>
      </c>
      <c r="Y73" s="49" t="n">
        <f aca="false">IF(W73=0,0,X73/W73*100)</f>
        <v>100.201053897298</v>
      </c>
    </row>
    <row r="74" customFormat="false" ht="13.2" hidden="false" customHeight="false" outlineLevel="0" collapsed="false">
      <c r="A74" s="235"/>
      <c r="B74" s="226" t="n">
        <v>630</v>
      </c>
      <c r="C74" s="249" t="s">
        <v>146</v>
      </c>
      <c r="D74" s="269"/>
      <c r="E74" s="269"/>
      <c r="F74" s="269"/>
      <c r="G74" s="269"/>
      <c r="H74" s="269"/>
      <c r="I74" s="95"/>
      <c r="J74" s="95"/>
      <c r="K74" s="96"/>
      <c r="L74" s="96"/>
      <c r="M74" s="47"/>
      <c r="N74" s="47"/>
      <c r="O74" s="46" t="n">
        <v>6491.3</v>
      </c>
      <c r="P74" s="46" t="n">
        <v>8298.89</v>
      </c>
      <c r="Q74" s="46" t="n">
        <v>6534.36</v>
      </c>
      <c r="R74" s="46" t="n">
        <v>7232.39</v>
      </c>
      <c r="S74" s="46" t="n">
        <v>7232.39</v>
      </c>
      <c r="T74" s="46" t="n">
        <v>5512.68</v>
      </c>
      <c r="U74" s="46" t="n">
        <v>1161.66</v>
      </c>
      <c r="V74" s="47" t="n">
        <v>8000</v>
      </c>
      <c r="W74" s="47" t="n">
        <v>4500</v>
      </c>
      <c r="X74" s="48" t="n">
        <v>1561.12</v>
      </c>
      <c r="Y74" s="49" t="n">
        <f aca="false">IF(W74=0,0,X74/W74*100)</f>
        <v>34.6915555555556</v>
      </c>
    </row>
    <row r="75" customFormat="false" ht="13.8" hidden="false" customHeight="false" outlineLevel="0" collapsed="false">
      <c r="A75" s="235"/>
      <c r="B75" s="251" t="n">
        <v>640</v>
      </c>
      <c r="C75" s="297" t="s">
        <v>147</v>
      </c>
      <c r="D75" s="298"/>
      <c r="E75" s="298"/>
      <c r="F75" s="298"/>
      <c r="G75" s="298"/>
      <c r="H75" s="274"/>
      <c r="I75" s="275"/>
      <c r="J75" s="275"/>
      <c r="K75" s="231"/>
      <c r="L75" s="231"/>
      <c r="M75" s="139"/>
      <c r="N75" s="139"/>
      <c r="O75" s="138"/>
      <c r="P75" s="138"/>
      <c r="Q75" s="138"/>
      <c r="R75" s="138"/>
      <c r="S75" s="138"/>
      <c r="T75" s="138" t="n">
        <v>862.53</v>
      </c>
      <c r="U75" s="138" t="n">
        <v>6220.04</v>
      </c>
      <c r="V75" s="139"/>
      <c r="W75" s="139" t="n">
        <v>5500</v>
      </c>
      <c r="X75" s="264" t="n">
        <v>5403.13</v>
      </c>
      <c r="Y75" s="265" t="n">
        <f aca="false">IF(W75=0,0,X75/W75*100)</f>
        <v>98.2387272727273</v>
      </c>
    </row>
    <row r="76" customFormat="false" ht="14.4" hidden="false" customHeight="false" outlineLevel="0" collapsed="false">
      <c r="A76" s="300" t="s">
        <v>200</v>
      </c>
      <c r="B76" s="323" t="s">
        <v>201</v>
      </c>
      <c r="C76" s="323"/>
      <c r="D76" s="302" t="n">
        <v>1016763</v>
      </c>
      <c r="E76" s="302" t="n">
        <v>271062</v>
      </c>
      <c r="F76" s="302" t="n">
        <v>471453</v>
      </c>
      <c r="G76" s="302" t="n">
        <v>456862</v>
      </c>
      <c r="H76" s="151" t="n">
        <v>440003</v>
      </c>
      <c r="I76" s="151" t="n">
        <v>428961</v>
      </c>
      <c r="J76" s="151" t="n">
        <v>454364</v>
      </c>
      <c r="K76" s="151" t="n">
        <v>445324</v>
      </c>
      <c r="L76" s="152" t="n">
        <v>440667.17</v>
      </c>
      <c r="M76" s="133" t="n">
        <v>406831.45</v>
      </c>
      <c r="N76" s="134" t="n">
        <v>398077.16</v>
      </c>
      <c r="O76" s="135" t="n">
        <v>411260.17</v>
      </c>
      <c r="P76" s="135" t="n">
        <v>607295.49</v>
      </c>
      <c r="Q76" s="135" t="n">
        <v>519637.36</v>
      </c>
      <c r="R76" s="135" t="n">
        <v>553503.07</v>
      </c>
      <c r="S76" s="135" t="n">
        <v>553503.07</v>
      </c>
      <c r="T76" s="135" t="n">
        <v>652346.17</v>
      </c>
      <c r="U76" s="135" t="n">
        <v>715914.6</v>
      </c>
      <c r="V76" s="134" t="n">
        <f aca="false">SUM(V77:V80)</f>
        <v>717392</v>
      </c>
      <c r="W76" s="134" t="n">
        <f aca="false">SUM(W77:W80)</f>
        <v>707892</v>
      </c>
      <c r="X76" s="135" t="n">
        <f aca="false">SUM(X77:X80)</f>
        <v>703892</v>
      </c>
      <c r="Y76" s="136" t="n">
        <f aca="false">IF(W76=0,0,X76/W76*100)</f>
        <v>99.4349420533076</v>
      </c>
    </row>
    <row r="77" customFormat="false" ht="13.2" hidden="false" customHeight="false" outlineLevel="0" collapsed="false">
      <c r="A77" s="254"/>
      <c r="B77" s="236" t="n">
        <v>630</v>
      </c>
      <c r="C77" s="324" t="s">
        <v>202</v>
      </c>
      <c r="D77" s="325"/>
      <c r="E77" s="325"/>
      <c r="F77" s="325"/>
      <c r="G77" s="325"/>
      <c r="H77" s="291" t="n">
        <v>4585</v>
      </c>
      <c r="I77" s="326" t="n">
        <v>1644</v>
      </c>
      <c r="J77" s="324"/>
      <c r="K77" s="37"/>
      <c r="L77" s="238"/>
      <c r="M77" s="296"/>
      <c r="N77" s="76"/>
      <c r="O77" s="296"/>
      <c r="P77" s="296" t="n">
        <v>21699.02</v>
      </c>
      <c r="Q77" s="296"/>
      <c r="R77" s="296" t="n">
        <v>0</v>
      </c>
      <c r="S77" s="296" t="n">
        <v>0</v>
      </c>
      <c r="T77" s="296"/>
      <c r="U77" s="296"/>
      <c r="V77" s="76"/>
      <c r="W77" s="76"/>
      <c r="X77" s="41"/>
      <c r="Y77" s="42" t="n">
        <f aca="false">IF(W77=0,0,X77/W77*100)</f>
        <v>0</v>
      </c>
    </row>
    <row r="78" customFormat="false" ht="13.2" hidden="false" customHeight="false" outlineLevel="0" collapsed="false">
      <c r="A78" s="254"/>
      <c r="B78" s="327" t="s">
        <v>203</v>
      </c>
      <c r="C78" s="328" t="s">
        <v>204</v>
      </c>
      <c r="D78" s="329"/>
      <c r="E78" s="329"/>
      <c r="F78" s="329"/>
      <c r="G78" s="329"/>
      <c r="H78" s="250" t="n">
        <v>7659</v>
      </c>
      <c r="I78" s="330" t="n">
        <v>5301</v>
      </c>
      <c r="J78" s="250" t="n">
        <v>3974</v>
      </c>
      <c r="K78" s="331" t="n">
        <v>3974</v>
      </c>
      <c r="L78" s="332" t="n">
        <v>3974.17</v>
      </c>
      <c r="M78" s="170" t="n">
        <v>4974.02</v>
      </c>
      <c r="N78" s="45" t="n">
        <v>3974.17</v>
      </c>
      <c r="O78" s="170" t="n">
        <v>3974.17</v>
      </c>
      <c r="P78" s="170" t="n">
        <v>3974.17</v>
      </c>
      <c r="Q78" s="170" t="n">
        <v>3974.17</v>
      </c>
      <c r="R78" s="170" t="n">
        <v>3974.17</v>
      </c>
      <c r="S78" s="170" t="n">
        <v>3974.17</v>
      </c>
      <c r="T78" s="170" t="n">
        <v>3974.17</v>
      </c>
      <c r="U78" s="170" t="n">
        <v>3974.17</v>
      </c>
      <c r="V78" s="45" t="n">
        <v>4000</v>
      </c>
      <c r="W78" s="45" t="n">
        <v>4000</v>
      </c>
      <c r="X78" s="48"/>
      <c r="Y78" s="49" t="n">
        <f aca="false">IF(W78=0,0,X78/W78*100)</f>
        <v>0</v>
      </c>
    </row>
    <row r="79" customFormat="false" ht="13.2" hidden="false" customHeight="false" outlineLevel="0" collapsed="false">
      <c r="A79" s="254"/>
      <c r="B79" s="327" t="s">
        <v>203</v>
      </c>
      <c r="C79" s="328" t="s">
        <v>205</v>
      </c>
      <c r="D79" s="333"/>
      <c r="E79" s="333"/>
      <c r="F79" s="333"/>
      <c r="G79" s="333"/>
      <c r="H79" s="334"/>
      <c r="I79" s="335"/>
      <c r="J79" s="334"/>
      <c r="K79" s="336"/>
      <c r="L79" s="337"/>
      <c r="M79" s="246"/>
      <c r="N79" s="79"/>
      <c r="O79" s="246" t="n">
        <v>49000</v>
      </c>
      <c r="P79" s="246" t="n">
        <v>97445.88</v>
      </c>
      <c r="Q79" s="246"/>
      <c r="R79" s="246"/>
      <c r="S79" s="246"/>
      <c r="T79" s="246"/>
      <c r="U79" s="246"/>
      <c r="V79" s="79" t="n">
        <v>0</v>
      </c>
      <c r="W79" s="79" t="n">
        <v>0</v>
      </c>
      <c r="X79" s="48"/>
      <c r="Y79" s="57" t="n">
        <f aca="false">IF(W79=0,0,X79/W79*100)</f>
        <v>0</v>
      </c>
    </row>
    <row r="80" customFormat="false" ht="13.8" hidden="false" customHeight="false" outlineLevel="0" collapsed="false">
      <c r="A80" s="254"/>
      <c r="B80" s="243" t="n">
        <v>640</v>
      </c>
      <c r="C80" s="338" t="s">
        <v>202</v>
      </c>
      <c r="D80" s="119"/>
      <c r="E80" s="119"/>
      <c r="F80" s="119"/>
      <c r="G80" s="119"/>
      <c r="H80" s="287" t="n">
        <v>427759</v>
      </c>
      <c r="I80" s="339" t="n">
        <v>422016</v>
      </c>
      <c r="J80" s="287" t="n">
        <v>450390</v>
      </c>
      <c r="K80" s="340" t="n">
        <v>441350</v>
      </c>
      <c r="L80" s="341" t="n">
        <v>436693</v>
      </c>
      <c r="M80" s="173" t="n">
        <v>401857.43</v>
      </c>
      <c r="N80" s="53" t="n">
        <v>394102.99</v>
      </c>
      <c r="O80" s="173" t="n">
        <v>358286</v>
      </c>
      <c r="P80" s="173" t="n">
        <v>484176.42</v>
      </c>
      <c r="Q80" s="173" t="n">
        <v>515663.19</v>
      </c>
      <c r="R80" s="173" t="n">
        <v>549528.9</v>
      </c>
      <c r="S80" s="173" t="n">
        <v>549528.9</v>
      </c>
      <c r="T80" s="173" t="n">
        <v>648372</v>
      </c>
      <c r="U80" s="173" t="n">
        <v>711940.43</v>
      </c>
      <c r="V80" s="53" t="n">
        <v>713392</v>
      </c>
      <c r="W80" s="53" t="n">
        <v>703892</v>
      </c>
      <c r="X80" s="174" t="n">
        <v>703892</v>
      </c>
      <c r="Y80" s="175" t="n">
        <f aca="false">IF(W80=0,0,X80/W80*100)</f>
        <v>100</v>
      </c>
      <c r="Z80" s="50"/>
    </row>
    <row r="81" customFormat="false" ht="14.4" hidden="true" customHeight="false" outlineLevel="0" collapsed="false">
      <c r="A81" s="342" t="s">
        <v>206</v>
      </c>
      <c r="B81" s="343" t="s">
        <v>207</v>
      </c>
      <c r="C81" s="343"/>
      <c r="D81" s="344"/>
      <c r="E81" s="344"/>
      <c r="F81" s="344"/>
      <c r="G81" s="344"/>
      <c r="H81" s="344"/>
      <c r="I81" s="345" t="n">
        <v>0</v>
      </c>
      <c r="J81" s="345" t="n">
        <v>0</v>
      </c>
      <c r="K81" s="346" t="n">
        <v>0</v>
      </c>
      <c r="L81" s="347"/>
      <c r="M81" s="346" t="n">
        <v>0</v>
      </c>
      <c r="N81" s="348"/>
      <c r="O81" s="348"/>
      <c r="P81" s="348"/>
      <c r="Q81" s="349"/>
      <c r="R81" s="349"/>
      <c r="S81" s="349"/>
      <c r="T81" s="349"/>
      <c r="U81" s="348"/>
      <c r="V81" s="348"/>
      <c r="W81" s="348" t="n">
        <v>0</v>
      </c>
      <c r="X81" s="34"/>
      <c r="Y81" s="35" t="n">
        <f aca="false">IF(W81=0,0,X81/W81*100)</f>
        <v>0</v>
      </c>
    </row>
    <row r="82" customFormat="false" ht="14.4" hidden="true" customHeight="false" outlineLevel="0" collapsed="false">
      <c r="A82" s="350"/>
      <c r="B82" s="261" t="n">
        <v>630</v>
      </c>
      <c r="C82" s="351" t="s">
        <v>204</v>
      </c>
      <c r="D82" s="258"/>
      <c r="E82" s="258"/>
      <c r="F82" s="258"/>
      <c r="G82" s="258"/>
      <c r="H82" s="258"/>
      <c r="I82" s="352" t="s">
        <v>208</v>
      </c>
      <c r="J82" s="352" t="s">
        <v>208</v>
      </c>
      <c r="K82" s="316"/>
      <c r="L82" s="353"/>
      <c r="M82" s="354"/>
      <c r="N82" s="354"/>
      <c r="O82" s="354"/>
      <c r="P82" s="354"/>
      <c r="Q82" s="353"/>
      <c r="R82" s="353"/>
      <c r="S82" s="353"/>
      <c r="T82" s="353"/>
      <c r="U82" s="354"/>
      <c r="V82" s="354"/>
      <c r="W82" s="354"/>
      <c r="X82" s="264"/>
      <c r="Y82" s="265" t="n">
        <f aca="false">IF(W82=0,0,X82/W82*100)</f>
        <v>0</v>
      </c>
    </row>
    <row r="83" customFormat="false" ht="14.4" hidden="false" customHeight="false" outlineLevel="0" collapsed="false">
      <c r="A83" s="232" t="s">
        <v>209</v>
      </c>
      <c r="B83" s="355" t="s">
        <v>210</v>
      </c>
      <c r="C83" s="355"/>
      <c r="D83" s="234" t="n">
        <v>11817</v>
      </c>
      <c r="E83" s="234" t="n">
        <v>11784</v>
      </c>
      <c r="F83" s="234" t="n">
        <v>12315</v>
      </c>
      <c r="G83" s="234" t="n">
        <v>20259</v>
      </c>
      <c r="H83" s="132" t="n">
        <v>14522</v>
      </c>
      <c r="I83" s="132" t="n">
        <v>159820</v>
      </c>
      <c r="J83" s="132" t="n">
        <v>64721</v>
      </c>
      <c r="K83" s="132" t="n">
        <v>10450</v>
      </c>
      <c r="L83" s="133" t="n">
        <v>10682.39</v>
      </c>
      <c r="M83" s="133" t="n">
        <v>9819.23</v>
      </c>
      <c r="N83" s="134" t="n">
        <v>9873.75</v>
      </c>
      <c r="O83" s="135" t="n">
        <v>11427.25</v>
      </c>
      <c r="P83" s="135" t="n">
        <v>14386.41</v>
      </c>
      <c r="Q83" s="135" t="n">
        <v>17575.48</v>
      </c>
      <c r="R83" s="135" t="n">
        <v>17824.14</v>
      </c>
      <c r="S83" s="135" t="n">
        <v>17824.14</v>
      </c>
      <c r="T83" s="135" t="n">
        <v>79332.61</v>
      </c>
      <c r="U83" s="135" t="n">
        <v>20496.76</v>
      </c>
      <c r="V83" s="134" t="n">
        <f aca="false">SUM(V84:V88)</f>
        <v>22425</v>
      </c>
      <c r="W83" s="134" t="n">
        <f aca="false">SUM(W84:W88)</f>
        <v>22425</v>
      </c>
      <c r="X83" s="135" t="n">
        <f aca="false">SUM(X84:X88)</f>
        <v>21773.67</v>
      </c>
      <c r="Y83" s="136" t="n">
        <f aca="false">IF(W83=0,0,X83/W83*100)</f>
        <v>97.0955183946488</v>
      </c>
    </row>
    <row r="84" customFormat="false" ht="13.2" hidden="false" customHeight="false" outlineLevel="0" collapsed="false">
      <c r="A84" s="235"/>
      <c r="B84" s="255" t="n">
        <v>610</v>
      </c>
      <c r="C84" s="93" t="s">
        <v>144</v>
      </c>
      <c r="D84" s="268"/>
      <c r="E84" s="268" t="n">
        <v>7435</v>
      </c>
      <c r="F84" s="268" t="n">
        <v>7170</v>
      </c>
      <c r="G84" s="268" t="n">
        <v>13170</v>
      </c>
      <c r="H84" s="268" t="n">
        <v>9057</v>
      </c>
      <c r="I84" s="93" t="n">
        <v>7158</v>
      </c>
      <c r="J84" s="94" t="n">
        <v>7062</v>
      </c>
      <c r="K84" s="94" t="n">
        <v>6902</v>
      </c>
      <c r="L84" s="185" t="n">
        <v>7013.99</v>
      </c>
      <c r="M84" s="185" t="n">
        <v>6670.5</v>
      </c>
      <c r="N84" s="40" t="n">
        <v>6756.74</v>
      </c>
      <c r="O84" s="39" t="n">
        <v>6231.04</v>
      </c>
      <c r="P84" s="39" t="n">
        <v>9222.53</v>
      </c>
      <c r="Q84" s="39" t="n">
        <v>10920.12</v>
      </c>
      <c r="R84" s="39" t="n">
        <v>12288.18</v>
      </c>
      <c r="S84" s="39" t="n">
        <v>12288.18</v>
      </c>
      <c r="T84" s="39" t="n">
        <v>12073.77</v>
      </c>
      <c r="U84" s="39" t="n">
        <v>14305.76</v>
      </c>
      <c r="V84" s="40" t="n">
        <v>15876</v>
      </c>
      <c r="W84" s="40" t="n">
        <v>15876</v>
      </c>
      <c r="X84" s="41" t="n">
        <v>15000.18</v>
      </c>
      <c r="Y84" s="42" t="n">
        <f aca="false">IF(W84=0,0,X84/W84*100)</f>
        <v>94.4833711262283</v>
      </c>
    </row>
    <row r="85" customFormat="false" ht="13.2" hidden="false" customHeight="false" outlineLevel="0" collapsed="false">
      <c r="A85" s="235"/>
      <c r="B85" s="256" t="n">
        <v>620</v>
      </c>
      <c r="C85" s="95" t="s">
        <v>145</v>
      </c>
      <c r="D85" s="269"/>
      <c r="E85" s="269" t="n">
        <v>2722</v>
      </c>
      <c r="F85" s="269" t="n">
        <v>2589</v>
      </c>
      <c r="G85" s="269" t="n">
        <v>4447</v>
      </c>
      <c r="H85" s="269" t="n">
        <v>3981</v>
      </c>
      <c r="I85" s="95" t="n">
        <v>2874</v>
      </c>
      <c r="J85" s="96" t="n">
        <v>2706</v>
      </c>
      <c r="K85" s="96" t="n">
        <v>2594</v>
      </c>
      <c r="L85" s="188" t="n">
        <v>2904.51</v>
      </c>
      <c r="M85" s="188" t="n">
        <v>2212.12</v>
      </c>
      <c r="N85" s="47" t="n">
        <v>2382.51</v>
      </c>
      <c r="O85" s="46" t="n">
        <v>2182.24</v>
      </c>
      <c r="P85" s="46" t="n">
        <v>3409.77</v>
      </c>
      <c r="Q85" s="46" t="n">
        <v>4028.34</v>
      </c>
      <c r="R85" s="46" t="n">
        <v>4494.99</v>
      </c>
      <c r="S85" s="46" t="n">
        <v>4494.99</v>
      </c>
      <c r="T85" s="46" t="n">
        <v>4416.82</v>
      </c>
      <c r="U85" s="46" t="n">
        <v>5241.06</v>
      </c>
      <c r="V85" s="47" t="n">
        <v>5549</v>
      </c>
      <c r="W85" s="47" t="n">
        <v>5549</v>
      </c>
      <c r="X85" s="48" t="n">
        <v>5618.57</v>
      </c>
      <c r="Y85" s="49" t="n">
        <f aca="false">IF(W85=0,0,X85/W85*100)</f>
        <v>101.253739412507</v>
      </c>
    </row>
    <row r="86" customFormat="false" ht="13.2" hidden="false" customHeight="false" outlineLevel="0" collapsed="false">
      <c r="A86" s="235"/>
      <c r="B86" s="256" t="n">
        <v>630</v>
      </c>
      <c r="C86" s="95" t="s">
        <v>146</v>
      </c>
      <c r="D86" s="269"/>
      <c r="E86" s="269" t="n">
        <v>1627</v>
      </c>
      <c r="F86" s="269" t="n">
        <v>2556</v>
      </c>
      <c r="G86" s="269" t="n">
        <v>2642</v>
      </c>
      <c r="H86" s="269" t="n">
        <v>1484</v>
      </c>
      <c r="I86" s="95" t="n">
        <v>1204</v>
      </c>
      <c r="J86" s="96" t="n">
        <v>1574</v>
      </c>
      <c r="K86" s="96" t="n">
        <v>954</v>
      </c>
      <c r="L86" s="188" t="n">
        <v>763.89</v>
      </c>
      <c r="M86" s="188" t="n">
        <v>936.61</v>
      </c>
      <c r="N86" s="47" t="n">
        <v>734.5</v>
      </c>
      <c r="O86" s="46" t="n">
        <v>3013.97</v>
      </c>
      <c r="P86" s="46" t="n">
        <v>1754.11</v>
      </c>
      <c r="Q86" s="46" t="n">
        <v>2627.02</v>
      </c>
      <c r="R86" s="46" t="n">
        <v>1040.97</v>
      </c>
      <c r="S86" s="46" t="n">
        <v>1040.97</v>
      </c>
      <c r="T86" s="46" t="n">
        <v>722.080000000002</v>
      </c>
      <c r="U86" s="46" t="n">
        <v>242.74</v>
      </c>
      <c r="V86" s="47" t="n">
        <v>1000</v>
      </c>
      <c r="W86" s="47" t="n">
        <v>1000</v>
      </c>
      <c r="X86" s="48" t="n">
        <v>435.22</v>
      </c>
      <c r="Y86" s="49" t="n">
        <f aca="false">IF(W86=0,0,X86/W86*100)</f>
        <v>43.522</v>
      </c>
    </row>
    <row r="87" customFormat="false" ht="13.2" hidden="false" customHeight="false" outlineLevel="0" collapsed="false">
      <c r="A87" s="235"/>
      <c r="B87" s="356" t="n">
        <v>640</v>
      </c>
      <c r="C87" s="357" t="s">
        <v>147</v>
      </c>
      <c r="D87" s="334"/>
      <c r="E87" s="334"/>
      <c r="F87" s="334"/>
      <c r="G87" s="334"/>
      <c r="H87" s="334"/>
      <c r="I87" s="357"/>
      <c r="J87" s="358"/>
      <c r="K87" s="144"/>
      <c r="L87" s="285"/>
      <c r="M87" s="285"/>
      <c r="N87" s="81"/>
      <c r="O87" s="80"/>
      <c r="P87" s="80"/>
      <c r="Q87" s="80"/>
      <c r="R87" s="80" t="n">
        <v>0</v>
      </c>
      <c r="S87" s="80" t="n">
        <v>0</v>
      </c>
      <c r="T87" s="80" t="n">
        <v>62052.74</v>
      </c>
      <c r="U87" s="80" t="n">
        <v>707.2</v>
      </c>
      <c r="V87" s="81"/>
      <c r="W87" s="81"/>
      <c r="X87" s="56" t="n">
        <v>719.7</v>
      </c>
      <c r="Y87" s="57" t="n">
        <f aca="false">IF(W87=0,0,X87/W87*100)</f>
        <v>0</v>
      </c>
    </row>
    <row r="88" customFormat="false" ht="13.8" hidden="false" customHeight="false" outlineLevel="0" collapsed="false">
      <c r="A88" s="235"/>
      <c r="B88" s="359" t="n">
        <v>600</v>
      </c>
      <c r="C88" s="360" t="s">
        <v>211</v>
      </c>
      <c r="D88" s="361"/>
      <c r="E88" s="361"/>
      <c r="F88" s="361"/>
      <c r="G88" s="361"/>
      <c r="H88" s="361"/>
      <c r="I88" s="360" t="n">
        <v>148584</v>
      </c>
      <c r="J88" s="362" t="n">
        <v>53379</v>
      </c>
      <c r="K88" s="119"/>
      <c r="L88" s="288"/>
      <c r="M88" s="119"/>
      <c r="N88" s="55"/>
      <c r="O88" s="55"/>
      <c r="P88" s="55"/>
      <c r="Q88" s="54"/>
      <c r="R88" s="54"/>
      <c r="S88" s="54"/>
      <c r="T88" s="54" t="n">
        <v>67.2</v>
      </c>
      <c r="U88" s="54"/>
      <c r="V88" s="55"/>
      <c r="W88" s="55"/>
      <c r="X88" s="56"/>
      <c r="Y88" s="57" t="n">
        <f aca="false">IF(W88=0,0,X88/W88*100)</f>
        <v>0</v>
      </c>
    </row>
    <row r="89" customFormat="false" ht="14.4" hidden="false" customHeight="false" outlineLevel="0" collapsed="false">
      <c r="A89" s="232" t="s">
        <v>212</v>
      </c>
      <c r="B89" s="355" t="s">
        <v>213</v>
      </c>
      <c r="C89" s="355"/>
      <c r="D89" s="234" t="n">
        <v>11518</v>
      </c>
      <c r="E89" s="234" t="n">
        <v>13012</v>
      </c>
      <c r="F89" s="234" t="n">
        <v>13643</v>
      </c>
      <c r="G89" s="234" t="n">
        <v>15109</v>
      </c>
      <c r="H89" s="234" t="n">
        <v>14271</v>
      </c>
      <c r="I89" s="132" t="n">
        <v>14580</v>
      </c>
      <c r="J89" s="132" t="n">
        <v>13755</v>
      </c>
      <c r="K89" s="132" t="n">
        <v>12987</v>
      </c>
      <c r="L89" s="133" t="n">
        <v>12440.38</v>
      </c>
      <c r="M89" s="133" t="n">
        <v>12085.22</v>
      </c>
      <c r="N89" s="134" t="n">
        <v>14820</v>
      </c>
      <c r="O89" s="135" t="n">
        <v>17802.89</v>
      </c>
      <c r="P89" s="135" t="n">
        <v>18901.94</v>
      </c>
      <c r="Q89" s="135" t="n">
        <v>19832.53</v>
      </c>
      <c r="R89" s="135" t="n">
        <v>21525</v>
      </c>
      <c r="S89" s="135" t="n">
        <v>21525</v>
      </c>
      <c r="T89" s="135" t="n">
        <v>16829.01</v>
      </c>
      <c r="U89" s="135" t="n">
        <v>23588.97</v>
      </c>
      <c r="V89" s="134" t="n">
        <f aca="false">SUM(V90:V93)</f>
        <v>20708</v>
      </c>
      <c r="W89" s="134" t="n">
        <f aca="false">SUM(W90:W93)</f>
        <v>20708</v>
      </c>
      <c r="X89" s="135" t="n">
        <f aca="false">SUM(X90:X93)</f>
        <v>7101.8</v>
      </c>
      <c r="Y89" s="136" t="n">
        <f aca="false">IF(W89=0,0,X89/W89*100)</f>
        <v>34.2949584701565</v>
      </c>
    </row>
    <row r="90" customFormat="false" ht="13.2" hidden="false" customHeight="false" outlineLevel="0" collapsed="false">
      <c r="A90" s="235"/>
      <c r="B90" s="255" t="n">
        <v>610</v>
      </c>
      <c r="C90" s="93" t="s">
        <v>144</v>
      </c>
      <c r="D90" s="268"/>
      <c r="E90" s="268" t="n">
        <v>8099</v>
      </c>
      <c r="F90" s="268" t="n">
        <v>8597</v>
      </c>
      <c r="G90" s="268" t="n">
        <v>9417</v>
      </c>
      <c r="H90" s="268" t="n">
        <v>9528</v>
      </c>
      <c r="I90" s="93" t="n">
        <v>9523</v>
      </c>
      <c r="J90" s="94" t="n">
        <v>8900</v>
      </c>
      <c r="K90" s="94" t="n">
        <v>8730</v>
      </c>
      <c r="L90" s="39" t="n">
        <v>8356.07</v>
      </c>
      <c r="M90" s="39" t="n">
        <v>8369.97</v>
      </c>
      <c r="N90" s="40" t="n">
        <v>10167.75</v>
      </c>
      <c r="O90" s="39" t="n">
        <v>12358.6</v>
      </c>
      <c r="P90" s="39" t="n">
        <v>13120.16</v>
      </c>
      <c r="Q90" s="39" t="n">
        <v>14108.2</v>
      </c>
      <c r="R90" s="39" t="n">
        <v>15465.15</v>
      </c>
      <c r="S90" s="39" t="n">
        <v>15465.15</v>
      </c>
      <c r="T90" s="39" t="n">
        <v>12005.13</v>
      </c>
      <c r="U90" s="39" t="n">
        <v>6124.62</v>
      </c>
      <c r="V90" s="40" t="n">
        <v>14604</v>
      </c>
      <c r="W90" s="40" t="n">
        <v>14604</v>
      </c>
      <c r="X90" s="41" t="n">
        <v>5265.81</v>
      </c>
      <c r="Y90" s="42" t="n">
        <f aca="false">IF(W90=0,0,X90/W90*100)</f>
        <v>36.0573130649137</v>
      </c>
    </row>
    <row r="91" customFormat="false" ht="13.2" hidden="false" customHeight="false" outlineLevel="0" collapsed="false">
      <c r="A91" s="235"/>
      <c r="B91" s="256" t="n">
        <v>620</v>
      </c>
      <c r="C91" s="95" t="s">
        <v>145</v>
      </c>
      <c r="D91" s="269"/>
      <c r="E91" s="269" t="n">
        <v>2855</v>
      </c>
      <c r="F91" s="269" t="n">
        <v>3220</v>
      </c>
      <c r="G91" s="269" t="n">
        <v>3567</v>
      </c>
      <c r="H91" s="269" t="n">
        <v>3607</v>
      </c>
      <c r="I91" s="95" t="n">
        <v>3617</v>
      </c>
      <c r="J91" s="96" t="n">
        <v>3393</v>
      </c>
      <c r="K91" s="96" t="n">
        <v>3330</v>
      </c>
      <c r="L91" s="46" t="n">
        <v>3406.87</v>
      </c>
      <c r="M91" s="46" t="n">
        <v>2973.01</v>
      </c>
      <c r="N91" s="47" t="n">
        <v>3841.92</v>
      </c>
      <c r="O91" s="46" t="n">
        <v>4614.21</v>
      </c>
      <c r="P91" s="46" t="n">
        <v>4873.08</v>
      </c>
      <c r="Q91" s="46" t="n">
        <v>4776.7</v>
      </c>
      <c r="R91" s="46" t="n">
        <v>5096.84</v>
      </c>
      <c r="S91" s="46" t="n">
        <v>5096.84</v>
      </c>
      <c r="T91" s="46" t="n">
        <v>4010.34</v>
      </c>
      <c r="U91" s="46" t="n">
        <v>3891.94</v>
      </c>
      <c r="V91" s="47" t="n">
        <v>5104</v>
      </c>
      <c r="W91" s="47" t="n">
        <v>5104</v>
      </c>
      <c r="X91" s="48" t="n">
        <v>1835.99</v>
      </c>
      <c r="Y91" s="49" t="n">
        <f aca="false">IF(W91=0,0,X91/W91*100)</f>
        <v>35.9715909090909</v>
      </c>
    </row>
    <row r="92" customFormat="false" ht="13.8" hidden="false" customHeight="false" outlineLevel="0" collapsed="false">
      <c r="A92" s="235"/>
      <c r="B92" s="356" t="n">
        <v>630</v>
      </c>
      <c r="C92" s="98" t="s">
        <v>146</v>
      </c>
      <c r="D92" s="287"/>
      <c r="E92" s="287" t="n">
        <v>2058</v>
      </c>
      <c r="F92" s="287" t="n">
        <v>1826</v>
      </c>
      <c r="G92" s="287" t="n">
        <v>2125</v>
      </c>
      <c r="H92" s="287" t="n">
        <v>1136</v>
      </c>
      <c r="I92" s="97" t="n">
        <v>1440</v>
      </c>
      <c r="J92" s="119" t="n">
        <v>1462</v>
      </c>
      <c r="K92" s="144" t="n">
        <v>927</v>
      </c>
      <c r="L92" s="188" t="n">
        <v>677.44</v>
      </c>
      <c r="M92" s="188" t="n">
        <v>629.37</v>
      </c>
      <c r="N92" s="47" t="n">
        <v>810.33</v>
      </c>
      <c r="O92" s="46" t="n">
        <v>830.08</v>
      </c>
      <c r="P92" s="46" t="n">
        <v>908.7</v>
      </c>
      <c r="Q92" s="46" t="n">
        <v>947.63</v>
      </c>
      <c r="R92" s="46" t="n">
        <v>963.01</v>
      </c>
      <c r="S92" s="46" t="n">
        <v>963.01</v>
      </c>
      <c r="T92" s="46" t="n">
        <v>541.16</v>
      </c>
      <c r="U92" s="46" t="n">
        <v>32.41</v>
      </c>
      <c r="V92" s="47" t="n">
        <v>1000</v>
      </c>
      <c r="W92" s="47" t="n">
        <v>1000</v>
      </c>
      <c r="X92" s="48"/>
      <c r="Y92" s="49" t="n">
        <f aca="false">IF(W92=0,0,X92/W92*100)</f>
        <v>0</v>
      </c>
    </row>
    <row r="93" customFormat="false" ht="13.8" hidden="false" customHeight="false" outlineLevel="0" collapsed="false">
      <c r="A93" s="235"/>
      <c r="B93" s="359" t="n">
        <v>640</v>
      </c>
      <c r="C93" s="97" t="s">
        <v>147</v>
      </c>
      <c r="D93" s="298"/>
      <c r="E93" s="298"/>
      <c r="F93" s="298"/>
      <c r="G93" s="298"/>
      <c r="H93" s="298"/>
      <c r="I93" s="275"/>
      <c r="J93" s="231"/>
      <c r="K93" s="271"/>
      <c r="L93" s="363"/>
      <c r="M93" s="363" t="n">
        <v>112.87</v>
      </c>
      <c r="N93" s="139"/>
      <c r="O93" s="139"/>
      <c r="P93" s="139"/>
      <c r="Q93" s="138"/>
      <c r="R93" s="138"/>
      <c r="S93" s="138"/>
      <c r="T93" s="138" t="n">
        <v>272.38</v>
      </c>
      <c r="U93" s="138" t="n">
        <v>13540</v>
      </c>
      <c r="V93" s="139"/>
      <c r="W93" s="139"/>
      <c r="X93" s="264"/>
      <c r="Y93" s="265" t="n">
        <f aca="false">IF(W93=0,0,X93/W93*100)</f>
        <v>0</v>
      </c>
    </row>
    <row r="94" customFormat="false" ht="14.4" hidden="false" customHeight="false" outlineLevel="0" collapsed="false">
      <c r="A94" s="300" t="s">
        <v>214</v>
      </c>
      <c r="B94" s="301" t="s">
        <v>215</v>
      </c>
      <c r="C94" s="301"/>
      <c r="D94" s="302" t="n">
        <v>0</v>
      </c>
      <c r="E94" s="302" t="n">
        <v>221337</v>
      </c>
      <c r="F94" s="302" t="n">
        <v>136394</v>
      </c>
      <c r="G94" s="302" t="n">
        <v>214824</v>
      </c>
      <c r="H94" s="302" t="n">
        <v>646088</v>
      </c>
      <c r="I94" s="132" t="n">
        <v>152165</v>
      </c>
      <c r="J94" s="132" t="n">
        <v>173492</v>
      </c>
      <c r="K94" s="132" t="n">
        <v>219663</v>
      </c>
      <c r="L94" s="133" t="n">
        <v>485501.09</v>
      </c>
      <c r="M94" s="133" t="n">
        <v>315963.52</v>
      </c>
      <c r="N94" s="134" t="n">
        <v>306308.77</v>
      </c>
      <c r="O94" s="135" t="n">
        <v>235650.84</v>
      </c>
      <c r="P94" s="135" t="n">
        <v>258445.63</v>
      </c>
      <c r="Q94" s="135" t="n">
        <v>225107.38</v>
      </c>
      <c r="R94" s="135" t="n">
        <v>183499.42</v>
      </c>
      <c r="S94" s="135" t="n">
        <v>183499.42</v>
      </c>
      <c r="T94" s="135" t="n">
        <v>245388.62</v>
      </c>
      <c r="U94" s="135" t="n">
        <v>284081.65</v>
      </c>
      <c r="V94" s="134" t="n">
        <f aca="false">SUM(V108:V112)</f>
        <v>260458</v>
      </c>
      <c r="W94" s="134" t="n">
        <f aca="false">SUM(W108:W112)</f>
        <v>300458</v>
      </c>
      <c r="X94" s="135" t="n">
        <f aca="false">SUM(X108:X112)</f>
        <v>296175.29</v>
      </c>
      <c r="Y94" s="136" t="n">
        <f aca="false">IF(W94=0,0,X94/W94*100)</f>
        <v>98.5746061013519</v>
      </c>
    </row>
    <row r="95" customFormat="false" ht="13.5" hidden="true" customHeight="true" outlineLevel="0" collapsed="false">
      <c r="A95" s="254"/>
      <c r="B95" s="255" t="n">
        <v>630</v>
      </c>
      <c r="C95" s="93" t="s">
        <v>216</v>
      </c>
      <c r="D95" s="364"/>
      <c r="E95" s="364"/>
      <c r="F95" s="364"/>
      <c r="G95" s="364"/>
      <c r="H95" s="364"/>
      <c r="I95" s="365"/>
      <c r="J95" s="365"/>
      <c r="K95" s="365"/>
      <c r="L95" s="239" t="n">
        <v>164829</v>
      </c>
      <c r="M95" s="239" t="n">
        <v>115488</v>
      </c>
      <c r="N95" s="38" t="n">
        <v>98750</v>
      </c>
      <c r="O95" s="239"/>
      <c r="P95" s="239"/>
      <c r="Q95" s="239"/>
      <c r="R95" s="239"/>
      <c r="S95" s="239"/>
      <c r="T95" s="239"/>
      <c r="U95" s="239"/>
      <c r="V95" s="38"/>
      <c r="W95" s="366"/>
      <c r="X95" s="41"/>
      <c r="Y95" s="42" t="n">
        <f aca="false">IF(W95=0,0,X95/W95*100)</f>
        <v>0</v>
      </c>
    </row>
    <row r="96" customFormat="false" ht="13.5" hidden="true" customHeight="true" outlineLevel="0" collapsed="false">
      <c r="A96" s="254"/>
      <c r="B96" s="256"/>
      <c r="C96" s="98" t="s">
        <v>217</v>
      </c>
      <c r="D96" s="367"/>
      <c r="E96" s="367"/>
      <c r="F96" s="367"/>
      <c r="G96" s="367"/>
      <c r="H96" s="367"/>
      <c r="I96" s="368"/>
      <c r="J96" s="368"/>
      <c r="K96" s="368"/>
      <c r="L96" s="296" t="n">
        <v>9696.54</v>
      </c>
      <c r="M96" s="369"/>
      <c r="N96" s="370"/>
      <c r="O96" s="369"/>
      <c r="P96" s="369"/>
      <c r="Q96" s="369"/>
      <c r="R96" s="369"/>
      <c r="S96" s="369"/>
      <c r="T96" s="369"/>
      <c r="U96" s="369"/>
      <c r="V96" s="370"/>
      <c r="W96" s="370"/>
      <c r="X96" s="48"/>
      <c r="Y96" s="49" t="n">
        <f aca="false">IF(W96=0,0,X96/W96*100)</f>
        <v>0</v>
      </c>
    </row>
    <row r="97" customFormat="false" ht="13.5" hidden="true" customHeight="true" outlineLevel="0" collapsed="false">
      <c r="A97" s="254"/>
      <c r="B97" s="256"/>
      <c r="C97" s="98" t="s">
        <v>218</v>
      </c>
      <c r="D97" s="367"/>
      <c r="E97" s="367"/>
      <c r="F97" s="367"/>
      <c r="G97" s="367"/>
      <c r="H97" s="367"/>
      <c r="I97" s="368"/>
      <c r="J97" s="368"/>
      <c r="K97" s="368"/>
      <c r="L97" s="296" t="n">
        <v>9955.3</v>
      </c>
      <c r="M97" s="369"/>
      <c r="N97" s="370"/>
      <c r="O97" s="369"/>
      <c r="P97" s="369"/>
      <c r="Q97" s="369"/>
      <c r="R97" s="369"/>
      <c r="S97" s="369"/>
      <c r="T97" s="369"/>
      <c r="U97" s="369"/>
      <c r="V97" s="370"/>
      <c r="W97" s="370"/>
      <c r="X97" s="48"/>
      <c r="Y97" s="49" t="n">
        <f aca="false">IF(W97=0,0,X97/W97*100)</f>
        <v>0</v>
      </c>
    </row>
    <row r="98" customFormat="false" ht="13.5" hidden="true" customHeight="true" outlineLevel="0" collapsed="false">
      <c r="A98" s="254"/>
      <c r="B98" s="256"/>
      <c r="C98" s="98" t="s">
        <v>219</v>
      </c>
      <c r="D98" s="367"/>
      <c r="E98" s="367"/>
      <c r="F98" s="367"/>
      <c r="G98" s="367"/>
      <c r="H98" s="367"/>
      <c r="I98" s="368"/>
      <c r="J98" s="368"/>
      <c r="K98" s="368"/>
      <c r="L98" s="296" t="n">
        <v>11550</v>
      </c>
      <c r="M98" s="369"/>
      <c r="N98" s="370"/>
      <c r="O98" s="369"/>
      <c r="P98" s="369"/>
      <c r="Q98" s="369"/>
      <c r="R98" s="369"/>
      <c r="S98" s="369"/>
      <c r="T98" s="369"/>
      <c r="U98" s="369"/>
      <c r="V98" s="370"/>
      <c r="W98" s="370"/>
      <c r="X98" s="48"/>
      <c r="Y98" s="49" t="n">
        <f aca="false">IF(W98=0,0,X98/W98*100)</f>
        <v>0</v>
      </c>
    </row>
    <row r="99" customFormat="false" ht="13.5" hidden="true" customHeight="true" outlineLevel="0" collapsed="false">
      <c r="A99" s="254"/>
      <c r="B99" s="256"/>
      <c r="C99" s="95" t="s">
        <v>220</v>
      </c>
      <c r="D99" s="367"/>
      <c r="E99" s="367"/>
      <c r="F99" s="367"/>
      <c r="G99" s="367"/>
      <c r="H99" s="367"/>
      <c r="I99" s="368"/>
      <c r="J99" s="368"/>
      <c r="K99" s="368"/>
      <c r="L99" s="296" t="n">
        <v>11848</v>
      </c>
      <c r="M99" s="369"/>
      <c r="N99" s="370"/>
      <c r="O99" s="369"/>
      <c r="P99" s="369"/>
      <c r="Q99" s="369"/>
      <c r="R99" s="369"/>
      <c r="S99" s="369"/>
      <c r="T99" s="369"/>
      <c r="U99" s="369"/>
      <c r="V99" s="370"/>
      <c r="W99" s="370"/>
      <c r="X99" s="48"/>
      <c r="Y99" s="49" t="n">
        <f aca="false">IF(W99=0,0,X99/W99*100)</f>
        <v>0</v>
      </c>
    </row>
    <row r="100" customFormat="false" ht="13.5" hidden="true" customHeight="true" outlineLevel="0" collapsed="false">
      <c r="A100" s="254"/>
      <c r="B100" s="270"/>
      <c r="C100" s="142" t="s">
        <v>221</v>
      </c>
      <c r="D100" s="116"/>
      <c r="E100" s="116"/>
      <c r="F100" s="116"/>
      <c r="G100" s="116"/>
      <c r="H100" s="116"/>
      <c r="I100" s="142"/>
      <c r="J100" s="116"/>
      <c r="K100" s="116"/>
      <c r="L100" s="77" t="n">
        <v>55733.87</v>
      </c>
      <c r="M100" s="46" t="n">
        <v>17376</v>
      </c>
      <c r="N100" s="78"/>
      <c r="O100" s="77" t="n">
        <v>39179.72</v>
      </c>
      <c r="P100" s="77"/>
      <c r="Q100" s="77"/>
      <c r="R100" s="77"/>
      <c r="S100" s="77"/>
      <c r="T100" s="77"/>
      <c r="U100" s="77"/>
      <c r="V100" s="78"/>
      <c r="W100" s="78"/>
      <c r="X100" s="48"/>
      <c r="Y100" s="49" t="n">
        <f aca="false">IF(W100=0,0,X100/W100*100)</f>
        <v>0</v>
      </c>
    </row>
    <row r="101" customFormat="false" ht="13.5" hidden="true" customHeight="true" outlineLevel="0" collapsed="false">
      <c r="A101" s="254"/>
      <c r="B101" s="356"/>
      <c r="C101" s="98" t="s">
        <v>222</v>
      </c>
      <c r="D101" s="144"/>
      <c r="E101" s="144"/>
      <c r="F101" s="144"/>
      <c r="G101" s="144"/>
      <c r="H101" s="144"/>
      <c r="I101" s="98"/>
      <c r="J101" s="144"/>
      <c r="K101" s="96"/>
      <c r="L101" s="46" t="n">
        <v>41848</v>
      </c>
      <c r="M101" s="46"/>
      <c r="N101" s="47"/>
      <c r="O101" s="46"/>
      <c r="P101" s="46"/>
      <c r="Q101" s="46"/>
      <c r="R101" s="46"/>
      <c r="S101" s="46"/>
      <c r="T101" s="46"/>
      <c r="U101" s="46"/>
      <c r="V101" s="47"/>
      <c r="W101" s="47"/>
      <c r="X101" s="48"/>
      <c r="Y101" s="49" t="n">
        <f aca="false">IF(W101=0,0,X101/W101*100)</f>
        <v>0</v>
      </c>
    </row>
    <row r="102" customFormat="false" ht="13.5" hidden="true" customHeight="true" outlineLevel="0" collapsed="false">
      <c r="A102" s="254"/>
      <c r="B102" s="356"/>
      <c r="C102" s="98"/>
      <c r="D102" s="144"/>
      <c r="E102" s="144"/>
      <c r="F102" s="144"/>
      <c r="G102" s="144"/>
      <c r="H102" s="144"/>
      <c r="I102" s="98"/>
      <c r="J102" s="144"/>
      <c r="K102" s="96"/>
      <c r="L102" s="47"/>
      <c r="M102" s="46"/>
      <c r="N102" s="47"/>
      <c r="O102" s="46"/>
      <c r="P102" s="46"/>
      <c r="Q102" s="46"/>
      <c r="R102" s="46"/>
      <c r="S102" s="46"/>
      <c r="T102" s="46"/>
      <c r="U102" s="46"/>
      <c r="V102" s="47"/>
      <c r="W102" s="47"/>
      <c r="X102" s="48"/>
      <c r="Y102" s="49" t="n">
        <f aca="false">IF(W102=0,0,X102/W102*100)</f>
        <v>0</v>
      </c>
    </row>
    <row r="103" customFormat="false" ht="13.5" hidden="true" customHeight="true" outlineLevel="0" collapsed="false">
      <c r="A103" s="254"/>
      <c r="B103" s="356"/>
      <c r="C103" s="98"/>
      <c r="D103" s="144"/>
      <c r="E103" s="144"/>
      <c r="F103" s="144"/>
      <c r="G103" s="144"/>
      <c r="H103" s="144"/>
      <c r="I103" s="98"/>
      <c r="J103" s="144"/>
      <c r="K103" s="96"/>
      <c r="L103" s="47"/>
      <c r="M103" s="46"/>
      <c r="N103" s="47"/>
      <c r="O103" s="46"/>
      <c r="P103" s="46"/>
      <c r="Q103" s="46"/>
      <c r="R103" s="46"/>
      <c r="S103" s="46"/>
      <c r="T103" s="46"/>
      <c r="U103" s="46"/>
      <c r="V103" s="47"/>
      <c r="W103" s="47"/>
      <c r="X103" s="48"/>
      <c r="Y103" s="49" t="n">
        <f aca="false">IF(W103=0,0,X103/W103*100)</f>
        <v>0</v>
      </c>
    </row>
    <row r="104" customFormat="false" ht="13.5" hidden="true" customHeight="true" outlineLevel="0" collapsed="false">
      <c r="A104" s="254"/>
      <c r="B104" s="356"/>
      <c r="C104" s="95"/>
      <c r="D104" s="96"/>
      <c r="E104" s="96"/>
      <c r="F104" s="96"/>
      <c r="G104" s="96"/>
      <c r="H104" s="96"/>
      <c r="I104" s="95"/>
      <c r="J104" s="96"/>
      <c r="K104" s="96"/>
      <c r="L104" s="47"/>
      <c r="M104" s="46"/>
      <c r="N104" s="47"/>
      <c r="O104" s="46"/>
      <c r="P104" s="46"/>
      <c r="Q104" s="46"/>
      <c r="R104" s="46"/>
      <c r="S104" s="46"/>
      <c r="T104" s="46"/>
      <c r="U104" s="46"/>
      <c r="V104" s="47"/>
      <c r="W104" s="47"/>
      <c r="X104" s="48"/>
      <c r="Y104" s="49" t="n">
        <f aca="false">IF(W104=0,0,X104/W104*100)</f>
        <v>0</v>
      </c>
    </row>
    <row r="105" customFormat="false" ht="13.5" hidden="true" customHeight="true" outlineLevel="0" collapsed="false">
      <c r="A105" s="254"/>
      <c r="B105" s="356" t="n">
        <v>630</v>
      </c>
      <c r="C105" s="95" t="s">
        <v>223</v>
      </c>
      <c r="D105" s="96"/>
      <c r="E105" s="96"/>
      <c r="F105" s="96"/>
      <c r="G105" s="96"/>
      <c r="H105" s="96"/>
      <c r="I105" s="95" t="n">
        <v>800</v>
      </c>
      <c r="J105" s="96"/>
      <c r="K105" s="96"/>
      <c r="L105" s="47"/>
      <c r="M105" s="46"/>
      <c r="N105" s="47"/>
      <c r="O105" s="46"/>
      <c r="P105" s="46"/>
      <c r="Q105" s="46"/>
      <c r="R105" s="46"/>
      <c r="S105" s="46"/>
      <c r="T105" s="46"/>
      <c r="U105" s="46"/>
      <c r="V105" s="47"/>
      <c r="W105" s="47"/>
      <c r="X105" s="48"/>
      <c r="Y105" s="49" t="n">
        <f aca="false">IF(W105=0,0,X105/W105*100)</f>
        <v>0</v>
      </c>
    </row>
    <row r="106" customFormat="false" ht="13.5" hidden="true" customHeight="true" outlineLevel="0" collapsed="false">
      <c r="A106" s="254"/>
      <c r="B106" s="356" t="n">
        <v>630</v>
      </c>
      <c r="C106" s="95" t="s">
        <v>224</v>
      </c>
      <c r="D106" s="96"/>
      <c r="E106" s="96"/>
      <c r="F106" s="96"/>
      <c r="G106" s="96"/>
      <c r="H106" s="96"/>
      <c r="I106" s="95" t="n">
        <v>2124</v>
      </c>
      <c r="J106" s="96" t="n">
        <v>1200</v>
      </c>
      <c r="K106" s="47" t="n">
        <v>56752</v>
      </c>
      <c r="L106" s="47"/>
      <c r="M106" s="46"/>
      <c r="N106" s="47"/>
      <c r="O106" s="46"/>
      <c r="P106" s="46"/>
      <c r="Q106" s="46"/>
      <c r="R106" s="46"/>
      <c r="S106" s="46"/>
      <c r="T106" s="46"/>
      <c r="U106" s="46"/>
      <c r="V106" s="47"/>
      <c r="W106" s="47"/>
      <c r="X106" s="48"/>
      <c r="Y106" s="49" t="n">
        <f aca="false">IF(W106=0,0,X106/W106*100)</f>
        <v>0</v>
      </c>
    </row>
    <row r="107" customFormat="false" ht="13.5" hidden="true" customHeight="true" outlineLevel="0" collapsed="false">
      <c r="A107" s="254"/>
      <c r="B107" s="356" t="n">
        <v>630</v>
      </c>
      <c r="C107" s="95" t="s">
        <v>225</v>
      </c>
      <c r="D107" s="96"/>
      <c r="E107" s="96"/>
      <c r="F107" s="96"/>
      <c r="G107" s="96"/>
      <c r="H107" s="96"/>
      <c r="I107" s="95"/>
      <c r="J107" s="96" t="n">
        <v>22691</v>
      </c>
      <c r="K107" s="47" t="n">
        <v>859</v>
      </c>
      <c r="L107" s="47"/>
      <c r="M107" s="46" t="n">
        <v>774.55</v>
      </c>
      <c r="N107" s="47"/>
      <c r="O107" s="46"/>
      <c r="P107" s="46"/>
      <c r="Q107" s="46"/>
      <c r="R107" s="46"/>
      <c r="S107" s="46"/>
      <c r="T107" s="46"/>
      <c r="U107" s="46"/>
      <c r="V107" s="47"/>
      <c r="W107" s="47"/>
      <c r="X107" s="48"/>
      <c r="Y107" s="49" t="n">
        <f aca="false">IF(W107=0,0,X107/W107*100)</f>
        <v>0</v>
      </c>
    </row>
    <row r="108" customFormat="false" ht="13.5" hidden="true" customHeight="true" outlineLevel="0" collapsed="false">
      <c r="A108" s="254"/>
      <c r="B108" s="356" t="n">
        <v>630</v>
      </c>
      <c r="C108" s="95" t="s">
        <v>226</v>
      </c>
      <c r="D108" s="96"/>
      <c r="E108" s="96"/>
      <c r="F108" s="96"/>
      <c r="G108" s="96"/>
      <c r="H108" s="96"/>
      <c r="I108" s="95" t="n">
        <v>4435</v>
      </c>
      <c r="J108" s="96"/>
      <c r="K108" s="96" t="n">
        <v>0</v>
      </c>
      <c r="L108" s="46" t="n">
        <v>931.15</v>
      </c>
      <c r="M108" s="46" t="n">
        <v>7872</v>
      </c>
      <c r="N108" s="47" t="n">
        <v>6215.72</v>
      </c>
      <c r="O108" s="46"/>
      <c r="P108" s="46" t="n">
        <v>50244.21</v>
      </c>
      <c r="Q108" s="46"/>
      <c r="R108" s="46"/>
      <c r="S108" s="46"/>
      <c r="T108" s="46"/>
      <c r="U108" s="46" t="n">
        <v>0</v>
      </c>
      <c r="V108" s="47"/>
      <c r="W108" s="47" t="n">
        <v>0</v>
      </c>
      <c r="X108" s="48"/>
      <c r="Y108" s="49" t="n">
        <f aca="false">IF(W108=0,0,X108/W108*100)</f>
        <v>0</v>
      </c>
    </row>
    <row r="109" customFormat="false" ht="13.5" hidden="true" customHeight="true" outlineLevel="0" collapsed="false">
      <c r="A109" s="254"/>
      <c r="B109" s="356" t="n">
        <v>630</v>
      </c>
      <c r="C109" s="98" t="s">
        <v>227</v>
      </c>
      <c r="D109" s="144"/>
      <c r="E109" s="144"/>
      <c r="F109" s="144"/>
      <c r="G109" s="144"/>
      <c r="H109" s="144"/>
      <c r="I109" s="98"/>
      <c r="J109" s="144"/>
      <c r="K109" s="144"/>
      <c r="L109" s="81"/>
      <c r="M109" s="80"/>
      <c r="N109" s="81" t="n">
        <v>17446.49</v>
      </c>
      <c r="O109" s="80"/>
      <c r="P109" s="80"/>
      <c r="Q109" s="80"/>
      <c r="R109" s="80"/>
      <c r="S109" s="80"/>
      <c r="T109" s="80"/>
      <c r="U109" s="80" t="n">
        <v>0</v>
      </c>
      <c r="V109" s="81"/>
      <c r="W109" s="81"/>
      <c r="X109" s="48"/>
      <c r="Y109" s="49" t="n">
        <f aca="false">IF(W109=0,0,X109/W109*100)</f>
        <v>0</v>
      </c>
    </row>
    <row r="110" customFormat="false" ht="13.5" hidden="false" customHeight="true" outlineLevel="0" collapsed="false">
      <c r="A110" s="254"/>
      <c r="B110" s="356" t="n">
        <v>630</v>
      </c>
      <c r="C110" s="98" t="s">
        <v>228</v>
      </c>
      <c r="D110" s="144"/>
      <c r="E110" s="144"/>
      <c r="F110" s="144"/>
      <c r="G110" s="144"/>
      <c r="H110" s="144"/>
      <c r="I110" s="98" t="n">
        <v>931</v>
      </c>
      <c r="J110" s="144" t="n">
        <v>0</v>
      </c>
      <c r="K110" s="144"/>
      <c r="L110" s="144"/>
      <c r="M110" s="285"/>
      <c r="N110" s="81" t="n">
        <v>0</v>
      </c>
      <c r="O110" s="80"/>
      <c r="P110" s="80"/>
      <c r="Q110" s="80" t="n">
        <v>0</v>
      </c>
      <c r="R110" s="80"/>
      <c r="S110" s="80"/>
      <c r="T110" s="80"/>
      <c r="U110" s="80" t="n">
        <v>0</v>
      </c>
      <c r="V110" s="81"/>
      <c r="W110" s="81" t="n">
        <v>30000</v>
      </c>
      <c r="X110" s="48" t="n">
        <v>15600</v>
      </c>
      <c r="Y110" s="49" t="n">
        <f aca="false">IF(W110=0,0,X110/W110*100)</f>
        <v>52</v>
      </c>
    </row>
    <row r="111" customFormat="false" ht="13.5" hidden="false" customHeight="true" outlineLevel="0" collapsed="false">
      <c r="A111" s="254"/>
      <c r="B111" s="356" t="n">
        <v>630</v>
      </c>
      <c r="C111" s="98" t="s">
        <v>229</v>
      </c>
      <c r="D111" s="144"/>
      <c r="E111" s="144"/>
      <c r="F111" s="144"/>
      <c r="G111" s="144"/>
      <c r="H111" s="144"/>
      <c r="I111" s="95" t="n">
        <v>10805</v>
      </c>
      <c r="J111" s="96" t="n">
        <v>3148</v>
      </c>
      <c r="K111" s="144" t="n">
        <v>17518</v>
      </c>
      <c r="L111" s="80" t="n">
        <v>34575.23</v>
      </c>
      <c r="M111" s="80" t="n">
        <v>22975.97</v>
      </c>
      <c r="N111" s="81" t="n">
        <v>28524.56</v>
      </c>
      <c r="O111" s="80" t="n">
        <v>26839.28</v>
      </c>
      <c r="P111" s="80" t="n">
        <v>38980.9</v>
      </c>
      <c r="Q111" s="80" t="n">
        <v>31233.38</v>
      </c>
      <c r="R111" s="80" t="n">
        <v>28868.42</v>
      </c>
      <c r="S111" s="80" t="n">
        <v>28868.42</v>
      </c>
      <c r="T111" s="80" t="n">
        <v>26606.62</v>
      </c>
      <c r="U111" s="80" t="n">
        <v>63166.65</v>
      </c>
      <c r="V111" s="81" t="n">
        <v>25000</v>
      </c>
      <c r="W111" s="81" t="n">
        <v>25000</v>
      </c>
      <c r="X111" s="48" t="n">
        <v>35117.29</v>
      </c>
      <c r="Y111" s="49" t="n">
        <f aca="false">IF(W111=0,0,X111/W111*100)</f>
        <v>140.46916</v>
      </c>
    </row>
    <row r="112" customFormat="false" ht="13.5" hidden="false" customHeight="true" outlineLevel="0" collapsed="false">
      <c r="A112" s="254"/>
      <c r="B112" s="359" t="n">
        <v>640</v>
      </c>
      <c r="C112" s="97" t="s">
        <v>230</v>
      </c>
      <c r="D112" s="119"/>
      <c r="E112" s="119" t="n">
        <v>217951</v>
      </c>
      <c r="F112" s="119" t="n">
        <v>132776</v>
      </c>
      <c r="G112" s="119" t="n">
        <v>141830</v>
      </c>
      <c r="H112" s="119" t="n">
        <v>137000</v>
      </c>
      <c r="I112" s="97" t="n">
        <v>133070</v>
      </c>
      <c r="J112" s="119" t="n">
        <v>146453</v>
      </c>
      <c r="K112" s="119" t="n">
        <v>144534</v>
      </c>
      <c r="L112" s="288" t="n">
        <v>144534</v>
      </c>
      <c r="M112" s="288" t="n">
        <v>151477</v>
      </c>
      <c r="N112" s="55" t="n">
        <v>155372</v>
      </c>
      <c r="O112" s="54" t="n">
        <v>169631.84</v>
      </c>
      <c r="P112" s="54" t="n">
        <v>169220.52</v>
      </c>
      <c r="Q112" s="54" t="n">
        <v>193874</v>
      </c>
      <c r="R112" s="54" t="n">
        <v>154631</v>
      </c>
      <c r="S112" s="54" t="n">
        <v>154631</v>
      </c>
      <c r="T112" s="54" t="n">
        <v>218782</v>
      </c>
      <c r="U112" s="54" t="n">
        <v>220915</v>
      </c>
      <c r="V112" s="55" t="n">
        <v>235458</v>
      </c>
      <c r="W112" s="55" t="n">
        <v>245458</v>
      </c>
      <c r="X112" s="56" t="n">
        <v>245458</v>
      </c>
      <c r="Y112" s="57" t="n">
        <f aca="false">IF(W112=0,0,X112/W112*100)</f>
        <v>100</v>
      </c>
    </row>
    <row r="113" customFormat="false" ht="14.4" hidden="false" customHeight="false" outlineLevel="0" collapsed="false">
      <c r="A113" s="232" t="s">
        <v>231</v>
      </c>
      <c r="B113" s="233" t="s">
        <v>232</v>
      </c>
      <c r="C113" s="233"/>
      <c r="D113" s="132" t="n">
        <v>10589</v>
      </c>
      <c r="E113" s="132" t="n">
        <v>11917</v>
      </c>
      <c r="F113" s="132" t="n">
        <v>11883</v>
      </c>
      <c r="G113" s="132" t="n">
        <v>4189</v>
      </c>
      <c r="H113" s="132" t="n">
        <v>5005</v>
      </c>
      <c r="I113" s="132" t="n">
        <v>5041</v>
      </c>
      <c r="J113" s="132" t="n">
        <v>5609</v>
      </c>
      <c r="K113" s="132" t="n">
        <v>6003</v>
      </c>
      <c r="L113" s="133" t="n">
        <v>3745.53</v>
      </c>
      <c r="M113" s="133" t="n">
        <v>5989.44</v>
      </c>
      <c r="N113" s="134" t="n">
        <v>5966.9</v>
      </c>
      <c r="O113" s="135" t="n">
        <v>6273.49</v>
      </c>
      <c r="P113" s="135" t="n">
        <v>6274.93</v>
      </c>
      <c r="Q113" s="135" t="n">
        <v>6281.35</v>
      </c>
      <c r="R113" s="135" t="n">
        <v>6368.7</v>
      </c>
      <c r="S113" s="135" t="n">
        <v>6368.7</v>
      </c>
      <c r="T113" s="135" t="n">
        <v>6571.79</v>
      </c>
      <c r="U113" s="135" t="n">
        <v>7767.52</v>
      </c>
      <c r="V113" s="134" t="n">
        <f aca="false">V114</f>
        <v>6000</v>
      </c>
      <c r="W113" s="134" t="n">
        <f aca="false">W114</f>
        <v>6000</v>
      </c>
      <c r="X113" s="135" t="n">
        <f aca="false">X114</f>
        <v>7140.62</v>
      </c>
      <c r="Y113" s="136" t="n">
        <f aca="false">IF(W113=0,0,X113/W113*100)</f>
        <v>119.010333333333</v>
      </c>
    </row>
    <row r="114" customFormat="false" ht="13.8" hidden="false" customHeight="false" outlineLevel="0" collapsed="false">
      <c r="A114" s="371"/>
      <c r="B114" s="372"/>
      <c r="C114" s="145" t="s">
        <v>233</v>
      </c>
      <c r="D114" s="158" t="n">
        <v>10589</v>
      </c>
      <c r="E114" s="158" t="n">
        <v>11917</v>
      </c>
      <c r="F114" s="158" t="n">
        <v>11883</v>
      </c>
      <c r="G114" s="158" t="n">
        <v>4189</v>
      </c>
      <c r="H114" s="158" t="n">
        <v>5005</v>
      </c>
      <c r="I114" s="145" t="n">
        <v>5041</v>
      </c>
      <c r="J114" s="158" t="n">
        <v>5609</v>
      </c>
      <c r="K114" s="33" t="n">
        <v>6003</v>
      </c>
      <c r="L114" s="32" t="n">
        <v>3745.53</v>
      </c>
      <c r="M114" s="32" t="n">
        <v>5989.44</v>
      </c>
      <c r="N114" s="33" t="n">
        <v>5966.9</v>
      </c>
      <c r="O114" s="32" t="n">
        <v>6273.49</v>
      </c>
      <c r="P114" s="32" t="n">
        <v>6274.93</v>
      </c>
      <c r="Q114" s="32" t="n">
        <v>6281.35</v>
      </c>
      <c r="R114" s="32" t="n">
        <v>6368.7</v>
      </c>
      <c r="S114" s="32" t="n">
        <v>6368.7</v>
      </c>
      <c r="T114" s="32" t="n">
        <v>6571.79</v>
      </c>
      <c r="U114" s="32" t="n">
        <v>7767.52</v>
      </c>
      <c r="V114" s="33" t="n">
        <v>6000</v>
      </c>
      <c r="W114" s="33" t="n">
        <v>6000</v>
      </c>
      <c r="X114" s="34" t="n">
        <v>7140.62</v>
      </c>
      <c r="Y114" s="35" t="n">
        <f aca="false">IF(W114=0,0,X114/W114*100)</f>
        <v>119.010333333333</v>
      </c>
    </row>
    <row r="115" customFormat="false" ht="14.4" hidden="false" customHeight="false" outlineLevel="0" collapsed="false">
      <c r="A115" s="300" t="s">
        <v>234</v>
      </c>
      <c r="B115" s="301" t="s">
        <v>235</v>
      </c>
      <c r="C115" s="301"/>
      <c r="D115" s="151" t="n">
        <v>0</v>
      </c>
      <c r="E115" s="151" t="n">
        <v>122817</v>
      </c>
      <c r="F115" s="151" t="n">
        <v>236905</v>
      </c>
      <c r="G115" s="151" t="n">
        <v>210760</v>
      </c>
      <c r="H115" s="151" t="n">
        <v>216000</v>
      </c>
      <c r="I115" s="151" t="n">
        <v>173560</v>
      </c>
      <c r="J115" s="151" t="n">
        <v>168880</v>
      </c>
      <c r="K115" s="151" t="n">
        <v>168880</v>
      </c>
      <c r="L115" s="152" t="n">
        <v>166668</v>
      </c>
      <c r="M115" s="152" t="n">
        <v>150364</v>
      </c>
      <c r="N115" s="153" t="n">
        <v>136000</v>
      </c>
      <c r="O115" s="154" t="n">
        <v>141246.73</v>
      </c>
      <c r="P115" s="154" t="n">
        <v>166152.71</v>
      </c>
      <c r="Q115" s="154" t="n">
        <v>167000</v>
      </c>
      <c r="R115" s="154" t="n">
        <v>132714</v>
      </c>
      <c r="S115" s="154" t="n">
        <v>132714</v>
      </c>
      <c r="T115" s="154" t="n">
        <v>191418.9</v>
      </c>
      <c r="U115" s="154" t="n">
        <v>156371.41</v>
      </c>
      <c r="V115" s="153" t="n">
        <f aca="false">SUM(V116:V117)</f>
        <v>221828</v>
      </c>
      <c r="W115" s="153" t="n">
        <f aca="false">SUM(W116:W117)</f>
        <v>161828</v>
      </c>
      <c r="X115" s="154" t="n">
        <f aca="false">SUM(X116:X117)</f>
        <v>161828</v>
      </c>
      <c r="Y115" s="155" t="n">
        <f aca="false">IF(W115=0,0,X115/W115*100)</f>
        <v>100</v>
      </c>
    </row>
    <row r="116" customFormat="false" ht="13.8" hidden="false" customHeight="false" outlineLevel="0" collapsed="false">
      <c r="A116" s="254"/>
      <c r="B116" s="373" t="n">
        <v>630</v>
      </c>
      <c r="C116" s="290" t="s">
        <v>236</v>
      </c>
      <c r="D116" s="365"/>
      <c r="E116" s="365"/>
      <c r="F116" s="365"/>
      <c r="G116" s="365"/>
      <c r="H116" s="365"/>
      <c r="I116" s="365"/>
      <c r="J116" s="365"/>
      <c r="K116" s="366"/>
      <c r="L116" s="39"/>
      <c r="M116" s="39"/>
      <c r="N116" s="40"/>
      <c r="O116" s="39" t="n">
        <v>3112.73</v>
      </c>
      <c r="P116" s="39"/>
      <c r="Q116" s="39"/>
      <c r="R116" s="39"/>
      <c r="S116" s="39"/>
      <c r="T116" s="39"/>
      <c r="U116" s="39"/>
      <c r="V116" s="40"/>
      <c r="W116" s="40"/>
      <c r="X116" s="281"/>
      <c r="Y116" s="374" t="n">
        <f aca="false">IF(W116=0,0,X116/W116*100)</f>
        <v>0</v>
      </c>
    </row>
    <row r="117" customFormat="false" ht="13.8" hidden="false" customHeight="false" outlineLevel="0" collapsed="false">
      <c r="A117" s="254"/>
      <c r="B117" s="286" t="n">
        <v>640</v>
      </c>
      <c r="C117" s="360" t="s">
        <v>237</v>
      </c>
      <c r="D117" s="119"/>
      <c r="E117" s="119" t="n">
        <v>122817</v>
      </c>
      <c r="F117" s="119" t="n">
        <v>236905</v>
      </c>
      <c r="G117" s="119" t="n">
        <v>210760</v>
      </c>
      <c r="H117" s="119" t="n">
        <v>216000</v>
      </c>
      <c r="I117" s="97" t="n">
        <v>173560</v>
      </c>
      <c r="J117" s="119" t="n">
        <v>168880</v>
      </c>
      <c r="K117" s="55" t="n">
        <v>168880</v>
      </c>
      <c r="L117" s="54" t="n">
        <v>166668</v>
      </c>
      <c r="M117" s="54" t="n">
        <v>150364</v>
      </c>
      <c r="N117" s="55" t="n">
        <v>136000</v>
      </c>
      <c r="O117" s="54" t="n">
        <v>138134</v>
      </c>
      <c r="P117" s="54" t="n">
        <v>166152.71</v>
      </c>
      <c r="Q117" s="54" t="n">
        <v>167000</v>
      </c>
      <c r="R117" s="54" t="n">
        <v>132714</v>
      </c>
      <c r="S117" s="54" t="n">
        <v>132714</v>
      </c>
      <c r="T117" s="54" t="n">
        <v>191418.9</v>
      </c>
      <c r="U117" s="54" t="n">
        <v>156371.41</v>
      </c>
      <c r="V117" s="55" t="n">
        <v>221828</v>
      </c>
      <c r="W117" s="55" t="n">
        <v>161828</v>
      </c>
      <c r="X117" s="174" t="n">
        <v>161828</v>
      </c>
      <c r="Y117" s="175" t="n">
        <f aca="false">IF(W117=0,0,X117/W117*100)</f>
        <v>100</v>
      </c>
    </row>
    <row r="118" customFormat="false" ht="14.4" hidden="false" customHeight="false" outlineLevel="0" collapsed="false">
      <c r="A118" s="300" t="s">
        <v>238</v>
      </c>
      <c r="B118" s="301" t="s">
        <v>239</v>
      </c>
      <c r="C118" s="301"/>
      <c r="D118" s="151" t="n">
        <v>0</v>
      </c>
      <c r="E118" s="151" t="n">
        <v>56430</v>
      </c>
      <c r="F118" s="151" t="n">
        <v>359789</v>
      </c>
      <c r="G118" s="151" t="n">
        <v>312928</v>
      </c>
      <c r="H118" s="151" t="n">
        <v>336361</v>
      </c>
      <c r="I118" s="151" t="n">
        <v>283963</v>
      </c>
      <c r="J118" s="151" t="n">
        <v>347786</v>
      </c>
      <c r="K118" s="151" t="n">
        <v>268221</v>
      </c>
      <c r="L118" s="151" t="n">
        <v>263798.23</v>
      </c>
      <c r="M118" s="152" t="n">
        <v>287887.32</v>
      </c>
      <c r="N118" s="153" t="n">
        <v>314491.48</v>
      </c>
      <c r="O118" s="154" t="n">
        <v>300556.48</v>
      </c>
      <c r="P118" s="154" t="n">
        <v>267198.25</v>
      </c>
      <c r="Q118" s="154" t="n">
        <v>301913.75</v>
      </c>
      <c r="R118" s="154" t="n">
        <v>417210.98</v>
      </c>
      <c r="S118" s="154" t="n">
        <v>438448.69</v>
      </c>
      <c r="T118" s="154" t="n">
        <v>583280.46</v>
      </c>
      <c r="U118" s="154" t="n">
        <v>703356.43</v>
      </c>
      <c r="V118" s="153" t="n">
        <f aca="false">SUM(V119:V128)</f>
        <v>438041</v>
      </c>
      <c r="W118" s="153" t="n">
        <f aca="false">SUM(W119:W128)</f>
        <v>551770</v>
      </c>
      <c r="X118" s="154" t="n">
        <f aca="false">SUM(X119:X128)</f>
        <v>597031.88</v>
      </c>
      <c r="Y118" s="155" t="n">
        <f aca="false">IF(W118=0,0,X118/W118*100)</f>
        <v>108.203033872809</v>
      </c>
      <c r="Z118" s="375"/>
    </row>
    <row r="119" customFormat="false" ht="13.2" hidden="false" customHeight="false" outlineLevel="0" collapsed="false">
      <c r="A119" s="254"/>
      <c r="B119" s="255" t="n">
        <v>610</v>
      </c>
      <c r="C119" s="93" t="s">
        <v>144</v>
      </c>
      <c r="D119" s="94"/>
      <c r="E119" s="94"/>
      <c r="F119" s="94"/>
      <c r="G119" s="94"/>
      <c r="H119" s="94"/>
      <c r="I119" s="93" t="n">
        <v>264635</v>
      </c>
      <c r="J119" s="94" t="n">
        <v>24997</v>
      </c>
      <c r="K119" s="94" t="n">
        <v>24062</v>
      </c>
      <c r="L119" s="40" t="n">
        <v>22719.55</v>
      </c>
      <c r="M119" s="239" t="n">
        <v>28495.57</v>
      </c>
      <c r="N119" s="38" t="n">
        <v>28348.01</v>
      </c>
      <c r="O119" s="239" t="n">
        <v>31464.64</v>
      </c>
      <c r="P119" s="239" t="n">
        <v>33530.71</v>
      </c>
      <c r="Q119" s="239" t="n">
        <v>39895.85</v>
      </c>
      <c r="R119" s="239" t="n">
        <v>42789.65</v>
      </c>
      <c r="S119" s="239" t="n">
        <v>44602.43</v>
      </c>
      <c r="T119" s="239" t="n">
        <v>42900.8</v>
      </c>
      <c r="U119" s="239" t="n">
        <v>35469.53</v>
      </c>
      <c r="V119" s="38" t="n">
        <v>52560</v>
      </c>
      <c r="W119" s="38" t="n">
        <v>52560</v>
      </c>
      <c r="X119" s="41" t="n">
        <v>51860.99</v>
      </c>
      <c r="Y119" s="42" t="n">
        <f aca="false">IF(W119=0,0,X119/W119*100)</f>
        <v>98.6700722983257</v>
      </c>
    </row>
    <row r="120" customFormat="false" ht="13.2" hidden="false" customHeight="false" outlineLevel="0" collapsed="false">
      <c r="A120" s="254"/>
      <c r="B120" s="256" t="n">
        <v>620</v>
      </c>
      <c r="C120" s="95" t="s">
        <v>145</v>
      </c>
      <c r="D120" s="96"/>
      <c r="E120" s="96"/>
      <c r="F120" s="96"/>
      <c r="G120" s="96"/>
      <c r="H120" s="96"/>
      <c r="I120" s="95"/>
      <c r="J120" s="96" t="n">
        <v>9316</v>
      </c>
      <c r="K120" s="96" t="n">
        <v>8959</v>
      </c>
      <c r="L120" s="47" t="n">
        <v>9337.62</v>
      </c>
      <c r="M120" s="170" t="n">
        <v>10210.04</v>
      </c>
      <c r="N120" s="45" t="n">
        <v>10765.88</v>
      </c>
      <c r="O120" s="170" t="n">
        <v>11782.59</v>
      </c>
      <c r="P120" s="170" t="n">
        <v>12285.58</v>
      </c>
      <c r="Q120" s="170" t="n">
        <v>14108.66</v>
      </c>
      <c r="R120" s="170" t="n">
        <v>15095.93</v>
      </c>
      <c r="S120" s="170" t="n">
        <v>15721.4</v>
      </c>
      <c r="T120" s="170" t="n">
        <v>15172.28</v>
      </c>
      <c r="U120" s="170" t="n">
        <v>15007.65</v>
      </c>
      <c r="V120" s="45" t="n">
        <v>18370</v>
      </c>
      <c r="W120" s="45" t="n">
        <v>18370</v>
      </c>
      <c r="X120" s="48" t="n">
        <v>19907.18</v>
      </c>
      <c r="Y120" s="49" t="n">
        <f aca="false">IF(W120=0,0,X120/W120*100)</f>
        <v>108.367882416984</v>
      </c>
    </row>
    <row r="121" customFormat="false" ht="13.2" hidden="false" customHeight="false" outlineLevel="0" collapsed="false">
      <c r="A121" s="254"/>
      <c r="B121" s="256" t="n">
        <v>630</v>
      </c>
      <c r="C121" s="95" t="s">
        <v>146</v>
      </c>
      <c r="D121" s="96"/>
      <c r="E121" s="96"/>
      <c r="F121" s="96"/>
      <c r="G121" s="96"/>
      <c r="H121" s="96"/>
      <c r="I121" s="95"/>
      <c r="J121" s="96" t="n">
        <v>291329</v>
      </c>
      <c r="K121" s="96" t="n">
        <v>212898</v>
      </c>
      <c r="L121" s="47" t="n">
        <v>204427.59</v>
      </c>
      <c r="M121" s="170" t="n">
        <v>218239.71</v>
      </c>
      <c r="N121" s="45" t="n">
        <v>254385.59</v>
      </c>
      <c r="O121" s="170" t="n">
        <v>246224.25</v>
      </c>
      <c r="P121" s="170" t="n">
        <v>219779.39</v>
      </c>
      <c r="Q121" s="170" t="n">
        <v>232209.24</v>
      </c>
      <c r="R121" s="170" t="n">
        <v>186571.03</v>
      </c>
      <c r="S121" s="170" t="n">
        <v>291671.33</v>
      </c>
      <c r="T121" s="170" t="n">
        <v>408635.18</v>
      </c>
      <c r="U121" s="170" t="n">
        <v>447100.82</v>
      </c>
      <c r="V121" s="45" t="n">
        <v>350246</v>
      </c>
      <c r="W121" s="45" t="n">
        <v>341684</v>
      </c>
      <c r="X121" s="48" t="n">
        <v>439671.06</v>
      </c>
      <c r="Y121" s="49" t="n">
        <f aca="false">IF(W121=0,0,X121/W121*100)</f>
        <v>128.677684644291</v>
      </c>
    </row>
    <row r="122" customFormat="false" ht="13.2" hidden="false" customHeight="false" outlineLevel="0" collapsed="false">
      <c r="A122" s="254"/>
      <c r="B122" s="226" t="n">
        <v>640</v>
      </c>
      <c r="C122" s="95" t="s">
        <v>240</v>
      </c>
      <c r="D122" s="96"/>
      <c r="E122" s="96"/>
      <c r="F122" s="96"/>
      <c r="G122" s="96"/>
      <c r="H122" s="96"/>
      <c r="I122" s="95"/>
      <c r="J122" s="96"/>
      <c r="K122" s="47" t="n">
        <v>158</v>
      </c>
      <c r="L122" s="47" t="n">
        <v>169.47</v>
      </c>
      <c r="M122" s="170"/>
      <c r="N122" s="45"/>
      <c r="O122" s="170"/>
      <c r="P122" s="170" t="n">
        <v>137.43</v>
      </c>
      <c r="Q122" s="170"/>
      <c r="R122" s="170" t="n">
        <v>164.3</v>
      </c>
      <c r="S122" s="170"/>
      <c r="T122" s="170"/>
      <c r="U122" s="170" t="n">
        <v>5686.26</v>
      </c>
      <c r="V122" s="45"/>
      <c r="W122" s="45"/>
      <c r="X122" s="48" t="n">
        <v>2541.17</v>
      </c>
      <c r="Y122" s="49" t="n">
        <f aca="false">IF(W122=0,0,X122/W122*100)</f>
        <v>0</v>
      </c>
    </row>
    <row r="123" customFormat="false" ht="13.2" hidden="false" customHeight="false" outlineLevel="0" collapsed="false">
      <c r="A123" s="254"/>
      <c r="B123" s="226" t="n">
        <v>630</v>
      </c>
      <c r="C123" s="95" t="s">
        <v>241</v>
      </c>
      <c r="D123" s="96"/>
      <c r="E123" s="96"/>
      <c r="F123" s="96"/>
      <c r="G123" s="96"/>
      <c r="H123" s="96"/>
      <c r="I123" s="95"/>
      <c r="J123" s="96"/>
      <c r="K123" s="47"/>
      <c r="L123" s="47"/>
      <c r="M123" s="170"/>
      <c r="N123" s="45"/>
      <c r="O123" s="170"/>
      <c r="P123" s="170"/>
      <c r="Q123" s="170"/>
      <c r="R123" s="170"/>
      <c r="S123" s="170"/>
      <c r="T123" s="170" t="n">
        <v>18898.4</v>
      </c>
      <c r="U123" s="170" t="n">
        <v>127992.17</v>
      </c>
      <c r="V123" s="45"/>
      <c r="W123" s="45" t="n">
        <v>71291</v>
      </c>
      <c r="X123" s="56" t="n">
        <v>71986.48</v>
      </c>
      <c r="Y123" s="57" t="n">
        <f aca="false">IF(W123=0,0,X123/W123*100)</f>
        <v>100.975550911055</v>
      </c>
    </row>
    <row r="124" customFormat="false" ht="13.2" hidden="false" customHeight="false" outlineLevel="0" collapsed="false">
      <c r="A124" s="254"/>
      <c r="B124" s="226" t="n">
        <v>630</v>
      </c>
      <c r="C124" s="95" t="s">
        <v>242</v>
      </c>
      <c r="D124" s="96"/>
      <c r="E124" s="96"/>
      <c r="F124" s="96"/>
      <c r="G124" s="96"/>
      <c r="H124" s="96"/>
      <c r="I124" s="95"/>
      <c r="J124" s="96"/>
      <c r="K124" s="47"/>
      <c r="L124" s="47"/>
      <c r="M124" s="170"/>
      <c r="N124" s="45"/>
      <c r="O124" s="170"/>
      <c r="P124" s="170"/>
      <c r="Q124" s="170"/>
      <c r="R124" s="170"/>
      <c r="S124" s="170"/>
      <c r="T124" s="170" t="n">
        <v>67324.5</v>
      </c>
      <c r="U124" s="170" t="n">
        <v>49000</v>
      </c>
      <c r="V124" s="45"/>
      <c r="W124" s="45" t="n">
        <v>0</v>
      </c>
      <c r="X124" s="56"/>
      <c r="Y124" s="57" t="n">
        <f aca="false">IF(W124=0,0,X124/W124*100)</f>
        <v>0</v>
      </c>
    </row>
    <row r="125" customFormat="false" ht="13.2" hidden="true" customHeight="false" outlineLevel="0" collapsed="false">
      <c r="A125" s="254"/>
      <c r="B125" s="226"/>
      <c r="C125" s="95" t="s">
        <v>243</v>
      </c>
      <c r="D125" s="96"/>
      <c r="E125" s="96"/>
      <c r="F125" s="96"/>
      <c r="G125" s="96"/>
      <c r="H125" s="96"/>
      <c r="I125" s="95"/>
      <c r="J125" s="96"/>
      <c r="K125" s="47"/>
      <c r="L125" s="47"/>
      <c r="M125" s="170"/>
      <c r="N125" s="45"/>
      <c r="O125" s="170"/>
      <c r="P125" s="170"/>
      <c r="Q125" s="170"/>
      <c r="R125" s="170"/>
      <c r="S125" s="170"/>
      <c r="T125" s="170" t="n">
        <v>8670</v>
      </c>
      <c r="U125" s="170"/>
      <c r="V125" s="45"/>
      <c r="W125" s="45" t="n">
        <v>0</v>
      </c>
      <c r="X125" s="56"/>
      <c r="Y125" s="57" t="n">
        <f aca="false">IF(W125=0,0,X125/W125*100)</f>
        <v>0</v>
      </c>
    </row>
    <row r="126" customFormat="false" ht="13.2" hidden="true" customHeight="false" outlineLevel="0" collapsed="false">
      <c r="A126" s="254"/>
      <c r="B126" s="226"/>
      <c r="C126" s="95" t="s">
        <v>244</v>
      </c>
      <c r="D126" s="96"/>
      <c r="E126" s="96"/>
      <c r="F126" s="96"/>
      <c r="G126" s="96"/>
      <c r="H126" s="96"/>
      <c r="I126" s="95"/>
      <c r="J126" s="96"/>
      <c r="K126" s="47"/>
      <c r="L126" s="47"/>
      <c r="M126" s="170"/>
      <c r="N126" s="45"/>
      <c r="O126" s="170"/>
      <c r="P126" s="170"/>
      <c r="Q126" s="170"/>
      <c r="R126" s="170"/>
      <c r="S126" s="170"/>
      <c r="T126" s="170" t="n">
        <v>14890.49</v>
      </c>
      <c r="U126" s="170"/>
      <c r="V126" s="45"/>
      <c r="W126" s="45" t="n">
        <v>0</v>
      </c>
      <c r="X126" s="56"/>
      <c r="Y126" s="57" t="n">
        <f aca="false">IF(W126=0,0,X126/W126*100)</f>
        <v>0</v>
      </c>
    </row>
    <row r="127" customFormat="false" ht="13.2" hidden="false" customHeight="false" outlineLevel="0" collapsed="false">
      <c r="A127" s="254"/>
      <c r="B127" s="226"/>
      <c r="C127" s="95" t="s">
        <v>114</v>
      </c>
      <c r="D127" s="96"/>
      <c r="E127" s="96"/>
      <c r="F127" s="96"/>
      <c r="G127" s="96"/>
      <c r="H127" s="96"/>
      <c r="I127" s="95"/>
      <c r="J127" s="96"/>
      <c r="K127" s="47"/>
      <c r="L127" s="47"/>
      <c r="M127" s="170"/>
      <c r="N127" s="45"/>
      <c r="O127" s="170"/>
      <c r="P127" s="170"/>
      <c r="Q127" s="170"/>
      <c r="R127" s="170" t="n">
        <v>169312.07</v>
      </c>
      <c r="S127" s="170" t="n">
        <v>83861.96</v>
      </c>
      <c r="T127" s="170"/>
      <c r="U127" s="170" t="n">
        <v>14000</v>
      </c>
      <c r="V127" s="45"/>
      <c r="W127" s="44" t="n">
        <v>54000</v>
      </c>
      <c r="X127" s="56"/>
      <c r="Y127" s="57" t="n">
        <f aca="false">IF(W127=0,0,X127/W127*100)</f>
        <v>0</v>
      </c>
    </row>
    <row r="128" customFormat="false" ht="13.8" hidden="false" customHeight="false" outlineLevel="0" collapsed="false">
      <c r="A128" s="254"/>
      <c r="B128" s="257" t="n">
        <v>640</v>
      </c>
      <c r="C128" s="275" t="s">
        <v>237</v>
      </c>
      <c r="D128" s="231"/>
      <c r="E128" s="231" t="n">
        <v>56430</v>
      </c>
      <c r="F128" s="231" t="n">
        <v>66388</v>
      </c>
      <c r="G128" s="231" t="n">
        <v>33070</v>
      </c>
      <c r="H128" s="231" t="n">
        <v>34000</v>
      </c>
      <c r="I128" s="275" t="n">
        <v>19328</v>
      </c>
      <c r="J128" s="231" t="n">
        <v>22144</v>
      </c>
      <c r="K128" s="148" t="n">
        <v>22144</v>
      </c>
      <c r="L128" s="148" t="n">
        <v>27144</v>
      </c>
      <c r="M128" s="147" t="n">
        <v>30942</v>
      </c>
      <c r="N128" s="148" t="n">
        <v>20992</v>
      </c>
      <c r="O128" s="147" t="n">
        <v>11085</v>
      </c>
      <c r="P128" s="147" t="n">
        <v>1465.14</v>
      </c>
      <c r="Q128" s="147" t="n">
        <v>15700</v>
      </c>
      <c r="R128" s="147" t="n">
        <v>3278</v>
      </c>
      <c r="S128" s="147" t="n">
        <v>2591.57</v>
      </c>
      <c r="T128" s="147" t="n">
        <v>6788.81</v>
      </c>
      <c r="U128" s="147" t="n">
        <v>9100</v>
      </c>
      <c r="V128" s="148" t="n">
        <v>16865</v>
      </c>
      <c r="W128" s="148" t="n">
        <v>13865</v>
      </c>
      <c r="X128" s="56" t="n">
        <v>11065</v>
      </c>
      <c r="Y128" s="57" t="n">
        <f aca="false">IF(W128=0,0,X128/W128*100)</f>
        <v>79.8052650558961</v>
      </c>
    </row>
    <row r="129" customFormat="false" ht="14.4" hidden="false" customHeight="false" outlineLevel="0" collapsed="false">
      <c r="A129" s="342" t="s">
        <v>245</v>
      </c>
      <c r="B129" s="73" t="s">
        <v>246</v>
      </c>
      <c r="C129" s="73"/>
      <c r="D129" s="231"/>
      <c r="E129" s="231"/>
      <c r="F129" s="231"/>
      <c r="G129" s="231"/>
      <c r="H129" s="231"/>
      <c r="I129" s="275"/>
      <c r="J129" s="231"/>
      <c r="K129" s="148"/>
      <c r="L129" s="148"/>
      <c r="M129" s="147"/>
      <c r="N129" s="148"/>
      <c r="O129" s="147"/>
      <c r="P129" s="147"/>
      <c r="Q129" s="147"/>
      <c r="R129" s="147"/>
      <c r="S129" s="70" t="n">
        <v>21778.81</v>
      </c>
      <c r="T129" s="70" t="n">
        <v>1065</v>
      </c>
      <c r="U129" s="71"/>
      <c r="V129" s="71"/>
      <c r="W129" s="71"/>
      <c r="X129" s="376"/>
      <c r="Y129" s="377" t="n">
        <f aca="false">IF(W129=0,0,X129/W129*100)</f>
        <v>0</v>
      </c>
    </row>
    <row r="130" customFormat="false" ht="14.4" hidden="false" customHeight="false" outlineLevel="0" collapsed="false">
      <c r="A130" s="378"/>
      <c r="B130" s="379" t="n">
        <v>600</v>
      </c>
      <c r="C130" s="145" t="s">
        <v>247</v>
      </c>
      <c r="D130" s="231"/>
      <c r="E130" s="231"/>
      <c r="F130" s="231"/>
      <c r="G130" s="231"/>
      <c r="H130" s="231"/>
      <c r="I130" s="275"/>
      <c r="J130" s="231"/>
      <c r="K130" s="148"/>
      <c r="L130" s="148"/>
      <c r="M130" s="147"/>
      <c r="N130" s="148"/>
      <c r="O130" s="147"/>
      <c r="P130" s="147"/>
      <c r="Q130" s="147"/>
      <c r="R130" s="147"/>
      <c r="S130" s="147" t="n">
        <v>21778.81</v>
      </c>
      <c r="T130" s="147" t="n">
        <v>1065</v>
      </c>
      <c r="U130" s="148"/>
      <c r="V130" s="148"/>
      <c r="W130" s="148"/>
      <c r="X130" s="34"/>
      <c r="Y130" s="35" t="n">
        <f aca="false">IF(W130=0,0,X130/W130*100)</f>
        <v>0</v>
      </c>
    </row>
    <row r="131" customFormat="false" ht="14.4" hidden="false" customHeight="false" outlineLevel="0" collapsed="false">
      <c r="A131" s="300" t="s">
        <v>248</v>
      </c>
      <c r="B131" s="301" t="s">
        <v>249</v>
      </c>
      <c r="C131" s="301"/>
      <c r="D131" s="151" t="n">
        <v>398161</v>
      </c>
      <c r="E131" s="151" t="n">
        <v>245269</v>
      </c>
      <c r="F131" s="151" t="n">
        <v>266050</v>
      </c>
      <c r="G131" s="151" t="n">
        <v>237941</v>
      </c>
      <c r="H131" s="151" t="n">
        <v>273708</v>
      </c>
      <c r="I131" s="151" t="n">
        <v>262675</v>
      </c>
      <c r="J131" s="151" t="n">
        <v>162661</v>
      </c>
      <c r="K131" s="151" t="n">
        <v>165913</v>
      </c>
      <c r="L131" s="152" t="n">
        <v>173111</v>
      </c>
      <c r="M131" s="152" t="n">
        <v>179007.07</v>
      </c>
      <c r="N131" s="153" t="n">
        <v>207573.5</v>
      </c>
      <c r="O131" s="154" t="n">
        <v>252852.5</v>
      </c>
      <c r="P131" s="154" t="n">
        <v>259830</v>
      </c>
      <c r="Q131" s="154" t="n">
        <v>341183.71</v>
      </c>
      <c r="R131" s="154" t="n">
        <v>311676.99</v>
      </c>
      <c r="S131" s="154" t="n">
        <v>363265.4</v>
      </c>
      <c r="T131" s="154" t="n">
        <v>463096.88</v>
      </c>
      <c r="U131" s="154" t="n">
        <v>501093.99</v>
      </c>
      <c r="V131" s="153" t="n">
        <f aca="false">SUM(V132:V135)</f>
        <v>487935</v>
      </c>
      <c r="W131" s="153" t="n">
        <f aca="false">SUM(W132:W135)</f>
        <v>430435</v>
      </c>
      <c r="X131" s="154" t="n">
        <f aca="false">SUM(X132:X135)</f>
        <v>432135</v>
      </c>
      <c r="Y131" s="155" t="n">
        <f aca="false">IF(W131=0,0,X131/W131*100)</f>
        <v>100.39494929548</v>
      </c>
    </row>
    <row r="132" customFormat="false" ht="13.2" hidden="false" customHeight="false" outlineLevel="0" collapsed="false">
      <c r="A132" s="235"/>
      <c r="B132" s="380"/>
      <c r="C132" s="93" t="s">
        <v>250</v>
      </c>
      <c r="D132" s="94" t="n">
        <v>373863</v>
      </c>
      <c r="E132" s="94" t="n">
        <v>211312</v>
      </c>
      <c r="F132" s="94" t="n">
        <v>220574</v>
      </c>
      <c r="G132" s="94" t="n">
        <v>190734</v>
      </c>
      <c r="H132" s="94" t="n">
        <v>216608</v>
      </c>
      <c r="I132" s="93" t="n">
        <v>202225</v>
      </c>
      <c r="J132" s="96" t="n">
        <v>118262</v>
      </c>
      <c r="K132" s="96" t="n">
        <v>116713</v>
      </c>
      <c r="L132" s="77" t="n">
        <v>116713</v>
      </c>
      <c r="M132" s="77" t="n">
        <v>132538</v>
      </c>
      <c r="N132" s="78" t="n">
        <v>117290</v>
      </c>
      <c r="O132" s="78" t="n">
        <v>150490</v>
      </c>
      <c r="P132" s="78" t="n">
        <v>157200</v>
      </c>
      <c r="Q132" s="77" t="n">
        <v>183913.71</v>
      </c>
      <c r="R132" s="77" t="n">
        <v>217841.99</v>
      </c>
      <c r="S132" s="77" t="n">
        <v>257655.4</v>
      </c>
      <c r="T132" s="77" t="n">
        <v>320916.88</v>
      </c>
      <c r="U132" s="77" t="n">
        <v>352753.99</v>
      </c>
      <c r="V132" s="78" t="n">
        <v>355465</v>
      </c>
      <c r="W132" s="78" t="n">
        <v>297965</v>
      </c>
      <c r="X132" s="41" t="n">
        <v>300765</v>
      </c>
      <c r="Y132" s="42" t="n">
        <f aca="false">IF(W132=0,0,X132/W132*100)</f>
        <v>100.939707683788</v>
      </c>
    </row>
    <row r="133" customFormat="false" ht="13.2" hidden="false" customHeight="false" outlineLevel="0" collapsed="false">
      <c r="A133" s="235"/>
      <c r="B133" s="381"/>
      <c r="C133" s="95" t="s">
        <v>251</v>
      </c>
      <c r="D133" s="96"/>
      <c r="E133" s="96"/>
      <c r="F133" s="96"/>
      <c r="G133" s="96"/>
      <c r="H133" s="96"/>
      <c r="I133" s="95"/>
      <c r="J133" s="96"/>
      <c r="K133" s="96"/>
      <c r="L133" s="46"/>
      <c r="M133" s="46" t="n">
        <v>3467.07</v>
      </c>
      <c r="N133" s="47" t="n">
        <v>50283.5</v>
      </c>
      <c r="O133" s="47" t="n">
        <v>101647</v>
      </c>
      <c r="P133" s="47" t="n">
        <v>53450</v>
      </c>
      <c r="Q133" s="46" t="n">
        <v>57270</v>
      </c>
      <c r="R133" s="46" t="n">
        <v>18835</v>
      </c>
      <c r="S133" s="46" t="n">
        <v>105610</v>
      </c>
      <c r="T133" s="46" t="n">
        <v>142180</v>
      </c>
      <c r="U133" s="46" t="n">
        <v>148340</v>
      </c>
      <c r="V133" s="47" t="n">
        <v>67470</v>
      </c>
      <c r="W133" s="47" t="n">
        <v>67470</v>
      </c>
      <c r="X133" s="48" t="n">
        <v>67470</v>
      </c>
      <c r="Y133" s="49" t="n">
        <f aca="false">IF(W133=0,0,X133/W133*100)</f>
        <v>100</v>
      </c>
    </row>
    <row r="134" customFormat="false" ht="13.2" hidden="true" customHeight="false" outlineLevel="0" collapsed="false">
      <c r="A134" s="235"/>
      <c r="B134" s="381"/>
      <c r="C134" s="95" t="s">
        <v>252</v>
      </c>
      <c r="D134" s="96"/>
      <c r="E134" s="96"/>
      <c r="F134" s="96"/>
      <c r="G134" s="96"/>
      <c r="H134" s="96"/>
      <c r="I134" s="95"/>
      <c r="J134" s="96"/>
      <c r="K134" s="96"/>
      <c r="L134" s="46"/>
      <c r="M134" s="46"/>
      <c r="N134" s="47"/>
      <c r="O134" s="47"/>
      <c r="P134" s="47"/>
      <c r="Q134" s="46" t="n">
        <v>20000</v>
      </c>
      <c r="R134" s="46" t="n">
        <v>15000</v>
      </c>
      <c r="S134" s="46"/>
      <c r="T134" s="46"/>
      <c r="U134" s="47"/>
      <c r="V134" s="47" t="n">
        <v>0</v>
      </c>
      <c r="W134" s="47" t="n">
        <v>0</v>
      </c>
      <c r="X134" s="48"/>
      <c r="Y134" s="57" t="n">
        <f aca="false">IF(W134=0,0,X134/W134*100)</f>
        <v>0</v>
      </c>
      <c r="AA134" s="2"/>
    </row>
    <row r="135" customFormat="false" ht="13.8" hidden="false" customHeight="false" outlineLevel="0" collapsed="false">
      <c r="A135" s="235"/>
      <c r="B135" s="382"/>
      <c r="C135" s="97" t="s">
        <v>253</v>
      </c>
      <c r="D135" s="119" t="n">
        <v>24298</v>
      </c>
      <c r="E135" s="119" t="n">
        <v>33957</v>
      </c>
      <c r="F135" s="119" t="n">
        <v>45476</v>
      </c>
      <c r="G135" s="119" t="n">
        <v>47207</v>
      </c>
      <c r="H135" s="119" t="n">
        <v>57100</v>
      </c>
      <c r="I135" s="97" t="n">
        <v>60450</v>
      </c>
      <c r="J135" s="96" t="n">
        <v>44399</v>
      </c>
      <c r="K135" s="96" t="n">
        <v>49200</v>
      </c>
      <c r="L135" s="80" t="n">
        <v>56398</v>
      </c>
      <c r="M135" s="80" t="n">
        <v>43002</v>
      </c>
      <c r="N135" s="81" t="n">
        <v>40000</v>
      </c>
      <c r="O135" s="81" t="n">
        <v>715.5</v>
      </c>
      <c r="P135" s="81" t="n">
        <v>49180</v>
      </c>
      <c r="Q135" s="80" t="n">
        <v>80000</v>
      </c>
      <c r="R135" s="80" t="n">
        <v>60000</v>
      </c>
      <c r="S135" s="80"/>
      <c r="T135" s="80"/>
      <c r="U135" s="81"/>
      <c r="V135" s="81" t="n">
        <v>65000</v>
      </c>
      <c r="W135" s="81" t="n">
        <v>65000</v>
      </c>
      <c r="X135" s="56" t="n">
        <v>63900</v>
      </c>
      <c r="Y135" s="57" t="n">
        <f aca="false">IF(W135=0,0,X135/W135*100)</f>
        <v>98.3076923076923</v>
      </c>
    </row>
    <row r="136" customFormat="false" ht="14.4" hidden="false" customHeight="false" outlineLevel="0" collapsed="false">
      <c r="A136" s="232" t="s">
        <v>254</v>
      </c>
      <c r="B136" s="233" t="s">
        <v>255</v>
      </c>
      <c r="C136" s="233"/>
      <c r="D136" s="132" t="n">
        <v>16298</v>
      </c>
      <c r="E136" s="132" t="n">
        <v>196674</v>
      </c>
      <c r="F136" s="132" t="n">
        <v>276704</v>
      </c>
      <c r="G136" s="132" t="n">
        <v>322185</v>
      </c>
      <c r="H136" s="132" t="n">
        <v>434860</v>
      </c>
      <c r="I136" s="132" t="n">
        <v>399432</v>
      </c>
      <c r="J136" s="132" t="n">
        <v>332348</v>
      </c>
      <c r="K136" s="132" t="n">
        <v>315787</v>
      </c>
      <c r="L136" s="133" t="n">
        <v>311192.32</v>
      </c>
      <c r="M136" s="133" t="n">
        <v>355810.5</v>
      </c>
      <c r="N136" s="134" t="n">
        <v>384915.19</v>
      </c>
      <c r="O136" s="135" t="n">
        <v>388070.83</v>
      </c>
      <c r="P136" s="135" t="n">
        <v>361113.8</v>
      </c>
      <c r="Q136" s="135" t="n">
        <v>408594.14</v>
      </c>
      <c r="R136" s="135" t="n">
        <v>256337.72</v>
      </c>
      <c r="S136" s="135" t="n">
        <v>268647.67</v>
      </c>
      <c r="T136" s="135" t="n">
        <v>354233.36</v>
      </c>
      <c r="U136" s="135" t="n">
        <v>519374.83</v>
      </c>
      <c r="V136" s="134" t="n">
        <f aca="false">SUM(V137:V150)</f>
        <v>544125</v>
      </c>
      <c r="W136" s="134" t="n">
        <f aca="false">SUM(W137:W150)</f>
        <v>597620</v>
      </c>
      <c r="X136" s="135" t="n">
        <f aca="false">SUM(X137:X150)</f>
        <v>558901.35</v>
      </c>
      <c r="Y136" s="136" t="n">
        <f aca="false">IF(W136=0,0,X136/W136*100)</f>
        <v>93.5211923965061</v>
      </c>
      <c r="Z136" s="50"/>
    </row>
    <row r="137" customFormat="false" ht="13.2" hidden="false" customHeight="false" outlineLevel="0" collapsed="false">
      <c r="A137" s="235"/>
      <c r="B137" s="383"/>
      <c r="C137" s="247" t="s">
        <v>256</v>
      </c>
      <c r="D137" s="384" t="n">
        <v>4913</v>
      </c>
      <c r="E137" s="384" t="n">
        <v>3850</v>
      </c>
      <c r="F137" s="384" t="n">
        <v>5112</v>
      </c>
      <c r="G137" s="384"/>
      <c r="H137" s="384"/>
      <c r="I137" s="247" t="n">
        <v>6756</v>
      </c>
      <c r="J137" s="384" t="n">
        <v>7114</v>
      </c>
      <c r="K137" s="94" t="n">
        <v>7113</v>
      </c>
      <c r="L137" s="40" t="n">
        <v>7438.6</v>
      </c>
      <c r="M137" s="39" t="n">
        <v>12903.29</v>
      </c>
      <c r="N137" s="40" t="n">
        <v>10157.04</v>
      </c>
      <c r="O137" s="39" t="n">
        <v>15460.72</v>
      </c>
      <c r="P137" s="39" t="n">
        <v>9192</v>
      </c>
      <c r="Q137" s="39" t="n">
        <v>10989.94</v>
      </c>
      <c r="R137" s="39" t="n">
        <v>7873.95</v>
      </c>
      <c r="S137" s="39" t="n">
        <v>9714.43</v>
      </c>
      <c r="T137" s="39" t="n">
        <v>3866.95</v>
      </c>
      <c r="U137" s="39" t="n">
        <v>4247.03</v>
      </c>
      <c r="V137" s="40" t="n">
        <v>9800</v>
      </c>
      <c r="W137" s="40" t="n">
        <v>9800</v>
      </c>
      <c r="X137" s="41" t="n">
        <f aca="false">718.2+2245.07+8.55</f>
        <v>2971.82</v>
      </c>
      <c r="Y137" s="42" t="n">
        <f aca="false">IF(W137=0,0,X137/W137*100)</f>
        <v>30.324693877551</v>
      </c>
    </row>
    <row r="138" customFormat="false" ht="13.2" hidden="false" customHeight="false" outlineLevel="0" collapsed="false">
      <c r="A138" s="235"/>
      <c r="B138" s="385"/>
      <c r="C138" s="249" t="s">
        <v>257</v>
      </c>
      <c r="D138" s="386"/>
      <c r="E138" s="386"/>
      <c r="F138" s="386"/>
      <c r="G138" s="386"/>
      <c r="H138" s="386"/>
      <c r="I138" s="387" t="n">
        <v>48971</v>
      </c>
      <c r="J138" s="386"/>
      <c r="K138" s="116"/>
      <c r="L138" s="78"/>
      <c r="M138" s="77"/>
      <c r="N138" s="78"/>
      <c r="O138" s="77"/>
      <c r="P138" s="77" t="n">
        <v>12970.5</v>
      </c>
      <c r="Q138" s="77" t="n">
        <v>4960</v>
      </c>
      <c r="R138" s="77" t="n">
        <v>1200</v>
      </c>
      <c r="S138" s="77"/>
      <c r="T138" s="77"/>
      <c r="U138" s="77"/>
      <c r="V138" s="78"/>
      <c r="W138" s="78" t="n">
        <v>80145</v>
      </c>
      <c r="X138" s="48" t="n">
        <v>65414.53</v>
      </c>
      <c r="Y138" s="49" t="n">
        <f aca="false">IF(W138=0,0,X138/W138*100)</f>
        <v>81.6202258406638</v>
      </c>
    </row>
    <row r="139" customFormat="false" ht="13.2" hidden="false" customHeight="false" outlineLevel="0" collapsed="false">
      <c r="A139" s="235"/>
      <c r="B139" s="385"/>
      <c r="C139" s="249" t="s">
        <v>258</v>
      </c>
      <c r="D139" s="386"/>
      <c r="E139" s="386"/>
      <c r="F139" s="386"/>
      <c r="G139" s="386"/>
      <c r="H139" s="386"/>
      <c r="I139" s="387" t="n">
        <v>24304</v>
      </c>
      <c r="J139" s="386" t="n">
        <v>10566</v>
      </c>
      <c r="K139" s="116" t="n">
        <v>3350</v>
      </c>
      <c r="L139" s="78" t="n">
        <v>4052</v>
      </c>
      <c r="M139" s="77" t="n">
        <v>10555.27</v>
      </c>
      <c r="N139" s="78"/>
      <c r="O139" s="77" t="n">
        <v>12040.65</v>
      </c>
      <c r="P139" s="77" t="n">
        <v>15000</v>
      </c>
      <c r="Q139" s="77" t="n">
        <v>42000</v>
      </c>
      <c r="R139" s="77" t="n">
        <v>10000</v>
      </c>
      <c r="S139" s="77"/>
      <c r="T139" s="77" t="n">
        <v>55000</v>
      </c>
      <c r="U139" s="77" t="n">
        <v>35000</v>
      </c>
      <c r="V139" s="78" t="n">
        <v>30000</v>
      </c>
      <c r="W139" s="78" t="n">
        <v>30000</v>
      </c>
      <c r="X139" s="48" t="n">
        <v>30000</v>
      </c>
      <c r="Y139" s="49" t="n">
        <f aca="false">IF(W139=0,0,X139/W139*100)</f>
        <v>100</v>
      </c>
    </row>
    <row r="140" customFormat="false" ht="13.2" hidden="false" customHeight="false" outlineLevel="0" collapsed="false">
      <c r="A140" s="235"/>
      <c r="B140" s="385"/>
      <c r="C140" s="249" t="s">
        <v>259</v>
      </c>
      <c r="D140" s="386"/>
      <c r="E140" s="386"/>
      <c r="F140" s="386"/>
      <c r="G140" s="386"/>
      <c r="H140" s="386"/>
      <c r="I140" s="387"/>
      <c r="J140" s="386"/>
      <c r="K140" s="116"/>
      <c r="L140" s="78"/>
      <c r="M140" s="77" t="n">
        <v>19000</v>
      </c>
      <c r="N140" s="78" t="n">
        <v>10407.57</v>
      </c>
      <c r="O140" s="77" t="n">
        <v>19000</v>
      </c>
      <c r="P140" s="77" t="n">
        <v>3083.2</v>
      </c>
      <c r="Q140" s="77" t="n">
        <v>4899.4</v>
      </c>
      <c r="R140" s="77" t="n">
        <v>1620.77</v>
      </c>
      <c r="S140" s="77" t="n">
        <v>3257.19</v>
      </c>
      <c r="T140" s="77" t="n">
        <v>7200</v>
      </c>
      <c r="U140" s="77" t="n">
        <v>6000</v>
      </c>
      <c r="V140" s="78" t="n">
        <v>4000</v>
      </c>
      <c r="W140" s="78" t="n">
        <v>11120</v>
      </c>
      <c r="X140" s="48" t="n">
        <v>13200</v>
      </c>
      <c r="Y140" s="49" t="n">
        <f aca="false">IF(W140=0,0,X140/W140*100)</f>
        <v>118.705035971223</v>
      </c>
    </row>
    <row r="141" customFormat="false" ht="13.2" hidden="false" customHeight="false" outlineLevel="0" collapsed="false">
      <c r="A141" s="235"/>
      <c r="B141" s="385"/>
      <c r="C141" s="249" t="s">
        <v>260</v>
      </c>
      <c r="D141" s="386"/>
      <c r="E141" s="386"/>
      <c r="F141" s="386"/>
      <c r="G141" s="386"/>
      <c r="H141" s="386"/>
      <c r="I141" s="387"/>
      <c r="J141" s="386"/>
      <c r="K141" s="116"/>
      <c r="L141" s="78"/>
      <c r="M141" s="77"/>
      <c r="N141" s="78" t="n">
        <v>15000</v>
      </c>
      <c r="O141" s="77" t="n">
        <v>2377</v>
      </c>
      <c r="P141" s="77" t="n">
        <v>11700</v>
      </c>
      <c r="Q141" s="77" t="n">
        <v>17500</v>
      </c>
      <c r="R141" s="77" t="n">
        <v>420</v>
      </c>
      <c r="S141" s="77" t="n">
        <v>6500</v>
      </c>
      <c r="T141" s="77"/>
      <c r="U141" s="77" t="n">
        <v>11000</v>
      </c>
      <c r="V141" s="78" t="n">
        <v>7770</v>
      </c>
      <c r="W141" s="78" t="n">
        <v>4000</v>
      </c>
      <c r="X141" s="48" t="n">
        <v>4000</v>
      </c>
      <c r="Y141" s="49" t="n">
        <f aca="false">IF(W141=0,0,X141/W141*100)</f>
        <v>100</v>
      </c>
    </row>
    <row r="142" customFormat="false" ht="13.2" hidden="false" customHeight="false" outlineLevel="0" collapsed="false">
      <c r="A142" s="235"/>
      <c r="B142" s="388"/>
      <c r="C142" s="249" t="s">
        <v>261</v>
      </c>
      <c r="D142" s="227"/>
      <c r="E142" s="227" t="n">
        <v>7568</v>
      </c>
      <c r="F142" s="227" t="n">
        <v>15767</v>
      </c>
      <c r="G142" s="227" t="n">
        <v>15084</v>
      </c>
      <c r="H142" s="227"/>
      <c r="I142" s="249" t="n">
        <v>13552</v>
      </c>
      <c r="J142" s="227" t="n">
        <v>11060</v>
      </c>
      <c r="K142" s="96" t="n">
        <v>9650</v>
      </c>
      <c r="L142" s="47" t="n">
        <v>9100</v>
      </c>
      <c r="M142" s="46" t="n">
        <v>10889.5</v>
      </c>
      <c r="N142" s="47" t="n">
        <v>15000</v>
      </c>
      <c r="O142" s="46" t="n">
        <v>7950</v>
      </c>
      <c r="P142" s="46"/>
      <c r="Q142" s="46"/>
      <c r="R142" s="46" t="n">
        <v>4000</v>
      </c>
      <c r="S142" s="46"/>
      <c r="T142" s="46"/>
      <c r="U142" s="46" t="n">
        <v>4500</v>
      </c>
      <c r="V142" s="47" t="n">
        <v>4000</v>
      </c>
      <c r="W142" s="47" t="n">
        <v>4000</v>
      </c>
      <c r="X142" s="48"/>
      <c r="Y142" s="49" t="n">
        <f aca="false">IF(W142=0,0,X142/W142*100)</f>
        <v>0</v>
      </c>
    </row>
    <row r="143" customFormat="false" ht="13.2" hidden="false" customHeight="false" outlineLevel="0" collapsed="false">
      <c r="A143" s="235"/>
      <c r="B143" s="388"/>
      <c r="C143" s="249" t="s">
        <v>262</v>
      </c>
      <c r="D143" s="227"/>
      <c r="E143" s="227"/>
      <c r="F143" s="227"/>
      <c r="G143" s="227"/>
      <c r="H143" s="227"/>
      <c r="I143" s="249"/>
      <c r="J143" s="227"/>
      <c r="K143" s="96"/>
      <c r="L143" s="47"/>
      <c r="M143" s="47"/>
      <c r="N143" s="47"/>
      <c r="O143" s="46" t="n">
        <v>10000</v>
      </c>
      <c r="P143" s="46" t="n">
        <v>5000</v>
      </c>
      <c r="Q143" s="46"/>
      <c r="R143" s="46"/>
      <c r="S143" s="46"/>
      <c r="T143" s="46"/>
      <c r="U143" s="46" t="n">
        <v>9000</v>
      </c>
      <c r="V143" s="47" t="n">
        <v>0</v>
      </c>
      <c r="W143" s="47" t="n">
        <v>0</v>
      </c>
      <c r="X143" s="48"/>
      <c r="Y143" s="49" t="n">
        <f aca="false">IF(W143=0,0,X143/W143*100)</f>
        <v>0</v>
      </c>
    </row>
    <row r="144" customFormat="false" ht="13.2" hidden="false" customHeight="false" outlineLevel="0" collapsed="false">
      <c r="A144" s="235"/>
      <c r="B144" s="388"/>
      <c r="C144" s="249" t="s">
        <v>263</v>
      </c>
      <c r="D144" s="227"/>
      <c r="E144" s="227"/>
      <c r="F144" s="227"/>
      <c r="G144" s="227"/>
      <c r="H144" s="227"/>
      <c r="I144" s="249"/>
      <c r="J144" s="227"/>
      <c r="K144" s="96"/>
      <c r="L144" s="47"/>
      <c r="M144" s="47"/>
      <c r="N144" s="47" t="n">
        <v>256.58</v>
      </c>
      <c r="O144" s="46" t="n">
        <v>4000</v>
      </c>
      <c r="P144" s="46" t="n">
        <v>6335</v>
      </c>
      <c r="Q144" s="46" t="n">
        <v>10280.42</v>
      </c>
      <c r="R144" s="46" t="n">
        <v>2000</v>
      </c>
      <c r="S144" s="46"/>
      <c r="T144" s="46" t="n">
        <v>4000</v>
      </c>
      <c r="U144" s="46" t="n">
        <v>4472.8</v>
      </c>
      <c r="V144" s="47" t="n">
        <v>5000</v>
      </c>
      <c r="W144" s="47" t="n">
        <v>5000</v>
      </c>
      <c r="X144" s="48"/>
      <c r="Y144" s="49" t="n">
        <f aca="false">IF(W144=0,0,X144/W144*100)</f>
        <v>0</v>
      </c>
    </row>
    <row r="145" customFormat="false" ht="13.2" hidden="false" customHeight="false" outlineLevel="0" collapsed="false">
      <c r="A145" s="235"/>
      <c r="B145" s="388"/>
      <c r="C145" s="249" t="s">
        <v>264</v>
      </c>
      <c r="D145" s="227"/>
      <c r="E145" s="227"/>
      <c r="F145" s="227"/>
      <c r="G145" s="227"/>
      <c r="H145" s="227"/>
      <c r="I145" s="249"/>
      <c r="J145" s="227"/>
      <c r="K145" s="96"/>
      <c r="L145" s="47"/>
      <c r="M145" s="47"/>
      <c r="N145" s="47" t="n">
        <v>4000</v>
      </c>
      <c r="O145" s="46" t="n">
        <v>1050</v>
      </c>
      <c r="P145" s="46" t="n">
        <v>42000.1</v>
      </c>
      <c r="Q145" s="46" t="n">
        <v>86465</v>
      </c>
      <c r="R145" s="46" t="n">
        <v>75178</v>
      </c>
      <c r="S145" s="46" t="n">
        <v>71700</v>
      </c>
      <c r="T145" s="46" t="n">
        <v>89723</v>
      </c>
      <c r="U145" s="46" t="n">
        <v>190619</v>
      </c>
      <c r="V145" s="47" t="n">
        <v>230187</v>
      </c>
      <c r="W145" s="47" t="n">
        <v>200187</v>
      </c>
      <c r="X145" s="48" t="n">
        <v>200187</v>
      </c>
      <c r="Y145" s="49" t="n">
        <f aca="false">IF(W145=0,0,X145/W145*100)</f>
        <v>100</v>
      </c>
    </row>
    <row r="146" customFormat="false" ht="13.2" hidden="false" customHeight="false" outlineLevel="0" collapsed="false">
      <c r="A146" s="235"/>
      <c r="B146" s="388"/>
      <c r="C146" s="249" t="s">
        <v>265</v>
      </c>
      <c r="D146" s="227"/>
      <c r="E146" s="227" t="n">
        <v>58189</v>
      </c>
      <c r="F146" s="227" t="n">
        <v>75483</v>
      </c>
      <c r="G146" s="227" t="n">
        <v>91400</v>
      </c>
      <c r="H146" s="227"/>
      <c r="I146" s="249" t="n">
        <v>152242</v>
      </c>
      <c r="J146" s="227" t="n">
        <v>162681</v>
      </c>
      <c r="K146" s="96" t="n">
        <v>150333</v>
      </c>
      <c r="L146" s="47" t="n">
        <v>119218</v>
      </c>
      <c r="M146" s="46" t="n">
        <v>148153</v>
      </c>
      <c r="N146" s="47" t="n">
        <v>76969</v>
      </c>
      <c r="O146" s="46" t="n">
        <v>70558</v>
      </c>
      <c r="P146" s="46" t="n">
        <v>77400</v>
      </c>
      <c r="Q146" s="46" t="n">
        <v>117346.38</v>
      </c>
      <c r="R146" s="46" t="n">
        <v>88613</v>
      </c>
      <c r="S146" s="46" t="n">
        <v>86733</v>
      </c>
      <c r="T146" s="46" t="n">
        <v>90525.41</v>
      </c>
      <c r="U146" s="46" t="n">
        <v>132000</v>
      </c>
      <c r="V146" s="47" t="n">
        <v>123368</v>
      </c>
      <c r="W146" s="47" t="n">
        <v>123368</v>
      </c>
      <c r="X146" s="48" t="n">
        <v>123368</v>
      </c>
      <c r="Y146" s="49" t="n">
        <f aca="false">IF(W146=0,0,X146/W146*100)</f>
        <v>100</v>
      </c>
    </row>
    <row r="147" customFormat="false" ht="13.2" hidden="false" customHeight="false" outlineLevel="0" collapsed="false">
      <c r="A147" s="235"/>
      <c r="B147" s="388"/>
      <c r="C147" s="249" t="s">
        <v>266</v>
      </c>
      <c r="D147" s="227"/>
      <c r="E147" s="227" t="n">
        <v>99250</v>
      </c>
      <c r="F147" s="227" t="n">
        <v>153754</v>
      </c>
      <c r="G147" s="227" t="n">
        <v>143286</v>
      </c>
      <c r="H147" s="227"/>
      <c r="I147" s="249" t="n">
        <v>86643</v>
      </c>
      <c r="J147" s="227" t="n">
        <v>82311</v>
      </c>
      <c r="K147" s="96" t="n">
        <v>93232</v>
      </c>
      <c r="L147" s="47" t="n">
        <v>109100</v>
      </c>
      <c r="M147" s="46" t="n">
        <v>88221</v>
      </c>
      <c r="N147" s="47" t="n">
        <v>81209</v>
      </c>
      <c r="O147" s="46" t="n">
        <v>72867</v>
      </c>
      <c r="P147" s="46"/>
      <c r="Q147" s="46"/>
      <c r="R147" s="46"/>
      <c r="S147" s="46"/>
      <c r="T147" s="46"/>
      <c r="U147" s="46"/>
      <c r="V147" s="47" t="n">
        <v>0</v>
      </c>
      <c r="W147" s="47" t="n">
        <v>0</v>
      </c>
      <c r="X147" s="48"/>
      <c r="Y147" s="49" t="n">
        <f aca="false">IF(W147=0,0,X147/W147*100)</f>
        <v>0</v>
      </c>
    </row>
    <row r="148" customFormat="false" ht="13.2" hidden="false" customHeight="false" outlineLevel="0" collapsed="false">
      <c r="A148" s="235"/>
      <c r="B148" s="389"/>
      <c r="C148" s="95" t="s">
        <v>267</v>
      </c>
      <c r="D148" s="96"/>
      <c r="E148" s="96" t="n">
        <v>27817</v>
      </c>
      <c r="F148" s="96" t="n">
        <v>26588</v>
      </c>
      <c r="G148" s="96" t="n">
        <v>25790</v>
      </c>
      <c r="H148" s="96"/>
      <c r="I148" s="95" t="n">
        <v>66964</v>
      </c>
      <c r="J148" s="96" t="n">
        <v>58616</v>
      </c>
      <c r="K148" s="96" t="n">
        <v>52109</v>
      </c>
      <c r="L148" s="96" t="n">
        <v>49442</v>
      </c>
      <c r="M148" s="188" t="n">
        <v>49808</v>
      </c>
      <c r="N148" s="47" t="n">
        <v>60863</v>
      </c>
      <c r="O148" s="46" t="n">
        <v>64900</v>
      </c>
      <c r="P148" s="46" t="n">
        <v>67942</v>
      </c>
      <c r="Q148" s="46"/>
      <c r="R148" s="46"/>
      <c r="S148" s="46"/>
      <c r="T148" s="46"/>
      <c r="U148" s="46"/>
      <c r="V148" s="47" t="n">
        <v>0</v>
      </c>
      <c r="W148" s="47" t="n">
        <v>0</v>
      </c>
      <c r="X148" s="48"/>
      <c r="Y148" s="49" t="n">
        <f aca="false">IF(W148=0,0,X148/W148*100)</f>
        <v>0</v>
      </c>
    </row>
    <row r="149" customFormat="false" ht="13.2" hidden="false" customHeight="false" outlineLevel="0" collapsed="false">
      <c r="A149" s="235"/>
      <c r="B149" s="390"/>
      <c r="C149" s="98" t="s">
        <v>268</v>
      </c>
      <c r="D149" s="144"/>
      <c r="E149" s="144"/>
      <c r="F149" s="144"/>
      <c r="G149" s="144"/>
      <c r="H149" s="144"/>
      <c r="I149" s="98"/>
      <c r="J149" s="144"/>
      <c r="K149" s="144"/>
      <c r="L149" s="144" t="n">
        <v>12841.72</v>
      </c>
      <c r="M149" s="285" t="n">
        <v>16280.44</v>
      </c>
      <c r="N149" s="81" t="n">
        <v>18152</v>
      </c>
      <c r="O149" s="80" t="n">
        <v>24031</v>
      </c>
      <c r="P149" s="80" t="n">
        <v>24298</v>
      </c>
      <c r="Q149" s="80" t="n">
        <v>25498</v>
      </c>
      <c r="R149" s="80" t="n">
        <v>7498</v>
      </c>
      <c r="S149" s="80" t="n">
        <v>18663</v>
      </c>
      <c r="T149" s="80" t="n">
        <v>21115</v>
      </c>
      <c r="U149" s="80" t="n">
        <v>25555</v>
      </c>
      <c r="V149" s="81" t="n">
        <v>25000</v>
      </c>
      <c r="W149" s="81" t="n">
        <v>25000</v>
      </c>
      <c r="X149" s="48" t="n">
        <v>25000</v>
      </c>
      <c r="Y149" s="49" t="n">
        <f aca="false">IF(W149=0,0,X149/W149*100)</f>
        <v>100</v>
      </c>
    </row>
    <row r="150" customFormat="false" ht="13.8" hidden="false" customHeight="false" outlineLevel="0" collapsed="false">
      <c r="A150" s="235"/>
      <c r="B150" s="391"/>
      <c r="C150" s="97" t="s">
        <v>269</v>
      </c>
      <c r="D150" s="119"/>
      <c r="E150" s="119"/>
      <c r="F150" s="119"/>
      <c r="G150" s="119"/>
      <c r="H150" s="119"/>
      <c r="I150" s="97"/>
      <c r="J150" s="119"/>
      <c r="K150" s="119"/>
      <c r="L150" s="119"/>
      <c r="M150" s="119"/>
      <c r="N150" s="55" t="n">
        <v>92901</v>
      </c>
      <c r="O150" s="54" t="n">
        <v>83836.46</v>
      </c>
      <c r="P150" s="54" t="n">
        <v>86193</v>
      </c>
      <c r="Q150" s="54" t="n">
        <v>88655</v>
      </c>
      <c r="R150" s="54" t="n">
        <v>57934</v>
      </c>
      <c r="S150" s="54" t="n">
        <v>72080.05</v>
      </c>
      <c r="T150" s="54" t="n">
        <v>82803</v>
      </c>
      <c r="U150" s="54" t="n">
        <v>96981</v>
      </c>
      <c r="V150" s="55" t="n">
        <v>105000</v>
      </c>
      <c r="W150" s="55" t="n">
        <v>105000</v>
      </c>
      <c r="X150" s="174" t="n">
        <v>94760</v>
      </c>
      <c r="Y150" s="175" t="n">
        <f aca="false">IF(W150=0,0,X150/W150*100)</f>
        <v>90.247619047619</v>
      </c>
    </row>
    <row r="151" customFormat="false" ht="14.4" hidden="false" customHeight="false" outlineLevel="0" collapsed="false">
      <c r="A151" s="342" t="s">
        <v>270</v>
      </c>
      <c r="B151" s="233" t="s">
        <v>271</v>
      </c>
      <c r="C151" s="233"/>
      <c r="D151" s="132" t="n">
        <v>0</v>
      </c>
      <c r="E151" s="132" t="n">
        <v>44944</v>
      </c>
      <c r="F151" s="132" t="n">
        <v>55765</v>
      </c>
      <c r="G151" s="132" t="n">
        <v>48780</v>
      </c>
      <c r="H151" s="132" t="n">
        <v>52570</v>
      </c>
      <c r="I151" s="132" t="n">
        <v>48691</v>
      </c>
      <c r="J151" s="132" t="n">
        <v>46108</v>
      </c>
      <c r="K151" s="151" t="n">
        <v>47470</v>
      </c>
      <c r="L151" s="152" t="n">
        <v>48334.8</v>
      </c>
      <c r="M151" s="152" t="n">
        <v>45244.8</v>
      </c>
      <c r="N151" s="153" t="n">
        <v>51246.22</v>
      </c>
      <c r="O151" s="154" t="n">
        <v>45133.52</v>
      </c>
      <c r="P151" s="154" t="n">
        <v>47476.15</v>
      </c>
      <c r="Q151" s="154" t="n">
        <v>47435.44</v>
      </c>
      <c r="R151" s="154" t="n">
        <v>50620.68</v>
      </c>
      <c r="S151" s="154" t="n">
        <v>55192.62</v>
      </c>
      <c r="T151" s="154" t="n">
        <v>49545.7</v>
      </c>
      <c r="U151" s="154" t="n">
        <v>59886.53</v>
      </c>
      <c r="V151" s="153" t="n">
        <f aca="false">SUM(V152:V153)</f>
        <v>61261</v>
      </c>
      <c r="W151" s="153" t="n">
        <f aca="false">SUM(W152:W153)</f>
        <v>61261</v>
      </c>
      <c r="X151" s="154" t="n">
        <f aca="false">SUM(X152:X153)</f>
        <v>62796.48</v>
      </c>
      <c r="Y151" s="155" t="n">
        <f aca="false">IF(W151=0,0,X151/W151*100)</f>
        <v>102.506455983415</v>
      </c>
    </row>
    <row r="152" customFormat="false" ht="13.2" hidden="false" customHeight="false" outlineLevel="0" collapsed="false">
      <c r="A152" s="235"/>
      <c r="B152" s="255" t="n">
        <v>630</v>
      </c>
      <c r="C152" s="247" t="s">
        <v>272</v>
      </c>
      <c r="D152" s="384"/>
      <c r="E152" s="384" t="n">
        <v>36679</v>
      </c>
      <c r="F152" s="384" t="n">
        <v>46803</v>
      </c>
      <c r="G152" s="384" t="n">
        <v>39726</v>
      </c>
      <c r="H152" s="384" t="n">
        <v>43006</v>
      </c>
      <c r="I152" s="247" t="n">
        <v>38795</v>
      </c>
      <c r="J152" s="247" t="n">
        <v>36600</v>
      </c>
      <c r="K152" s="94" t="n">
        <v>37500</v>
      </c>
      <c r="L152" s="39" t="n">
        <v>40890</v>
      </c>
      <c r="M152" s="39" t="n">
        <v>37800</v>
      </c>
      <c r="N152" s="40" t="n">
        <v>39750</v>
      </c>
      <c r="O152" s="39" t="n">
        <v>33550</v>
      </c>
      <c r="P152" s="39" t="n">
        <v>37036.15</v>
      </c>
      <c r="Q152" s="39" t="n">
        <v>37925.44</v>
      </c>
      <c r="R152" s="39" t="n">
        <v>38002.68</v>
      </c>
      <c r="S152" s="39" t="n">
        <v>42509.62</v>
      </c>
      <c r="T152" s="39" t="n">
        <v>37622.7</v>
      </c>
      <c r="U152" s="39" t="n">
        <v>45858.53</v>
      </c>
      <c r="V152" s="40" t="n">
        <v>49261</v>
      </c>
      <c r="W152" s="40" t="n">
        <v>49261</v>
      </c>
      <c r="X152" s="41" t="n">
        <v>46296.48</v>
      </c>
      <c r="Y152" s="42" t="n">
        <f aca="false">IF(W152=0,0,X152/W152*100)</f>
        <v>93.9820141694241</v>
      </c>
    </row>
    <row r="153" customFormat="false" ht="13.8" hidden="false" customHeight="false" outlineLevel="0" collapsed="false">
      <c r="A153" s="235"/>
      <c r="B153" s="359" t="n">
        <v>630</v>
      </c>
      <c r="C153" s="360" t="s">
        <v>273</v>
      </c>
      <c r="D153" s="362"/>
      <c r="E153" s="362" t="n">
        <v>8265</v>
      </c>
      <c r="F153" s="362" t="n">
        <v>8962</v>
      </c>
      <c r="G153" s="362" t="n">
        <v>9054</v>
      </c>
      <c r="H153" s="362" t="n">
        <v>9564</v>
      </c>
      <c r="I153" s="360" t="n">
        <v>9896</v>
      </c>
      <c r="J153" s="360" t="n">
        <v>9508</v>
      </c>
      <c r="K153" s="119" t="n">
        <v>9970</v>
      </c>
      <c r="L153" s="54" t="n">
        <v>7444.8</v>
      </c>
      <c r="M153" s="54" t="n">
        <v>7444.8</v>
      </c>
      <c r="N153" s="55" t="n">
        <v>11496.22</v>
      </c>
      <c r="O153" s="54" t="n">
        <v>11583.52</v>
      </c>
      <c r="P153" s="54" t="n">
        <v>10440</v>
      </c>
      <c r="Q153" s="54" t="n">
        <v>9510</v>
      </c>
      <c r="R153" s="54" t="n">
        <v>12618</v>
      </c>
      <c r="S153" s="54" t="n">
        <v>12683</v>
      </c>
      <c r="T153" s="54" t="n">
        <v>11923</v>
      </c>
      <c r="U153" s="54" t="n">
        <v>14028</v>
      </c>
      <c r="V153" s="55" t="n">
        <v>12000</v>
      </c>
      <c r="W153" s="55" t="n">
        <v>12000</v>
      </c>
      <c r="X153" s="56" t="n">
        <v>16500</v>
      </c>
      <c r="Y153" s="57" t="n">
        <f aca="false">IF(W153=0,0,X153/W153*100)</f>
        <v>137.5</v>
      </c>
    </row>
    <row r="154" customFormat="false" ht="14.4" hidden="false" customHeight="false" outlineLevel="0" collapsed="false">
      <c r="A154" s="300" t="s">
        <v>274</v>
      </c>
      <c r="B154" s="233" t="s">
        <v>275</v>
      </c>
      <c r="C154" s="233"/>
      <c r="D154" s="132" t="n">
        <v>6008</v>
      </c>
      <c r="E154" s="132" t="n">
        <v>6373</v>
      </c>
      <c r="F154" s="132" t="n">
        <v>76413</v>
      </c>
      <c r="G154" s="132" t="n">
        <v>50904</v>
      </c>
      <c r="H154" s="132" t="n">
        <v>43602</v>
      </c>
      <c r="I154" s="132" t="n">
        <v>80402</v>
      </c>
      <c r="J154" s="132" t="n">
        <v>65201</v>
      </c>
      <c r="K154" s="132" t="n">
        <v>82763</v>
      </c>
      <c r="L154" s="133" t="n">
        <v>85325.96</v>
      </c>
      <c r="M154" s="133" t="n">
        <v>98428.31</v>
      </c>
      <c r="N154" s="134" t="n">
        <v>91637.85</v>
      </c>
      <c r="O154" s="134" t="n">
        <v>98282.1</v>
      </c>
      <c r="P154" s="134" t="n">
        <v>86440.45</v>
      </c>
      <c r="Q154" s="135" t="n">
        <v>124303.2</v>
      </c>
      <c r="R154" s="135" t="n">
        <v>102268.21</v>
      </c>
      <c r="S154" s="135" t="n">
        <v>120375.1</v>
      </c>
      <c r="T154" s="135" t="n">
        <v>131965.77</v>
      </c>
      <c r="U154" s="135" t="n">
        <v>120110.47</v>
      </c>
      <c r="V154" s="134" t="n">
        <f aca="false">SUM(V155:V159)</f>
        <v>108537</v>
      </c>
      <c r="W154" s="134" t="n">
        <f aca="false">SUM(W155:W159)</f>
        <v>106607</v>
      </c>
      <c r="X154" s="135" t="n">
        <f aca="false">SUM(X155:X159)</f>
        <v>104665.27</v>
      </c>
      <c r="Y154" s="136" t="n">
        <f aca="false">IF(W154=0,0,X154/W154*100)</f>
        <v>98.1786092845686</v>
      </c>
    </row>
    <row r="155" customFormat="false" ht="13.2" hidden="false" customHeight="false" outlineLevel="0" collapsed="false">
      <c r="A155" s="392"/>
      <c r="B155" s="393"/>
      <c r="C155" s="95" t="s">
        <v>276</v>
      </c>
      <c r="D155" s="96"/>
      <c r="E155" s="96" t="n">
        <v>5842</v>
      </c>
      <c r="F155" s="96" t="n">
        <v>6108</v>
      </c>
      <c r="G155" s="96" t="n">
        <v>13480</v>
      </c>
      <c r="H155" s="96" t="n">
        <v>6009</v>
      </c>
      <c r="I155" s="95" t="n">
        <v>6900</v>
      </c>
      <c r="J155" s="227" t="n">
        <v>3787</v>
      </c>
      <c r="K155" s="96" t="n">
        <v>3290</v>
      </c>
      <c r="L155" s="77" t="n">
        <v>1483</v>
      </c>
      <c r="M155" s="77" t="n">
        <v>9142.95</v>
      </c>
      <c r="N155" s="78" t="n">
        <v>5153.01</v>
      </c>
      <c r="O155" s="78"/>
      <c r="P155" s="78"/>
      <c r="Q155" s="77"/>
      <c r="R155" s="77" t="n">
        <v>0</v>
      </c>
      <c r="S155" s="77"/>
      <c r="T155" s="77"/>
      <c r="U155" s="77"/>
      <c r="V155" s="78"/>
      <c r="W155" s="78" t="n">
        <v>7000</v>
      </c>
      <c r="X155" s="41" t="n">
        <v>7000</v>
      </c>
      <c r="Y155" s="42" t="n">
        <f aca="false">IF(W155=0,0,X155/W155*100)</f>
        <v>100</v>
      </c>
    </row>
    <row r="156" customFormat="false" ht="13.2" hidden="false" customHeight="false" outlineLevel="0" collapsed="false">
      <c r="A156" s="392"/>
      <c r="B156" s="393"/>
      <c r="C156" s="95" t="s">
        <v>105</v>
      </c>
      <c r="D156" s="96"/>
      <c r="E156" s="96"/>
      <c r="F156" s="96"/>
      <c r="G156" s="96"/>
      <c r="H156" s="96"/>
      <c r="I156" s="95"/>
      <c r="J156" s="227"/>
      <c r="K156" s="96"/>
      <c r="L156" s="77"/>
      <c r="M156" s="77"/>
      <c r="N156" s="78"/>
      <c r="O156" s="77" t="n">
        <v>4985.1</v>
      </c>
      <c r="P156" s="77" t="n">
        <v>14458.01</v>
      </c>
      <c r="Q156" s="77" t="n">
        <v>18101.53</v>
      </c>
      <c r="R156" s="77" t="n">
        <v>13673.17</v>
      </c>
      <c r="S156" s="77" t="n">
        <v>8198.2</v>
      </c>
      <c r="T156" s="77" t="n">
        <v>12859</v>
      </c>
      <c r="U156" s="77"/>
      <c r="V156" s="78"/>
      <c r="W156" s="78" t="n">
        <v>9870</v>
      </c>
      <c r="X156" s="41" t="n">
        <v>9869.9</v>
      </c>
      <c r="Y156" s="42" t="n">
        <f aca="false">IF(W156=0,0,X156/W156*100)</f>
        <v>99.9989868287741</v>
      </c>
    </row>
    <row r="157" customFormat="false" ht="13.2" hidden="false" customHeight="false" outlineLevel="0" collapsed="false">
      <c r="A157" s="392"/>
      <c r="B157" s="393"/>
      <c r="C157" s="95" t="s">
        <v>277</v>
      </c>
      <c r="D157" s="96"/>
      <c r="E157" s="96"/>
      <c r="F157" s="96"/>
      <c r="G157" s="96"/>
      <c r="H157" s="96"/>
      <c r="I157" s="95"/>
      <c r="J157" s="227"/>
      <c r="K157" s="96"/>
      <c r="L157" s="77"/>
      <c r="M157" s="77"/>
      <c r="N157" s="78"/>
      <c r="O157" s="77"/>
      <c r="P157" s="77"/>
      <c r="Q157" s="77"/>
      <c r="R157" s="77"/>
      <c r="S157" s="77" t="n">
        <v>16026.38</v>
      </c>
      <c r="T157" s="77" t="n">
        <v>8502.77</v>
      </c>
      <c r="U157" s="77" t="n">
        <v>10225.47</v>
      </c>
      <c r="V157" s="78"/>
      <c r="W157" s="78" t="n">
        <v>16200</v>
      </c>
      <c r="X157" s="41" t="n">
        <v>14558.37</v>
      </c>
      <c r="Y157" s="42" t="n">
        <f aca="false">IF(W157=0,0,X157/W157*100)</f>
        <v>89.8664814814815</v>
      </c>
    </row>
    <row r="158" customFormat="false" ht="13.2" hidden="false" customHeight="false" outlineLevel="0" collapsed="false">
      <c r="A158" s="392"/>
      <c r="B158" s="393"/>
      <c r="C158" s="95" t="s">
        <v>278</v>
      </c>
      <c r="D158" s="96"/>
      <c r="E158" s="96" t="n">
        <v>0</v>
      </c>
      <c r="F158" s="96" t="n">
        <v>66388</v>
      </c>
      <c r="G158" s="96" t="n">
        <v>33390</v>
      </c>
      <c r="H158" s="96" t="n">
        <v>32749</v>
      </c>
      <c r="I158" s="95" t="n">
        <v>70000</v>
      </c>
      <c r="J158" s="227" t="n">
        <v>59118</v>
      </c>
      <c r="K158" s="96" t="n">
        <v>75103</v>
      </c>
      <c r="L158" s="46" t="n">
        <v>81056.96</v>
      </c>
      <c r="M158" s="46" t="n">
        <v>86285.36</v>
      </c>
      <c r="N158" s="47" t="n">
        <v>5874.72</v>
      </c>
      <c r="O158" s="46" t="n">
        <v>90485</v>
      </c>
      <c r="P158" s="46" t="n">
        <v>71812.44</v>
      </c>
      <c r="Q158" s="46" t="n">
        <v>103201.67</v>
      </c>
      <c r="R158" s="46" t="n">
        <v>87345.04</v>
      </c>
      <c r="S158" s="46" t="n">
        <v>95300.52</v>
      </c>
      <c r="T158" s="46" t="n">
        <v>109444</v>
      </c>
      <c r="U158" s="46" t="n">
        <v>108990</v>
      </c>
      <c r="V158" s="47" t="n">
        <v>107037</v>
      </c>
      <c r="W158" s="47" t="n">
        <v>72037</v>
      </c>
      <c r="X158" s="48" t="n">
        <v>72037</v>
      </c>
      <c r="Y158" s="49" t="n">
        <f aca="false">IF(W158=0,0,X158/W158*100)</f>
        <v>100</v>
      </c>
    </row>
    <row r="159" customFormat="false" ht="13.8" hidden="false" customHeight="false" outlineLevel="0" collapsed="false">
      <c r="A159" s="392"/>
      <c r="B159" s="393"/>
      <c r="C159" s="275" t="s">
        <v>279</v>
      </c>
      <c r="D159" s="231"/>
      <c r="E159" s="231" t="n">
        <v>531</v>
      </c>
      <c r="F159" s="231" t="n">
        <v>3917</v>
      </c>
      <c r="G159" s="231" t="n">
        <v>4034</v>
      </c>
      <c r="H159" s="231" t="n">
        <v>796</v>
      </c>
      <c r="I159" s="275" t="n">
        <v>3502</v>
      </c>
      <c r="J159" s="227" t="n">
        <v>2296</v>
      </c>
      <c r="K159" s="96" t="n">
        <v>4370</v>
      </c>
      <c r="L159" s="138" t="n">
        <v>2786</v>
      </c>
      <c r="M159" s="138" t="n">
        <v>3000</v>
      </c>
      <c r="N159" s="139" t="n">
        <v>80610.12</v>
      </c>
      <c r="O159" s="138" t="n">
        <v>2812</v>
      </c>
      <c r="P159" s="138" t="n">
        <v>170</v>
      </c>
      <c r="Q159" s="138" t="n">
        <v>3000</v>
      </c>
      <c r="R159" s="138" t="n">
        <v>1250</v>
      </c>
      <c r="S159" s="138" t="n">
        <v>850</v>
      </c>
      <c r="T159" s="138" t="n">
        <v>1160</v>
      </c>
      <c r="U159" s="138" t="n">
        <v>895</v>
      </c>
      <c r="V159" s="139" t="n">
        <v>1500</v>
      </c>
      <c r="W159" s="78" t="n">
        <v>1500</v>
      </c>
      <c r="X159" s="56" t="n">
        <v>1200</v>
      </c>
      <c r="Y159" s="57" t="n">
        <f aca="false">IF(W159=0,0,X159/W159*100)</f>
        <v>80</v>
      </c>
    </row>
    <row r="160" customFormat="false" ht="14.4" hidden="false" customHeight="false" outlineLevel="0" collapsed="false">
      <c r="A160" s="232" t="s">
        <v>280</v>
      </c>
      <c r="B160" s="233" t="s">
        <v>281</v>
      </c>
      <c r="C160" s="233"/>
      <c r="D160" s="132" t="n">
        <v>2960832</v>
      </c>
      <c r="E160" s="132" t="n">
        <v>3369814</v>
      </c>
      <c r="F160" s="132" t="n">
        <v>3780057</v>
      </c>
      <c r="G160" s="132" t="n">
        <v>4405952.43</v>
      </c>
      <c r="H160" s="132" t="n">
        <v>4455752</v>
      </c>
      <c r="I160" s="132" t="n">
        <v>4609033</v>
      </c>
      <c r="J160" s="132" t="n">
        <v>4840194</v>
      </c>
      <c r="K160" s="132" t="n">
        <v>4773475</v>
      </c>
      <c r="L160" s="133" t="n">
        <v>4944992.85</v>
      </c>
      <c r="M160" s="133" t="n">
        <v>5255422.85</v>
      </c>
      <c r="N160" s="134" t="n">
        <v>5401219.45</v>
      </c>
      <c r="O160" s="135" t="n">
        <v>5606281.44</v>
      </c>
      <c r="P160" s="135" t="n">
        <v>5915004.52</v>
      </c>
      <c r="Q160" s="135" t="n">
        <v>6513428.66</v>
      </c>
      <c r="R160" s="135" t="n">
        <v>6870448.21</v>
      </c>
      <c r="S160" s="135" t="n">
        <v>7277274.32</v>
      </c>
      <c r="T160" s="135" t="n">
        <v>8156314.79</v>
      </c>
      <c r="U160" s="135" t="n">
        <v>9213622.68</v>
      </c>
      <c r="V160" s="134" t="n">
        <f aca="false">V161+V166</f>
        <v>8197762</v>
      </c>
      <c r="W160" s="134" t="n">
        <f aca="false">W161+W166</f>
        <v>9766390</v>
      </c>
      <c r="X160" s="135" t="n">
        <f aca="false">X161+X166</f>
        <v>9639370.21</v>
      </c>
      <c r="Y160" s="136" t="n">
        <f aca="false">IF(W160=0,0,X160/W160*100)</f>
        <v>98.699419232695</v>
      </c>
    </row>
    <row r="161" customFormat="false" ht="13.8" hidden="false" customHeight="false" outlineLevel="0" collapsed="false">
      <c r="A161" s="394"/>
      <c r="B161" s="395" t="s">
        <v>282</v>
      </c>
      <c r="C161" s="395"/>
      <c r="D161" s="123" t="n">
        <v>29177</v>
      </c>
      <c r="E161" s="123" t="n">
        <v>27518</v>
      </c>
      <c r="F161" s="123" t="n">
        <v>28447</v>
      </c>
      <c r="G161" s="123" t="n">
        <v>30677</v>
      </c>
      <c r="H161" s="123" t="n">
        <v>31410</v>
      </c>
      <c r="I161" s="123" t="n">
        <v>41249</v>
      </c>
      <c r="J161" s="123" t="n">
        <v>38808</v>
      </c>
      <c r="K161" s="123" t="n">
        <v>36313</v>
      </c>
      <c r="L161" s="124" t="n">
        <v>35493.83</v>
      </c>
      <c r="M161" s="124" t="n">
        <v>51463.89</v>
      </c>
      <c r="N161" s="126" t="n">
        <v>56202.63</v>
      </c>
      <c r="O161" s="125" t="n">
        <v>54280.09</v>
      </c>
      <c r="P161" s="125" t="n">
        <v>61314.87</v>
      </c>
      <c r="Q161" s="125" t="n">
        <v>51737.26</v>
      </c>
      <c r="R161" s="125" t="n">
        <v>69917.12</v>
      </c>
      <c r="S161" s="125" t="n">
        <v>44484.13</v>
      </c>
      <c r="T161" s="125" t="n">
        <v>39859.22</v>
      </c>
      <c r="U161" s="125" t="n">
        <v>45717.19</v>
      </c>
      <c r="V161" s="126" t="n">
        <f aca="false">SUM(V162:V165)</f>
        <v>68218</v>
      </c>
      <c r="W161" s="126" t="n">
        <f aca="false">SUM(W162:W165)</f>
        <v>68218</v>
      </c>
      <c r="X161" s="125" t="n">
        <f aca="false">SUM(X162:X165)</f>
        <v>79831.59</v>
      </c>
      <c r="Y161" s="127" t="n">
        <f aca="false">IF(W161=0,0,X161/W161*100)</f>
        <v>117.024231141341</v>
      </c>
    </row>
    <row r="162" customFormat="false" ht="13.2" hidden="false" customHeight="false" outlineLevel="0" collapsed="false">
      <c r="A162" s="394"/>
      <c r="B162" s="270" t="n">
        <v>610</v>
      </c>
      <c r="C162" s="142" t="s">
        <v>144</v>
      </c>
      <c r="D162" s="271"/>
      <c r="E162" s="271" t="n">
        <v>18854</v>
      </c>
      <c r="F162" s="271" t="n">
        <v>18290</v>
      </c>
      <c r="G162" s="271" t="n">
        <v>19464</v>
      </c>
      <c r="H162" s="271" t="n">
        <v>22248</v>
      </c>
      <c r="I162" s="253" t="n">
        <v>29541</v>
      </c>
      <c r="J162" s="227" t="n">
        <v>26330</v>
      </c>
      <c r="K162" s="96" t="n">
        <v>25388</v>
      </c>
      <c r="L162" s="271" t="n">
        <v>24578.53</v>
      </c>
      <c r="M162" s="396" t="n">
        <v>33902.8</v>
      </c>
      <c r="N162" s="397" t="n">
        <v>34953.55</v>
      </c>
      <c r="O162" s="398" t="n">
        <v>37117.04</v>
      </c>
      <c r="P162" s="398" t="n">
        <v>39049.72</v>
      </c>
      <c r="Q162" s="398" t="n">
        <v>35866.21</v>
      </c>
      <c r="R162" s="398" t="n">
        <v>47781.15</v>
      </c>
      <c r="S162" s="398" t="n">
        <v>32858.17</v>
      </c>
      <c r="T162" s="398" t="n">
        <v>29279.14</v>
      </c>
      <c r="U162" s="398" t="n">
        <v>33777.67</v>
      </c>
      <c r="V162" s="397" t="n">
        <v>47586</v>
      </c>
      <c r="W162" s="397" t="n">
        <v>47586</v>
      </c>
      <c r="X162" s="41" t="n">
        <v>57368.15</v>
      </c>
      <c r="Y162" s="42" t="n">
        <f aca="false">IF(W162=0,0,X162/W162*100)</f>
        <v>120.556781406296</v>
      </c>
    </row>
    <row r="163" customFormat="false" ht="13.2" hidden="false" customHeight="false" outlineLevel="0" collapsed="false">
      <c r="A163" s="394"/>
      <c r="B163" s="256" t="n">
        <v>620</v>
      </c>
      <c r="C163" s="95" t="s">
        <v>145</v>
      </c>
      <c r="D163" s="96"/>
      <c r="E163" s="96" t="n">
        <v>6473</v>
      </c>
      <c r="F163" s="96" t="n">
        <v>6340</v>
      </c>
      <c r="G163" s="96" t="n">
        <v>6869</v>
      </c>
      <c r="H163" s="96" t="n">
        <v>6877</v>
      </c>
      <c r="I163" s="95" t="n">
        <v>9575</v>
      </c>
      <c r="J163" s="227" t="n">
        <v>9735</v>
      </c>
      <c r="K163" s="96" t="n">
        <v>9358</v>
      </c>
      <c r="L163" s="96" t="n">
        <v>9719.8</v>
      </c>
      <c r="M163" s="399" t="n">
        <v>11551.79</v>
      </c>
      <c r="N163" s="192" t="n">
        <v>12736.3</v>
      </c>
      <c r="O163" s="193" t="n">
        <v>13736.32</v>
      </c>
      <c r="P163" s="193" t="n">
        <v>15439.53</v>
      </c>
      <c r="Q163" s="193" t="n">
        <v>12794.52</v>
      </c>
      <c r="R163" s="193" t="n">
        <v>16959.01</v>
      </c>
      <c r="S163" s="193" t="n">
        <v>10514.61</v>
      </c>
      <c r="T163" s="193" t="n">
        <v>9186.25</v>
      </c>
      <c r="U163" s="193" t="n">
        <v>10632.08</v>
      </c>
      <c r="V163" s="192" t="n">
        <v>16632</v>
      </c>
      <c r="W163" s="192" t="n">
        <v>16632</v>
      </c>
      <c r="X163" s="48" t="n">
        <v>19794.29</v>
      </c>
      <c r="Y163" s="49" t="n">
        <f aca="false">IF(W163=0,0,X163/W163*100)</f>
        <v>119.013287638288</v>
      </c>
    </row>
    <row r="164" customFormat="false" ht="13.8" hidden="false" customHeight="false" outlineLevel="0" collapsed="false">
      <c r="A164" s="394"/>
      <c r="B164" s="226" t="n">
        <v>630</v>
      </c>
      <c r="C164" s="95" t="s">
        <v>146</v>
      </c>
      <c r="D164" s="119"/>
      <c r="E164" s="119" t="n">
        <v>2191</v>
      </c>
      <c r="F164" s="119" t="n">
        <v>3817</v>
      </c>
      <c r="G164" s="119" t="n">
        <v>4344</v>
      </c>
      <c r="H164" s="119" t="n">
        <v>2285</v>
      </c>
      <c r="I164" s="97" t="n">
        <v>2133</v>
      </c>
      <c r="J164" s="227" t="n">
        <v>2743</v>
      </c>
      <c r="K164" s="96" t="n">
        <v>1567</v>
      </c>
      <c r="L164" s="96" t="n">
        <v>1195.5</v>
      </c>
      <c r="M164" s="188" t="n">
        <v>1127.3</v>
      </c>
      <c r="N164" s="47" t="n">
        <v>8512.78</v>
      </c>
      <c r="O164" s="46" t="n">
        <v>3426.73</v>
      </c>
      <c r="P164" s="46" t="n">
        <v>3125.62</v>
      </c>
      <c r="Q164" s="46" t="n">
        <v>3076.53</v>
      </c>
      <c r="R164" s="46" t="n">
        <v>4564.69</v>
      </c>
      <c r="S164" s="46" t="n">
        <v>1111.35</v>
      </c>
      <c r="T164" s="46" t="n">
        <v>1326.63</v>
      </c>
      <c r="U164" s="46" t="n">
        <v>673.84</v>
      </c>
      <c r="V164" s="47" t="n">
        <v>4000</v>
      </c>
      <c r="W164" s="47" t="n">
        <v>4000</v>
      </c>
      <c r="X164" s="48" t="n">
        <f aca="false">11962.83-11052</f>
        <v>910.83</v>
      </c>
      <c r="Y164" s="49" t="n">
        <f aca="false">IF(W164=0,0,X164/W164*100)</f>
        <v>22.77075</v>
      </c>
    </row>
    <row r="165" customFormat="false" ht="13.8" hidden="false" customHeight="false" outlineLevel="0" collapsed="false">
      <c r="A165" s="394"/>
      <c r="B165" s="251" t="n">
        <v>640</v>
      </c>
      <c r="C165" s="297" t="s">
        <v>147</v>
      </c>
      <c r="D165" s="231"/>
      <c r="E165" s="231"/>
      <c r="F165" s="231"/>
      <c r="G165" s="231"/>
      <c r="H165" s="231"/>
      <c r="I165" s="275"/>
      <c r="J165" s="258"/>
      <c r="K165" s="271"/>
      <c r="L165" s="271"/>
      <c r="M165" s="363" t="n">
        <v>4882</v>
      </c>
      <c r="N165" s="139"/>
      <c r="O165" s="138"/>
      <c r="P165" s="138" t="n">
        <v>3700</v>
      </c>
      <c r="Q165" s="138"/>
      <c r="R165" s="138" t="n">
        <v>612.27</v>
      </c>
      <c r="S165" s="138"/>
      <c r="T165" s="138" t="n">
        <v>67.2</v>
      </c>
      <c r="U165" s="138" t="n">
        <v>633.6</v>
      </c>
      <c r="V165" s="139"/>
      <c r="W165" s="139"/>
      <c r="X165" s="264" t="n">
        <v>1758.32</v>
      </c>
      <c r="Y165" s="265" t="n">
        <f aca="false">IF(W165=0,0,X165/W165*100)</f>
        <v>0</v>
      </c>
    </row>
    <row r="166" customFormat="false" ht="13.8" hidden="false" customHeight="false" outlineLevel="0" collapsed="false">
      <c r="A166" s="394"/>
      <c r="B166" s="400" t="s">
        <v>283</v>
      </c>
      <c r="C166" s="400"/>
      <c r="D166" s="87" t="n">
        <v>2931655</v>
      </c>
      <c r="E166" s="87" t="n">
        <v>3342296</v>
      </c>
      <c r="F166" s="87" t="n">
        <v>3751610</v>
      </c>
      <c r="G166" s="87" t="n">
        <v>4375275.43</v>
      </c>
      <c r="H166" s="87" t="n">
        <v>4424342</v>
      </c>
      <c r="I166" s="87" t="n">
        <v>4567784</v>
      </c>
      <c r="J166" s="87" t="n">
        <v>4801386</v>
      </c>
      <c r="K166" s="87" t="n">
        <v>4737162</v>
      </c>
      <c r="L166" s="88" t="n">
        <v>4909499.02</v>
      </c>
      <c r="M166" s="88" t="n">
        <v>5203958.96</v>
      </c>
      <c r="N166" s="89" t="n">
        <v>5345016.82</v>
      </c>
      <c r="O166" s="90" t="n">
        <v>5552001.35</v>
      </c>
      <c r="P166" s="90" t="n">
        <v>5853689.65</v>
      </c>
      <c r="Q166" s="90" t="n">
        <v>6461691.4</v>
      </c>
      <c r="R166" s="90" t="n">
        <v>6800531.09</v>
      </c>
      <c r="S166" s="90" t="n">
        <v>7232790.19</v>
      </c>
      <c r="T166" s="90" t="n">
        <v>8116455.57</v>
      </c>
      <c r="U166" s="90" t="n">
        <v>9167905.49</v>
      </c>
      <c r="V166" s="89" t="n">
        <f aca="false">SUM(V167:V179)</f>
        <v>8129544</v>
      </c>
      <c r="W166" s="89" t="n">
        <f aca="false">SUM(W167:W177)</f>
        <v>9698172</v>
      </c>
      <c r="X166" s="90" t="n">
        <f aca="false">SUM(X167:X177)</f>
        <v>9559538.62</v>
      </c>
      <c r="Y166" s="91" t="n">
        <f aca="false">IF(W166=0,0,X166/W166*100)</f>
        <v>98.5705205063387</v>
      </c>
    </row>
    <row r="167" customFormat="false" ht="13.2" hidden="false" customHeight="false" outlineLevel="0" collapsed="false">
      <c r="A167" s="394"/>
      <c r="B167" s="393"/>
      <c r="C167" s="142" t="s">
        <v>284</v>
      </c>
      <c r="D167" s="116" t="n">
        <v>1541725</v>
      </c>
      <c r="E167" s="116" t="n">
        <v>1718084</v>
      </c>
      <c r="F167" s="116" t="n">
        <v>1793999</v>
      </c>
      <c r="G167" s="116" t="n">
        <v>1958942</v>
      </c>
      <c r="H167" s="116" t="n">
        <v>2084677</v>
      </c>
      <c r="I167" s="142" t="n">
        <v>2039732</v>
      </c>
      <c r="J167" s="116" t="n">
        <v>2241882</v>
      </c>
      <c r="K167" s="116" t="n">
        <v>2385291</v>
      </c>
      <c r="L167" s="77" t="n">
        <v>2363727.67</v>
      </c>
      <c r="M167" s="77" t="n">
        <v>2385302.7</v>
      </c>
      <c r="N167" s="78" t="n">
        <v>2457964.41</v>
      </c>
      <c r="O167" s="77" t="n">
        <v>2387323.05</v>
      </c>
      <c r="P167" s="77" t="n">
        <v>2377088.1</v>
      </c>
      <c r="Q167" s="77" t="n">
        <v>2542642.48</v>
      </c>
      <c r="R167" s="77" t="n">
        <v>2775176.91</v>
      </c>
      <c r="S167" s="77" t="n">
        <v>3148124.82</v>
      </c>
      <c r="T167" s="77" t="n">
        <v>3203567.85</v>
      </c>
      <c r="U167" s="77" t="n">
        <v>3556478.56</v>
      </c>
      <c r="V167" s="78" t="n">
        <v>3270706</v>
      </c>
      <c r="W167" s="78" t="n">
        <v>3913865</v>
      </c>
      <c r="X167" s="41" t="n">
        <v>3913865</v>
      </c>
      <c r="Y167" s="42" t="n">
        <f aca="false">IF(W167=0,0,X167/W167*100)</f>
        <v>100</v>
      </c>
    </row>
    <row r="168" customFormat="false" ht="13.2" hidden="false" customHeight="false" outlineLevel="0" collapsed="false">
      <c r="A168" s="394"/>
      <c r="B168" s="393"/>
      <c r="C168" s="95" t="s">
        <v>285</v>
      </c>
      <c r="D168" s="96" t="n">
        <v>1389930</v>
      </c>
      <c r="E168" s="96" t="n">
        <v>1591682</v>
      </c>
      <c r="F168" s="96" t="n">
        <v>1867423</v>
      </c>
      <c r="G168" s="96" t="n">
        <v>2134669.43</v>
      </c>
      <c r="H168" s="96" t="n">
        <v>2069302</v>
      </c>
      <c r="I168" s="95" t="n">
        <v>2182809</v>
      </c>
      <c r="J168" s="96" t="n">
        <v>2169532</v>
      </c>
      <c r="K168" s="96" t="n">
        <v>1972245</v>
      </c>
      <c r="L168" s="46" t="n">
        <v>2097007.99</v>
      </c>
      <c r="M168" s="46" t="n">
        <v>2239643.29</v>
      </c>
      <c r="N168" s="47" t="n">
        <v>2410623.65</v>
      </c>
      <c r="O168" s="46" t="n">
        <v>2546291.14</v>
      </c>
      <c r="P168" s="46" t="n">
        <v>2674051.77</v>
      </c>
      <c r="Q168" s="46" t="n">
        <v>2839554.52</v>
      </c>
      <c r="R168" s="46" t="n">
        <v>3035138.77</v>
      </c>
      <c r="S168" s="46" t="n">
        <v>3053951.34</v>
      </c>
      <c r="T168" s="46" t="n">
        <v>3508477.43</v>
      </c>
      <c r="U168" s="46" t="n">
        <v>3971358.16</v>
      </c>
      <c r="V168" s="47" t="n">
        <v>3723426</v>
      </c>
      <c r="W168" s="47" t="n">
        <v>4095099</v>
      </c>
      <c r="X168" s="48" t="n">
        <f aca="false">8805371.29-192174-29728-3000-327072-3913865-381779</f>
        <v>3957753.29</v>
      </c>
      <c r="Y168" s="49" t="n">
        <f aca="false">IF(W168=0,0,X168/W168*100)</f>
        <v>96.6460954912201</v>
      </c>
    </row>
    <row r="169" customFormat="false" ht="13.2" hidden="false" customHeight="false" outlineLevel="0" collapsed="false">
      <c r="A169" s="394"/>
      <c r="B169" s="393"/>
      <c r="C169" s="98" t="s">
        <v>122</v>
      </c>
      <c r="D169" s="144"/>
      <c r="E169" s="144"/>
      <c r="F169" s="144"/>
      <c r="G169" s="144"/>
      <c r="H169" s="144"/>
      <c r="I169" s="98"/>
      <c r="J169" s="98"/>
      <c r="K169" s="144" t="n">
        <v>6822</v>
      </c>
      <c r="L169" s="80" t="n">
        <v>58464.77</v>
      </c>
      <c r="M169" s="80" t="n">
        <v>145561.969999999</v>
      </c>
      <c r="N169" s="81" t="n">
        <v>13019.76</v>
      </c>
      <c r="O169" s="80" t="n">
        <v>88405.36</v>
      </c>
      <c r="P169" s="80" t="n">
        <v>106886.92</v>
      </c>
      <c r="Q169" s="80" t="n">
        <v>135605.86</v>
      </c>
      <c r="R169" s="80" t="n">
        <v>153911.98</v>
      </c>
      <c r="S169" s="80" t="n">
        <v>31662</v>
      </c>
      <c r="T169" s="80" t="n">
        <v>25794</v>
      </c>
      <c r="U169" s="80" t="n">
        <v>3203.8</v>
      </c>
      <c r="V169" s="81"/>
      <c r="W169" s="81" t="n">
        <v>327072</v>
      </c>
      <c r="X169" s="48" t="n">
        <v>327072</v>
      </c>
      <c r="Y169" s="49" t="n">
        <f aca="false">IF(W169=0,0,X169/W169*100)</f>
        <v>100</v>
      </c>
    </row>
    <row r="170" customFormat="false" ht="13.2" hidden="false" customHeight="false" outlineLevel="0" collapsed="false">
      <c r="A170" s="394"/>
      <c r="B170" s="393"/>
      <c r="C170" s="98" t="s">
        <v>286</v>
      </c>
      <c r="D170" s="144"/>
      <c r="E170" s="144"/>
      <c r="F170" s="144"/>
      <c r="G170" s="144"/>
      <c r="H170" s="144"/>
      <c r="I170" s="98" t="n">
        <v>11276</v>
      </c>
      <c r="J170" s="98" t="n">
        <v>23184</v>
      </c>
      <c r="K170" s="144" t="n">
        <v>0</v>
      </c>
      <c r="L170" s="80" t="n">
        <v>4779.37</v>
      </c>
      <c r="M170" s="80" t="n">
        <v>0</v>
      </c>
      <c r="N170" s="81" t="n">
        <v>0</v>
      </c>
      <c r="O170" s="80"/>
      <c r="P170" s="80" t="n">
        <v>10000</v>
      </c>
      <c r="Q170" s="80" t="n">
        <v>2000</v>
      </c>
      <c r="R170" s="80" t="n">
        <v>7500</v>
      </c>
      <c r="S170" s="80"/>
      <c r="T170" s="80" t="n">
        <v>234762</v>
      </c>
      <c r="U170" s="80" t="n">
        <v>33230.33</v>
      </c>
      <c r="V170" s="81"/>
      <c r="W170" s="81" t="n">
        <v>3000</v>
      </c>
      <c r="X170" s="48" t="n">
        <v>3000</v>
      </c>
      <c r="Y170" s="49" t="n">
        <f aca="false">IF(W170=0,0,X170/W170*100)</f>
        <v>100</v>
      </c>
    </row>
    <row r="171" customFormat="false" ht="13.2" hidden="false" customHeight="false" outlineLevel="0" collapsed="false">
      <c r="A171" s="394"/>
      <c r="B171" s="393"/>
      <c r="C171" s="98" t="s">
        <v>72</v>
      </c>
      <c r="D171" s="144"/>
      <c r="E171" s="144"/>
      <c r="F171" s="144"/>
      <c r="G171" s="144"/>
      <c r="H171" s="144"/>
      <c r="I171" s="98"/>
      <c r="J171" s="98"/>
      <c r="K171" s="144"/>
      <c r="L171" s="80"/>
      <c r="M171" s="80"/>
      <c r="N171" s="81"/>
      <c r="O171" s="80"/>
      <c r="P171" s="80" t="n">
        <v>208274.06</v>
      </c>
      <c r="Q171" s="80" t="n">
        <v>197961.73</v>
      </c>
      <c r="R171" s="80"/>
      <c r="S171" s="80"/>
      <c r="T171" s="80" t="n">
        <v>1697.29</v>
      </c>
      <c r="U171" s="80" t="n">
        <v>309341.37</v>
      </c>
      <c r="V171" s="81" t="n">
        <v>110000</v>
      </c>
      <c r="W171" s="81" t="n">
        <v>192174</v>
      </c>
      <c r="X171" s="48" t="n">
        <v>192174</v>
      </c>
      <c r="Y171" s="49" t="n">
        <f aca="false">IF(W171=0,0,X171/W171*100)</f>
        <v>100</v>
      </c>
    </row>
    <row r="172" customFormat="false" ht="13.2" hidden="false" customHeight="false" outlineLevel="0" collapsed="false">
      <c r="A172" s="394"/>
      <c r="B172" s="393"/>
      <c r="C172" s="98" t="s">
        <v>287</v>
      </c>
      <c r="D172" s="144"/>
      <c r="E172" s="144"/>
      <c r="F172" s="144"/>
      <c r="G172" s="144"/>
      <c r="H172" s="144" t="n">
        <v>2568</v>
      </c>
      <c r="I172" s="98" t="n">
        <v>2134</v>
      </c>
      <c r="J172" s="98"/>
      <c r="K172" s="144" t="n">
        <v>0</v>
      </c>
      <c r="L172" s="80" t="n">
        <v>240.97</v>
      </c>
      <c r="M172" s="80" t="n">
        <v>0</v>
      </c>
      <c r="N172" s="81" t="n">
        <v>0</v>
      </c>
      <c r="O172" s="80"/>
      <c r="P172" s="80" t="n">
        <v>4600</v>
      </c>
      <c r="Q172" s="80" t="n">
        <v>48000</v>
      </c>
      <c r="R172" s="80"/>
      <c r="S172" s="80" t="n">
        <v>74454.9</v>
      </c>
      <c r="T172" s="80"/>
      <c r="U172" s="80" t="n">
        <v>226104.93</v>
      </c>
      <c r="V172" s="81" t="n">
        <v>0</v>
      </c>
      <c r="W172" s="81" t="n">
        <v>1288</v>
      </c>
      <c r="X172" s="48"/>
      <c r="Y172" s="49" t="n">
        <f aca="false">IF(W172=0,0,X172/W172*100)</f>
        <v>0</v>
      </c>
    </row>
    <row r="173" customFormat="false" ht="13.2" hidden="false" customHeight="false" outlineLevel="0" collapsed="false">
      <c r="A173" s="394"/>
      <c r="B173" s="393"/>
      <c r="C173" s="98" t="s">
        <v>288</v>
      </c>
      <c r="D173" s="144"/>
      <c r="E173" s="144"/>
      <c r="F173" s="144"/>
      <c r="G173" s="144"/>
      <c r="H173" s="144"/>
      <c r="I173" s="98"/>
      <c r="J173" s="98"/>
      <c r="K173" s="144"/>
      <c r="L173" s="80" t="n">
        <v>8661.25</v>
      </c>
      <c r="M173" s="80"/>
      <c r="N173" s="81" t="n">
        <v>0</v>
      </c>
      <c r="O173" s="80"/>
      <c r="P173" s="80"/>
      <c r="Q173" s="80" t="n">
        <v>21500</v>
      </c>
      <c r="R173" s="80" t="n">
        <v>73084.13</v>
      </c>
      <c r="S173" s="80" t="n">
        <v>248024.66</v>
      </c>
      <c r="T173" s="80" t="n">
        <v>351134</v>
      </c>
      <c r="U173" s="80" t="n">
        <v>252514.34</v>
      </c>
      <c r="V173" s="81"/>
      <c r="W173" s="81" t="n">
        <v>381779</v>
      </c>
      <c r="X173" s="48" t="n">
        <v>381779</v>
      </c>
      <c r="Y173" s="49" t="n">
        <f aca="false">IF(W173=0,0,X173/W173*100)</f>
        <v>100</v>
      </c>
    </row>
    <row r="174" customFormat="false" ht="13.2" hidden="false" customHeight="false" outlineLevel="0" collapsed="false">
      <c r="A174" s="394"/>
      <c r="B174" s="393"/>
      <c r="C174" s="98" t="s">
        <v>289</v>
      </c>
      <c r="D174" s="144"/>
      <c r="E174" s="144"/>
      <c r="F174" s="144"/>
      <c r="G174" s="144"/>
      <c r="H174" s="144"/>
      <c r="I174" s="98"/>
      <c r="J174" s="98"/>
      <c r="K174" s="144"/>
      <c r="L174" s="80"/>
      <c r="M174" s="80"/>
      <c r="N174" s="81"/>
      <c r="O174" s="80"/>
      <c r="P174" s="80"/>
      <c r="Q174" s="80"/>
      <c r="R174" s="80" t="n">
        <v>20000</v>
      </c>
      <c r="S174" s="80"/>
      <c r="T174" s="80"/>
      <c r="U174" s="80" t="n">
        <v>4000</v>
      </c>
      <c r="V174" s="81"/>
      <c r="W174" s="81" t="n">
        <v>15000</v>
      </c>
      <c r="X174" s="48" t="n">
        <v>14999.93</v>
      </c>
      <c r="Y174" s="49" t="n">
        <f aca="false">IF(W174=0,0,X174/W174*100)</f>
        <v>99.9995333333333</v>
      </c>
    </row>
    <row r="175" customFormat="false" ht="13.2" hidden="false" customHeight="false" outlineLevel="0" collapsed="false">
      <c r="A175" s="394"/>
      <c r="B175" s="393"/>
      <c r="C175" s="98" t="s">
        <v>290</v>
      </c>
      <c r="D175" s="144"/>
      <c r="E175" s="144"/>
      <c r="F175" s="144"/>
      <c r="G175" s="144"/>
      <c r="H175" s="144"/>
      <c r="I175" s="98"/>
      <c r="J175" s="98"/>
      <c r="K175" s="144"/>
      <c r="L175" s="80"/>
      <c r="M175" s="80"/>
      <c r="N175" s="81"/>
      <c r="O175" s="80"/>
      <c r="P175" s="80"/>
      <c r="Q175" s="80"/>
      <c r="R175" s="80" t="n">
        <v>18132</v>
      </c>
      <c r="S175" s="80"/>
      <c r="T175" s="80"/>
      <c r="U175" s="80" t="n">
        <v>2700</v>
      </c>
      <c r="V175" s="81"/>
      <c r="W175" s="81" t="n">
        <v>29728</v>
      </c>
      <c r="X175" s="48" t="n">
        <v>29728</v>
      </c>
      <c r="Y175" s="49" t="n">
        <f aca="false">IF(W175=0,0,X175/W175*100)</f>
        <v>100</v>
      </c>
    </row>
    <row r="176" customFormat="false" ht="13.2" hidden="false" customHeight="false" outlineLevel="0" collapsed="false">
      <c r="A176" s="394"/>
      <c r="B176" s="393"/>
      <c r="C176" s="98" t="s">
        <v>291</v>
      </c>
      <c r="D176" s="144"/>
      <c r="E176" s="144"/>
      <c r="F176" s="144"/>
      <c r="G176" s="144"/>
      <c r="H176" s="144" t="n">
        <v>2166</v>
      </c>
      <c r="I176" s="98" t="n">
        <v>10924</v>
      </c>
      <c r="J176" s="98" t="n">
        <v>33868</v>
      </c>
      <c r="K176" s="144" t="n">
        <v>0</v>
      </c>
      <c r="L176" s="80"/>
      <c r="M176" s="80"/>
      <c r="N176" s="81" t="n">
        <v>0</v>
      </c>
      <c r="O176" s="80" t="n">
        <v>415.8</v>
      </c>
      <c r="P176" s="80" t="n">
        <v>2494.8</v>
      </c>
      <c r="Q176" s="80" t="n">
        <v>22623.81</v>
      </c>
      <c r="R176" s="80" t="n">
        <v>2470.3</v>
      </c>
      <c r="S176" s="80" t="n">
        <v>4548.47</v>
      </c>
      <c r="T176" s="80"/>
      <c r="U176" s="80" t="n">
        <v>12315</v>
      </c>
      <c r="V176" s="81"/>
      <c r="W176" s="81" t="n">
        <v>20258</v>
      </c>
      <c r="X176" s="48" t="n">
        <f aca="false">9206.4+11052</f>
        <v>20258.4</v>
      </c>
      <c r="Y176" s="49" t="n">
        <f aca="false">IF(W176=0,0,X176/W176*100)</f>
        <v>100.001974528581</v>
      </c>
    </row>
    <row r="177" customFormat="false" ht="13.8" hidden="false" customHeight="false" outlineLevel="0" collapsed="false">
      <c r="A177" s="394"/>
      <c r="B177" s="393"/>
      <c r="C177" s="97" t="s">
        <v>292</v>
      </c>
      <c r="D177" s="119"/>
      <c r="E177" s="119" t="n">
        <v>32530</v>
      </c>
      <c r="F177" s="119" t="n">
        <v>90188</v>
      </c>
      <c r="G177" s="119" t="n">
        <v>281664</v>
      </c>
      <c r="H177" s="119" t="n">
        <v>265629</v>
      </c>
      <c r="I177" s="97" t="n">
        <v>320909</v>
      </c>
      <c r="J177" s="97" t="n">
        <v>332920</v>
      </c>
      <c r="K177" s="119" t="n">
        <v>372804</v>
      </c>
      <c r="L177" s="54" t="n">
        <v>376617</v>
      </c>
      <c r="M177" s="54" t="n">
        <v>433451</v>
      </c>
      <c r="N177" s="55" t="n">
        <v>463409</v>
      </c>
      <c r="O177" s="54" t="n">
        <v>529566</v>
      </c>
      <c r="P177" s="54" t="n">
        <v>470294</v>
      </c>
      <c r="Q177" s="54" t="n">
        <v>651803</v>
      </c>
      <c r="R177" s="54" t="n">
        <v>701898</v>
      </c>
      <c r="S177" s="54" t="n">
        <v>20800</v>
      </c>
      <c r="T177" s="54" t="n">
        <v>791023</v>
      </c>
      <c r="U177" s="54" t="n">
        <v>796659</v>
      </c>
      <c r="V177" s="55" t="n">
        <v>1025412</v>
      </c>
      <c r="W177" s="55" t="n">
        <v>718909</v>
      </c>
      <c r="X177" s="174" t="n">
        <v>718909</v>
      </c>
      <c r="Y177" s="175" t="n">
        <f aca="false">IF(W177=0,0,X177/W177*100)</f>
        <v>100</v>
      </c>
    </row>
    <row r="178" customFormat="false" ht="14.4" hidden="true" customHeight="false" outlineLevel="0" collapsed="false">
      <c r="A178" s="401" t="s">
        <v>293</v>
      </c>
      <c r="B178" s="233" t="s">
        <v>294</v>
      </c>
      <c r="C178" s="233"/>
      <c r="D178" s="132" t="n">
        <v>14672</v>
      </c>
      <c r="E178" s="132" t="n">
        <v>18356</v>
      </c>
      <c r="F178" s="132" t="n">
        <v>24962</v>
      </c>
      <c r="G178" s="132" t="n">
        <v>26012</v>
      </c>
      <c r="H178" s="132" t="n">
        <v>24167</v>
      </c>
      <c r="I178" s="132" t="n">
        <v>21978</v>
      </c>
      <c r="J178" s="132" t="n">
        <v>26182</v>
      </c>
      <c r="K178" s="132" t="n">
        <v>16605</v>
      </c>
      <c r="L178" s="133" t="n">
        <v>19312.66</v>
      </c>
      <c r="M178" s="133" t="n">
        <v>17232.5</v>
      </c>
      <c r="N178" s="134" t="n">
        <v>19393.89</v>
      </c>
      <c r="O178" s="134" t="n">
        <v>0</v>
      </c>
      <c r="P178" s="134" t="n">
        <v>0</v>
      </c>
      <c r="Q178" s="134" t="n">
        <v>0</v>
      </c>
      <c r="R178" s="135"/>
      <c r="S178" s="135"/>
      <c r="T178" s="135"/>
      <c r="U178" s="134"/>
      <c r="V178" s="134" t="n">
        <v>0</v>
      </c>
      <c r="W178" s="134" t="n">
        <v>0</v>
      </c>
      <c r="X178" s="34"/>
      <c r="Y178" s="402" t="n">
        <f aca="false">IF(W178=0,0,X178/W178*100)</f>
        <v>0</v>
      </c>
    </row>
    <row r="179" customFormat="false" ht="13.8" hidden="true" customHeight="false" outlineLevel="0" collapsed="false">
      <c r="A179" s="403"/>
      <c r="B179" s="404" t="n">
        <v>610</v>
      </c>
      <c r="C179" s="142" t="s">
        <v>144</v>
      </c>
      <c r="D179" s="116"/>
      <c r="E179" s="116" t="n">
        <v>11817</v>
      </c>
      <c r="F179" s="116" t="n">
        <v>16331</v>
      </c>
      <c r="G179" s="116" t="n">
        <v>16188</v>
      </c>
      <c r="H179" s="116" t="n">
        <v>16639</v>
      </c>
      <c r="I179" s="116" t="n">
        <v>14808</v>
      </c>
      <c r="J179" s="116" t="n">
        <v>14984</v>
      </c>
      <c r="K179" s="116" t="n">
        <v>11095</v>
      </c>
      <c r="L179" s="77" t="n">
        <v>11946.75</v>
      </c>
      <c r="M179" s="77" t="n">
        <v>12156.96</v>
      </c>
      <c r="N179" s="78" t="n">
        <v>13480.65</v>
      </c>
      <c r="O179" s="78"/>
      <c r="P179" s="78"/>
      <c r="Q179" s="77"/>
      <c r="R179" s="77"/>
      <c r="S179" s="77"/>
      <c r="T179" s="77"/>
      <c r="U179" s="78"/>
      <c r="V179" s="78"/>
      <c r="W179" s="78" t="n">
        <v>0</v>
      </c>
      <c r="X179" s="41"/>
      <c r="Y179" s="42" t="n">
        <f aca="false">IF(W179=0,0,X179/W179*100)</f>
        <v>0</v>
      </c>
    </row>
    <row r="180" customFormat="false" ht="13.8" hidden="true" customHeight="false" outlineLevel="0" collapsed="false">
      <c r="A180" s="403"/>
      <c r="B180" s="226" t="n">
        <v>620</v>
      </c>
      <c r="C180" s="95" t="s">
        <v>145</v>
      </c>
      <c r="D180" s="96"/>
      <c r="E180" s="96" t="n">
        <v>3983</v>
      </c>
      <c r="F180" s="96" t="n">
        <v>5610</v>
      </c>
      <c r="G180" s="96" t="n">
        <v>5689</v>
      </c>
      <c r="H180" s="96" t="n">
        <v>5822</v>
      </c>
      <c r="I180" s="96" t="n">
        <v>5320</v>
      </c>
      <c r="J180" s="96" t="n">
        <v>5972</v>
      </c>
      <c r="K180" s="96" t="n">
        <v>4227</v>
      </c>
      <c r="L180" s="46" t="n">
        <v>4902.95</v>
      </c>
      <c r="M180" s="46" t="n">
        <v>3941.03</v>
      </c>
      <c r="N180" s="47" t="n">
        <v>4701.62</v>
      </c>
      <c r="O180" s="47"/>
      <c r="P180" s="47"/>
      <c r="Q180" s="46"/>
      <c r="R180" s="46"/>
      <c r="S180" s="46"/>
      <c r="T180" s="46"/>
      <c r="U180" s="47"/>
      <c r="V180" s="47"/>
      <c r="W180" s="47" t="n">
        <v>0</v>
      </c>
      <c r="X180" s="48"/>
      <c r="Y180" s="49" t="n">
        <f aca="false">IF(W180=0,0,X180/W180*100)</f>
        <v>0</v>
      </c>
    </row>
    <row r="181" customFormat="false" ht="13.8" hidden="true" customHeight="false" outlineLevel="0" collapsed="false">
      <c r="A181" s="403"/>
      <c r="B181" s="226" t="n">
        <v>630</v>
      </c>
      <c r="C181" s="95" t="s">
        <v>146</v>
      </c>
      <c r="D181" s="96"/>
      <c r="E181" s="96" t="n">
        <v>2556</v>
      </c>
      <c r="F181" s="96" t="n">
        <v>3021</v>
      </c>
      <c r="G181" s="96" t="n">
        <v>4135</v>
      </c>
      <c r="H181" s="96" t="n">
        <v>1706</v>
      </c>
      <c r="I181" s="96" t="n">
        <v>1850</v>
      </c>
      <c r="J181" s="96" t="n">
        <v>1495</v>
      </c>
      <c r="K181" s="96" t="n">
        <v>1200</v>
      </c>
      <c r="L181" s="46" t="n">
        <v>931.46</v>
      </c>
      <c r="M181" s="46" t="n">
        <v>1055.02</v>
      </c>
      <c r="N181" s="47" t="n">
        <v>1132.97</v>
      </c>
      <c r="O181" s="47"/>
      <c r="P181" s="47"/>
      <c r="Q181" s="46"/>
      <c r="R181" s="46"/>
      <c r="S181" s="46"/>
      <c r="T181" s="46"/>
      <c r="U181" s="47"/>
      <c r="V181" s="47"/>
      <c r="W181" s="47" t="n">
        <v>0</v>
      </c>
      <c r="X181" s="48"/>
      <c r="Y181" s="49" t="n">
        <f aca="false">IF(W181=0,0,X181/W181*100)</f>
        <v>0</v>
      </c>
    </row>
    <row r="182" customFormat="false" ht="2.4" hidden="true" customHeight="true" outlineLevel="0" collapsed="false">
      <c r="A182" s="403"/>
      <c r="B182" s="286" t="n">
        <v>640</v>
      </c>
      <c r="C182" s="97" t="s">
        <v>295</v>
      </c>
      <c r="D182" s="119"/>
      <c r="E182" s="119"/>
      <c r="F182" s="119"/>
      <c r="G182" s="119"/>
      <c r="H182" s="119"/>
      <c r="I182" s="119"/>
      <c r="J182" s="119" t="n">
        <v>3731</v>
      </c>
      <c r="K182" s="271" t="n">
        <v>83</v>
      </c>
      <c r="L182" s="138" t="n">
        <v>1531.5</v>
      </c>
      <c r="M182" s="138" t="n">
        <v>79.49</v>
      </c>
      <c r="N182" s="139" t="n">
        <v>78.65</v>
      </c>
      <c r="O182" s="139"/>
      <c r="P182" s="139"/>
      <c r="Q182" s="138"/>
      <c r="R182" s="138"/>
      <c r="S182" s="138"/>
      <c r="T182" s="138"/>
      <c r="U182" s="139"/>
      <c r="V182" s="139"/>
      <c r="W182" s="139"/>
      <c r="X182" s="56"/>
      <c r="Y182" s="57" t="n">
        <f aca="false">IF(W182=0,0,X182/W182*100)</f>
        <v>0</v>
      </c>
    </row>
    <row r="183" customFormat="false" ht="14.4" hidden="false" customHeight="false" outlineLevel="0" collapsed="false">
      <c r="A183" s="232" t="s">
        <v>296</v>
      </c>
      <c r="B183" s="233" t="s">
        <v>297</v>
      </c>
      <c r="C183" s="233"/>
      <c r="D183" s="132" t="n">
        <v>42988</v>
      </c>
      <c r="E183" s="132" t="n">
        <v>41924</v>
      </c>
      <c r="F183" s="132" t="n">
        <v>49127</v>
      </c>
      <c r="G183" s="132" t="n">
        <v>48507</v>
      </c>
      <c r="H183" s="132" t="n">
        <v>53865</v>
      </c>
      <c r="I183" s="132" t="n">
        <v>59113.2</v>
      </c>
      <c r="J183" s="132" t="n">
        <v>51352</v>
      </c>
      <c r="K183" s="132" t="n">
        <v>57413</v>
      </c>
      <c r="L183" s="133" t="n">
        <v>142019.73</v>
      </c>
      <c r="M183" s="133" t="n">
        <v>67235.89</v>
      </c>
      <c r="N183" s="134" t="n">
        <v>59484.65</v>
      </c>
      <c r="O183" s="135" t="n">
        <v>64756.13</v>
      </c>
      <c r="P183" s="134" t="n">
        <v>109958.24</v>
      </c>
      <c r="Q183" s="135" t="n">
        <v>135589.8</v>
      </c>
      <c r="R183" s="135" t="n">
        <v>161526.49</v>
      </c>
      <c r="S183" s="135" t="n">
        <v>157945.56</v>
      </c>
      <c r="T183" s="135" t="n">
        <v>167405.25</v>
      </c>
      <c r="U183" s="135" t="n">
        <v>201927.87</v>
      </c>
      <c r="V183" s="134" t="n">
        <f aca="false">V184+V191</f>
        <v>155422</v>
      </c>
      <c r="W183" s="134" t="n">
        <f aca="false">W184+W191</f>
        <v>186422</v>
      </c>
      <c r="X183" s="135" t="n">
        <f aca="false">X184+X191</f>
        <v>189328.05</v>
      </c>
      <c r="Y183" s="136" t="n">
        <f aca="false">IF(W183=0,0,X183/W183*100)</f>
        <v>101.558855714454</v>
      </c>
    </row>
    <row r="184" customFormat="false" ht="13.8" hidden="false" customHeight="false" outlineLevel="0" collapsed="false">
      <c r="A184" s="394"/>
      <c r="B184" s="395" t="s">
        <v>298</v>
      </c>
      <c r="C184" s="395"/>
      <c r="D184" s="123" t="n">
        <v>39801</v>
      </c>
      <c r="E184" s="123" t="n">
        <v>41194</v>
      </c>
      <c r="F184" s="123" t="n">
        <v>47169</v>
      </c>
      <c r="G184" s="123" t="n">
        <v>47600</v>
      </c>
      <c r="H184" s="123" t="n">
        <v>53724</v>
      </c>
      <c r="I184" s="123" t="n">
        <v>56208.2</v>
      </c>
      <c r="J184" s="123" t="n">
        <v>47897</v>
      </c>
      <c r="K184" s="123" t="n">
        <v>54913</v>
      </c>
      <c r="L184" s="124" t="n">
        <v>59991.65</v>
      </c>
      <c r="M184" s="124" t="n">
        <v>64735.89</v>
      </c>
      <c r="N184" s="126" t="n">
        <v>54463.6</v>
      </c>
      <c r="O184" s="125" t="n">
        <v>60460.66</v>
      </c>
      <c r="P184" s="126" t="n">
        <v>105530.11</v>
      </c>
      <c r="Q184" s="125" t="n">
        <v>129250.45</v>
      </c>
      <c r="R184" s="125" t="n">
        <v>156009.16</v>
      </c>
      <c r="S184" s="125" t="n">
        <v>153794.93</v>
      </c>
      <c r="T184" s="125" t="n">
        <v>159621.69</v>
      </c>
      <c r="U184" s="125" t="n">
        <v>192762.96</v>
      </c>
      <c r="V184" s="126" t="n">
        <f aca="false">SUM(V185:V189)</f>
        <v>150422</v>
      </c>
      <c r="W184" s="126" t="n">
        <f aca="false">SUM(W185:W189)</f>
        <v>181422</v>
      </c>
      <c r="X184" s="125" t="n">
        <f aca="false">SUM(X185:X189)</f>
        <v>184797.77</v>
      </c>
      <c r="Y184" s="127" t="n">
        <f aca="false">IF(W184=0,0,X184/W184*100)</f>
        <v>101.860728026369</v>
      </c>
    </row>
    <row r="185" customFormat="false" ht="13.2" hidden="false" customHeight="false" outlineLevel="0" collapsed="false">
      <c r="A185" s="394"/>
      <c r="B185" s="270" t="n">
        <v>610</v>
      </c>
      <c r="C185" s="142" t="s">
        <v>144</v>
      </c>
      <c r="D185" s="116"/>
      <c r="E185" s="116" t="n">
        <v>22141</v>
      </c>
      <c r="F185" s="116" t="n">
        <v>25294</v>
      </c>
      <c r="G185" s="116" t="n">
        <v>27320</v>
      </c>
      <c r="H185" s="116" t="n">
        <v>30945</v>
      </c>
      <c r="I185" s="116" t="n">
        <v>30403</v>
      </c>
      <c r="J185" s="116" t="n">
        <v>28630</v>
      </c>
      <c r="K185" s="116" t="n">
        <v>28741</v>
      </c>
      <c r="L185" s="77" t="n">
        <v>31950.86</v>
      </c>
      <c r="M185" s="77" t="n">
        <v>36896.54</v>
      </c>
      <c r="N185" s="78" t="n">
        <v>32643.72</v>
      </c>
      <c r="O185" s="77" t="n">
        <v>34750.01</v>
      </c>
      <c r="P185" s="77" t="n">
        <v>39563.77</v>
      </c>
      <c r="Q185" s="77" t="n">
        <v>51910.33</v>
      </c>
      <c r="R185" s="77" t="n">
        <v>72971.43</v>
      </c>
      <c r="S185" s="77" t="n">
        <v>75745.25</v>
      </c>
      <c r="T185" s="77" t="n">
        <v>63557.98</v>
      </c>
      <c r="U185" s="77" t="n">
        <v>75737.91</v>
      </c>
      <c r="V185" s="78" t="n">
        <v>77712</v>
      </c>
      <c r="W185" s="78" t="n">
        <v>77712</v>
      </c>
      <c r="X185" s="41" t="n">
        <v>77037.37</v>
      </c>
      <c r="Y185" s="42" t="n">
        <f aca="false">IF(W185=0,0,X185/W185*100)</f>
        <v>99.1318843936586</v>
      </c>
    </row>
    <row r="186" customFormat="false" ht="13.2" hidden="false" customHeight="false" outlineLevel="0" collapsed="false">
      <c r="A186" s="394"/>
      <c r="B186" s="256" t="n">
        <v>620</v>
      </c>
      <c r="C186" s="95" t="s">
        <v>145</v>
      </c>
      <c r="D186" s="96"/>
      <c r="E186" s="96" t="n">
        <v>8265</v>
      </c>
      <c r="F186" s="96" t="n">
        <v>9427</v>
      </c>
      <c r="G186" s="96" t="n">
        <v>10234</v>
      </c>
      <c r="H186" s="96" t="n">
        <v>11482</v>
      </c>
      <c r="I186" s="96" t="n">
        <v>11730.2</v>
      </c>
      <c r="J186" s="96" t="n">
        <v>10691</v>
      </c>
      <c r="K186" s="96" t="n">
        <v>10646</v>
      </c>
      <c r="L186" s="46" t="n">
        <v>12860.64</v>
      </c>
      <c r="M186" s="46" t="n">
        <v>12687.37</v>
      </c>
      <c r="N186" s="47" t="n">
        <v>12446.38</v>
      </c>
      <c r="O186" s="46" t="n">
        <v>13294.12</v>
      </c>
      <c r="P186" s="46" t="n">
        <v>14895.57</v>
      </c>
      <c r="Q186" s="46" t="n">
        <v>19183.12</v>
      </c>
      <c r="R186" s="46" t="n">
        <v>26600.96</v>
      </c>
      <c r="S186" s="46" t="n">
        <v>24361.98</v>
      </c>
      <c r="T186" s="46" t="n">
        <v>23238.41</v>
      </c>
      <c r="U186" s="46" t="n">
        <v>27504.79</v>
      </c>
      <c r="V186" s="47" t="n">
        <v>27160</v>
      </c>
      <c r="W186" s="47" t="n">
        <v>27160</v>
      </c>
      <c r="X186" s="48" t="n">
        <v>28216.23</v>
      </c>
      <c r="Y186" s="49" t="n">
        <f aca="false">IF(W186=0,0,X186/W186*100)</f>
        <v>103.888917525773</v>
      </c>
    </row>
    <row r="187" customFormat="false" ht="13.2" hidden="false" customHeight="false" outlineLevel="0" collapsed="false">
      <c r="A187" s="394"/>
      <c r="B187" s="356" t="n">
        <v>630</v>
      </c>
      <c r="C187" s="98" t="s">
        <v>146</v>
      </c>
      <c r="D187" s="96"/>
      <c r="E187" s="96" t="n">
        <v>10788</v>
      </c>
      <c r="F187" s="96" t="n">
        <v>12448</v>
      </c>
      <c r="G187" s="96" t="n">
        <v>10046</v>
      </c>
      <c r="H187" s="96" t="n">
        <v>11297</v>
      </c>
      <c r="I187" s="96" t="n">
        <v>14075</v>
      </c>
      <c r="J187" s="96" t="n">
        <v>8576</v>
      </c>
      <c r="K187" s="96" t="n">
        <v>15451</v>
      </c>
      <c r="L187" s="188" t="n">
        <v>15180.15</v>
      </c>
      <c r="M187" s="188" t="n">
        <v>15023.18</v>
      </c>
      <c r="N187" s="47" t="n">
        <v>9257.17</v>
      </c>
      <c r="O187" s="46" t="n">
        <v>12173.76</v>
      </c>
      <c r="P187" s="46" t="n">
        <v>13915.91</v>
      </c>
      <c r="Q187" s="46" t="n">
        <v>9666.88</v>
      </c>
      <c r="R187" s="46" t="n">
        <v>10520.02</v>
      </c>
      <c r="S187" s="46" t="n">
        <v>11553.06</v>
      </c>
      <c r="T187" s="46" t="n">
        <v>14258.84</v>
      </c>
      <c r="U187" s="46" t="n">
        <v>29872.02</v>
      </c>
      <c r="V187" s="47" t="n">
        <v>13550</v>
      </c>
      <c r="W187" s="47" t="n">
        <v>18550</v>
      </c>
      <c r="X187" s="48" t="n">
        <f aca="false">78070.5-59960.61</f>
        <v>18109.89</v>
      </c>
      <c r="Y187" s="49" t="n">
        <f aca="false">IF(W187=0,0,X187/W187*100)</f>
        <v>97.6274393530997</v>
      </c>
    </row>
    <row r="188" customFormat="false" ht="13.2" hidden="false" customHeight="false" outlineLevel="0" collapsed="false">
      <c r="A188" s="394"/>
      <c r="B188" s="226" t="n">
        <v>640</v>
      </c>
      <c r="C188" s="249" t="s">
        <v>147</v>
      </c>
      <c r="D188" s="227"/>
      <c r="E188" s="227"/>
      <c r="F188" s="227"/>
      <c r="G188" s="227"/>
      <c r="H188" s="227"/>
      <c r="I188" s="96"/>
      <c r="J188" s="96"/>
      <c r="K188" s="96" t="n">
        <v>75</v>
      </c>
      <c r="L188" s="47"/>
      <c r="M188" s="46" t="n">
        <v>128.8</v>
      </c>
      <c r="N188" s="47" t="n">
        <v>116.33</v>
      </c>
      <c r="O188" s="46" t="n">
        <v>242.77</v>
      </c>
      <c r="P188" s="46" t="n">
        <v>133.86</v>
      </c>
      <c r="Q188" s="46" t="n">
        <v>88.44</v>
      </c>
      <c r="R188" s="46" t="n">
        <v>0</v>
      </c>
      <c r="S188" s="46"/>
      <c r="T188" s="46" t="n">
        <v>298.85</v>
      </c>
      <c r="U188" s="46" t="n">
        <v>1648.24</v>
      </c>
      <c r="V188" s="47"/>
      <c r="W188" s="47"/>
      <c r="X188" s="48" t="n">
        <f aca="false">274.37+1199.3</f>
        <v>1473.67</v>
      </c>
      <c r="Y188" s="49" t="n">
        <f aca="false">IF(W188=0,0,X188/W188*100)</f>
        <v>0</v>
      </c>
    </row>
    <row r="189" customFormat="false" ht="13.8" hidden="false" customHeight="false" outlineLevel="0" collapsed="false">
      <c r="A189" s="394"/>
      <c r="B189" s="286" t="n">
        <v>630</v>
      </c>
      <c r="C189" s="360" t="s">
        <v>71</v>
      </c>
      <c r="D189" s="362"/>
      <c r="E189" s="362"/>
      <c r="F189" s="362"/>
      <c r="G189" s="362"/>
      <c r="H189" s="362"/>
      <c r="I189" s="119"/>
      <c r="J189" s="119"/>
      <c r="K189" s="119"/>
      <c r="L189" s="55"/>
      <c r="M189" s="54"/>
      <c r="N189" s="55"/>
      <c r="O189" s="54"/>
      <c r="P189" s="54" t="n">
        <v>37021</v>
      </c>
      <c r="Q189" s="54" t="n">
        <v>48401.68</v>
      </c>
      <c r="R189" s="54" t="n">
        <v>45916.75</v>
      </c>
      <c r="S189" s="54" t="n">
        <v>42134.64</v>
      </c>
      <c r="T189" s="54" t="n">
        <v>58267.61</v>
      </c>
      <c r="U189" s="54" t="n">
        <v>58000</v>
      </c>
      <c r="V189" s="55" t="n">
        <v>32000</v>
      </c>
      <c r="W189" s="55" t="n">
        <v>58000</v>
      </c>
      <c r="X189" s="174" t="n">
        <v>59960.61</v>
      </c>
      <c r="Y189" s="175" t="n">
        <f aca="false">IF(W189=0,0,X189/W189*100)</f>
        <v>103.380362068966</v>
      </c>
    </row>
    <row r="190" customFormat="false" ht="13.8" hidden="true" customHeight="false" outlineLevel="0" collapsed="false">
      <c r="A190" s="394"/>
      <c r="B190" s="372" t="n">
        <v>630</v>
      </c>
      <c r="C190" s="297" t="s">
        <v>299</v>
      </c>
      <c r="D190" s="405"/>
      <c r="E190" s="405"/>
      <c r="F190" s="405"/>
      <c r="G190" s="405"/>
      <c r="H190" s="405"/>
      <c r="I190" s="406"/>
      <c r="J190" s="406"/>
      <c r="K190" s="119"/>
      <c r="L190" s="147" t="n">
        <v>82028.08</v>
      </c>
      <c r="M190" s="148"/>
      <c r="N190" s="148"/>
      <c r="O190" s="147"/>
      <c r="P190" s="147"/>
      <c r="Q190" s="147"/>
      <c r="R190" s="147"/>
      <c r="S190" s="147"/>
      <c r="T190" s="147"/>
      <c r="U190" s="147"/>
      <c r="V190" s="148"/>
      <c r="W190" s="148"/>
      <c r="X190" s="34"/>
      <c r="Y190" s="35" t="n">
        <f aca="false">IF(W190=0,0,X190/W190*100)</f>
        <v>0</v>
      </c>
    </row>
    <row r="191" customFormat="false" ht="13.8" hidden="false" customHeight="false" outlineLevel="0" collapsed="false">
      <c r="A191" s="394"/>
      <c r="B191" s="400" t="s">
        <v>300</v>
      </c>
      <c r="C191" s="400"/>
      <c r="D191" s="407" t="n">
        <v>3187</v>
      </c>
      <c r="E191" s="407" t="n">
        <v>730</v>
      </c>
      <c r="F191" s="407" t="n">
        <v>1958</v>
      </c>
      <c r="G191" s="407" t="n">
        <v>907</v>
      </c>
      <c r="H191" s="407" t="n">
        <v>141</v>
      </c>
      <c r="I191" s="406" t="n">
        <v>2905</v>
      </c>
      <c r="J191" s="406" t="n">
        <v>3455</v>
      </c>
      <c r="K191" s="406" t="n">
        <v>2500</v>
      </c>
      <c r="L191" s="406" t="n">
        <v>0</v>
      </c>
      <c r="M191" s="408" t="n">
        <v>2500</v>
      </c>
      <c r="N191" s="406" t="n">
        <v>5021.05</v>
      </c>
      <c r="O191" s="408" t="n">
        <v>4295.47</v>
      </c>
      <c r="P191" s="408" t="n">
        <v>4428.13</v>
      </c>
      <c r="Q191" s="408" t="n">
        <v>6339.35</v>
      </c>
      <c r="R191" s="409" t="n">
        <v>5517.33</v>
      </c>
      <c r="S191" s="409" t="n">
        <v>4150.63</v>
      </c>
      <c r="T191" s="409" t="n">
        <v>7783.56</v>
      </c>
      <c r="U191" s="409" t="n">
        <v>9164.91</v>
      </c>
      <c r="V191" s="410" t="n">
        <f aca="false">V192</f>
        <v>5000</v>
      </c>
      <c r="W191" s="410" t="n">
        <f aca="false">W192</f>
        <v>5000</v>
      </c>
      <c r="X191" s="409" t="n">
        <f aca="false">X192</f>
        <v>4530.28</v>
      </c>
      <c r="Y191" s="411" t="n">
        <f aca="false">IF(W191=0,0,X191/W191*100)</f>
        <v>90.6056</v>
      </c>
    </row>
    <row r="192" customFormat="false" ht="13.8" hidden="false" customHeight="false" outlineLevel="0" collapsed="false">
      <c r="A192" s="394"/>
      <c r="B192" s="412" t="n">
        <v>630</v>
      </c>
      <c r="C192" s="97" t="s">
        <v>146</v>
      </c>
      <c r="D192" s="119" t="n">
        <v>3187</v>
      </c>
      <c r="E192" s="119" t="n">
        <v>730</v>
      </c>
      <c r="F192" s="119" t="n">
        <v>1958</v>
      </c>
      <c r="G192" s="119" t="n">
        <v>907</v>
      </c>
      <c r="H192" s="119" t="n">
        <v>141</v>
      </c>
      <c r="I192" s="97" t="n">
        <v>2905</v>
      </c>
      <c r="J192" s="97" t="n">
        <v>3455</v>
      </c>
      <c r="K192" s="119" t="n">
        <v>2500</v>
      </c>
      <c r="L192" s="55" t="n">
        <v>0</v>
      </c>
      <c r="M192" s="54" t="n">
        <v>2500</v>
      </c>
      <c r="N192" s="55" t="n">
        <v>5021.05</v>
      </c>
      <c r="O192" s="54" t="n">
        <v>4295.47</v>
      </c>
      <c r="P192" s="54" t="n">
        <v>4428.13</v>
      </c>
      <c r="Q192" s="54" t="n">
        <v>6339.35</v>
      </c>
      <c r="R192" s="54" t="n">
        <v>5517.33</v>
      </c>
      <c r="S192" s="54" t="n">
        <v>4150.63</v>
      </c>
      <c r="T192" s="54" t="n">
        <v>7783.56</v>
      </c>
      <c r="U192" s="54" t="n">
        <v>9164.91</v>
      </c>
      <c r="V192" s="55" t="n">
        <v>5000</v>
      </c>
      <c r="W192" s="55" t="n">
        <v>5000</v>
      </c>
      <c r="X192" s="34" t="n">
        <v>4530.28</v>
      </c>
      <c r="Y192" s="35" t="n">
        <f aca="false">IF(W192=0,0,X192/W192*100)</f>
        <v>90.6056</v>
      </c>
    </row>
    <row r="193" customFormat="false" ht="14.4" hidden="false" customHeight="false" outlineLevel="0" collapsed="false">
      <c r="A193" s="413" t="s">
        <v>296</v>
      </c>
      <c r="B193" s="301" t="s">
        <v>301</v>
      </c>
      <c r="C193" s="301"/>
      <c r="D193" s="151" t="n">
        <v>90752</v>
      </c>
      <c r="E193" s="151" t="n">
        <v>96030</v>
      </c>
      <c r="F193" s="151" t="n">
        <v>117540</v>
      </c>
      <c r="G193" s="151" t="n">
        <v>141455</v>
      </c>
      <c r="H193" s="151" t="n">
        <v>157876</v>
      </c>
      <c r="I193" s="151" t="n">
        <v>153798</v>
      </c>
      <c r="J193" s="151" t="n">
        <v>141580</v>
      </c>
      <c r="K193" s="151" t="n">
        <v>144793</v>
      </c>
      <c r="L193" s="152" t="n">
        <v>138341.56</v>
      </c>
      <c r="M193" s="152" t="n">
        <v>147764.81</v>
      </c>
      <c r="N193" s="153" t="n">
        <v>187629.79</v>
      </c>
      <c r="O193" s="154" t="n">
        <v>231026.1</v>
      </c>
      <c r="P193" s="153" t="n">
        <v>241971.54</v>
      </c>
      <c r="Q193" s="154" t="n">
        <v>327330.75</v>
      </c>
      <c r="R193" s="154" t="n">
        <v>348471.97</v>
      </c>
      <c r="S193" s="154" t="n">
        <v>321639.06</v>
      </c>
      <c r="T193" s="154" t="n">
        <v>330404.67</v>
      </c>
      <c r="U193" s="154" t="n">
        <v>428298.01</v>
      </c>
      <c r="V193" s="153" t="n">
        <f aca="false">SUM(V194:V197)</f>
        <v>381297</v>
      </c>
      <c r="W193" s="153" t="n">
        <f aca="false">SUM(W194:W197)</f>
        <v>367297</v>
      </c>
      <c r="X193" s="154" t="n">
        <f aca="false">SUM(X194:X197)</f>
        <v>349416.59</v>
      </c>
      <c r="Y193" s="155" t="n">
        <f aca="false">IF(W193=0,0,X193/W193*100)</f>
        <v>95.1318932634898</v>
      </c>
    </row>
    <row r="194" customFormat="false" ht="13.2" hidden="false" customHeight="false" outlineLevel="0" collapsed="false">
      <c r="A194" s="394"/>
      <c r="B194" s="255" t="n">
        <v>610</v>
      </c>
      <c r="C194" s="93" t="s">
        <v>144</v>
      </c>
      <c r="D194" s="94"/>
      <c r="E194" s="94" t="n">
        <v>65691</v>
      </c>
      <c r="F194" s="94" t="n">
        <v>80097</v>
      </c>
      <c r="G194" s="94" t="n">
        <v>93395</v>
      </c>
      <c r="H194" s="94" t="n">
        <v>102238</v>
      </c>
      <c r="I194" s="93" t="n">
        <v>102422</v>
      </c>
      <c r="J194" s="94" t="n">
        <v>93404</v>
      </c>
      <c r="K194" s="94" t="n">
        <v>93846</v>
      </c>
      <c r="L194" s="39" t="n">
        <v>85213.93</v>
      </c>
      <c r="M194" s="185" t="n">
        <v>101710.97</v>
      </c>
      <c r="N194" s="40" t="n">
        <v>126027.75</v>
      </c>
      <c r="O194" s="39" t="n">
        <v>154366.21</v>
      </c>
      <c r="P194" s="39" t="n">
        <v>162844.91</v>
      </c>
      <c r="Q194" s="39" t="n">
        <v>223275.62</v>
      </c>
      <c r="R194" s="39" t="n">
        <v>238861.14</v>
      </c>
      <c r="S194" s="39" t="n">
        <v>204838.15</v>
      </c>
      <c r="T194" s="39" t="n">
        <v>224556.43</v>
      </c>
      <c r="U194" s="39" t="n">
        <v>261310.41</v>
      </c>
      <c r="V194" s="40" t="n">
        <v>266688</v>
      </c>
      <c r="W194" s="40" t="n">
        <v>244688</v>
      </c>
      <c r="X194" s="41" t="n">
        <v>236375.91</v>
      </c>
      <c r="Y194" s="42" t="n">
        <f aca="false">IF(W194=0,0,X194/W194*100)</f>
        <v>96.6029842084614</v>
      </c>
    </row>
    <row r="195" customFormat="false" ht="13.2" hidden="false" customHeight="false" outlineLevel="0" collapsed="false">
      <c r="A195" s="394"/>
      <c r="B195" s="256" t="n">
        <v>620</v>
      </c>
      <c r="C195" s="95" t="s">
        <v>145</v>
      </c>
      <c r="D195" s="96"/>
      <c r="E195" s="96" t="n">
        <v>22738</v>
      </c>
      <c r="F195" s="96" t="n">
        <v>27783</v>
      </c>
      <c r="G195" s="96" t="n">
        <v>32056</v>
      </c>
      <c r="H195" s="96" t="n">
        <v>35361</v>
      </c>
      <c r="I195" s="95" t="n">
        <v>35526</v>
      </c>
      <c r="J195" s="96" t="n">
        <v>32703</v>
      </c>
      <c r="K195" s="96" t="n">
        <v>32877</v>
      </c>
      <c r="L195" s="46" t="n">
        <v>32579.83</v>
      </c>
      <c r="M195" s="188" t="n">
        <v>29560.18</v>
      </c>
      <c r="N195" s="47" t="n">
        <v>41405.87</v>
      </c>
      <c r="O195" s="46" t="n">
        <v>53348.97</v>
      </c>
      <c r="P195" s="46" t="n">
        <v>57717.62</v>
      </c>
      <c r="Q195" s="46" t="n">
        <v>78315.26</v>
      </c>
      <c r="R195" s="46" t="n">
        <v>82449.41</v>
      </c>
      <c r="S195" s="46" t="n">
        <v>76270.92</v>
      </c>
      <c r="T195" s="46" t="n">
        <v>78579.13</v>
      </c>
      <c r="U195" s="46" t="n">
        <v>92986.92</v>
      </c>
      <c r="V195" s="47" t="n">
        <v>93209</v>
      </c>
      <c r="W195" s="47" t="n">
        <v>87209</v>
      </c>
      <c r="X195" s="48" t="n">
        <v>86916.39</v>
      </c>
      <c r="Y195" s="49" t="n">
        <f aca="false">IF(W195=0,0,X195/W195*100)</f>
        <v>99.6644727035054</v>
      </c>
    </row>
    <row r="196" customFormat="false" ht="13.2" hidden="false" customHeight="false" outlineLevel="0" collapsed="false">
      <c r="A196" s="394"/>
      <c r="B196" s="356" t="n">
        <v>630</v>
      </c>
      <c r="C196" s="98" t="s">
        <v>146</v>
      </c>
      <c r="D196" s="144"/>
      <c r="E196" s="144" t="n">
        <v>7369</v>
      </c>
      <c r="F196" s="144" t="n">
        <v>8830</v>
      </c>
      <c r="G196" s="144" t="n">
        <v>15669</v>
      </c>
      <c r="H196" s="144" t="n">
        <v>19477</v>
      </c>
      <c r="I196" s="98" t="n">
        <v>15050</v>
      </c>
      <c r="J196" s="96" t="n">
        <v>14133</v>
      </c>
      <c r="K196" s="96" t="n">
        <v>17748</v>
      </c>
      <c r="L196" s="80" t="n">
        <v>20156.86</v>
      </c>
      <c r="M196" s="80" t="n">
        <v>15870.11</v>
      </c>
      <c r="N196" s="81" t="n">
        <v>19809.26</v>
      </c>
      <c r="O196" s="80" t="n">
        <v>22572.22</v>
      </c>
      <c r="P196" s="80" t="n">
        <v>20719.09</v>
      </c>
      <c r="Q196" s="80" t="n">
        <v>25179.48</v>
      </c>
      <c r="R196" s="80" t="n">
        <v>26224.89</v>
      </c>
      <c r="S196" s="80" t="n">
        <v>33111.74</v>
      </c>
      <c r="T196" s="80" t="n">
        <v>21537.92</v>
      </c>
      <c r="U196" s="80" t="n">
        <v>52876.88</v>
      </c>
      <c r="V196" s="81" t="n">
        <v>21400</v>
      </c>
      <c r="W196" s="81" t="n">
        <v>16400</v>
      </c>
      <c r="X196" s="48" t="n">
        <v>7753.64</v>
      </c>
      <c r="Y196" s="49" t="n">
        <f aca="false">IF(W196=0,0,X196/W196*100)</f>
        <v>47.2782926829268</v>
      </c>
    </row>
    <row r="197" customFormat="false" ht="13.8" hidden="false" customHeight="false" outlineLevel="0" collapsed="false">
      <c r="A197" s="394"/>
      <c r="B197" s="359" t="n">
        <v>640</v>
      </c>
      <c r="C197" s="97" t="s">
        <v>147</v>
      </c>
      <c r="D197" s="119"/>
      <c r="E197" s="119"/>
      <c r="F197" s="119"/>
      <c r="G197" s="119"/>
      <c r="H197" s="119"/>
      <c r="I197" s="97"/>
      <c r="J197" s="119" t="n">
        <v>1340</v>
      </c>
      <c r="K197" s="119" t="n">
        <v>322</v>
      </c>
      <c r="L197" s="54" t="n">
        <v>390.94</v>
      </c>
      <c r="M197" s="54" t="n">
        <v>623.55</v>
      </c>
      <c r="N197" s="55" t="n">
        <v>386.91</v>
      </c>
      <c r="O197" s="54" t="n">
        <v>738.7</v>
      </c>
      <c r="P197" s="54" t="n">
        <v>689.92</v>
      </c>
      <c r="Q197" s="54" t="n">
        <v>560.39</v>
      </c>
      <c r="R197" s="54" t="n">
        <v>936.53</v>
      </c>
      <c r="S197" s="54" t="n">
        <v>7418.25</v>
      </c>
      <c r="T197" s="54" t="n">
        <v>5731.19</v>
      </c>
      <c r="U197" s="54" t="n">
        <v>21123.8</v>
      </c>
      <c r="V197" s="55"/>
      <c r="W197" s="55" t="n">
        <v>19000</v>
      </c>
      <c r="X197" s="174" t="n">
        <v>18370.65</v>
      </c>
      <c r="Y197" s="175" t="n">
        <f aca="false">IF(W197=0,0,X197/W197*100)</f>
        <v>96.6876315789474</v>
      </c>
    </row>
    <row r="198" customFormat="false" ht="13.8" hidden="true" customHeight="false" outlineLevel="0" collapsed="false">
      <c r="A198" s="394"/>
      <c r="B198" s="257" t="n">
        <v>630</v>
      </c>
      <c r="C198" s="275" t="s">
        <v>302</v>
      </c>
      <c r="D198" s="231"/>
      <c r="E198" s="231" t="n">
        <v>232</v>
      </c>
      <c r="F198" s="231" t="n">
        <v>830</v>
      </c>
      <c r="G198" s="231" t="n">
        <v>335</v>
      </c>
      <c r="H198" s="231" t="n">
        <v>800</v>
      </c>
      <c r="I198" s="275" t="n">
        <v>800</v>
      </c>
      <c r="J198" s="275"/>
      <c r="K198" s="231"/>
      <c r="L198" s="148"/>
      <c r="M198" s="148"/>
      <c r="N198" s="148"/>
      <c r="O198" s="147"/>
      <c r="P198" s="147"/>
      <c r="Q198" s="147"/>
      <c r="R198" s="147"/>
      <c r="S198" s="147"/>
      <c r="T198" s="147"/>
      <c r="U198" s="147"/>
      <c r="V198" s="148"/>
      <c r="W198" s="148"/>
      <c r="X198" s="34"/>
      <c r="Y198" s="35" t="n">
        <f aca="false">IF(W198=0,0,X198/W198*100)</f>
        <v>0</v>
      </c>
    </row>
    <row r="199" customFormat="false" ht="14.4" hidden="false" customHeight="false" outlineLevel="0" collapsed="false">
      <c r="A199" s="414" t="s">
        <v>303</v>
      </c>
      <c r="B199" s="301" t="s">
        <v>304</v>
      </c>
      <c r="C199" s="301"/>
      <c r="D199" s="302" t="n">
        <v>35152</v>
      </c>
      <c r="E199" s="302" t="n">
        <v>34654</v>
      </c>
      <c r="F199" s="302" t="n">
        <v>45741</v>
      </c>
      <c r="G199" s="302" t="n">
        <v>45381</v>
      </c>
      <c r="H199" s="151" t="n">
        <v>47758</v>
      </c>
      <c r="I199" s="151" t="n">
        <v>57427</v>
      </c>
      <c r="J199" s="151" t="n">
        <v>33860</v>
      </c>
      <c r="K199" s="151" t="n">
        <v>33843</v>
      </c>
      <c r="L199" s="152" t="n">
        <v>35020.59</v>
      </c>
      <c r="M199" s="152" t="n">
        <v>40552.41</v>
      </c>
      <c r="N199" s="153" t="n">
        <v>37850.05</v>
      </c>
      <c r="O199" s="154" t="n">
        <v>37981.53</v>
      </c>
      <c r="P199" s="153" t="n">
        <v>31489.34</v>
      </c>
      <c r="Q199" s="154" t="n">
        <v>40039.15</v>
      </c>
      <c r="R199" s="154" t="n">
        <v>38636.58</v>
      </c>
      <c r="S199" s="154" t="n">
        <v>41664.05</v>
      </c>
      <c r="T199" s="154" t="n">
        <v>33379.97</v>
      </c>
      <c r="U199" s="154" t="n">
        <v>47004.46</v>
      </c>
      <c r="V199" s="153" t="n">
        <f aca="false">SUM(V200:V203)</f>
        <v>78510</v>
      </c>
      <c r="W199" s="153" t="n">
        <f aca="false">SUM(W200:W203)</f>
        <v>41610</v>
      </c>
      <c r="X199" s="154" t="n">
        <f aca="false">SUM(X200:X203)</f>
        <v>47950.88</v>
      </c>
      <c r="Y199" s="155" t="n">
        <f aca="false">IF(W199=0,0,X199/W199*100)</f>
        <v>115.238836818073</v>
      </c>
    </row>
    <row r="200" customFormat="false" ht="13.2" hidden="false" customHeight="false" outlineLevel="0" collapsed="false">
      <c r="A200" s="415"/>
      <c r="B200" s="255" t="n">
        <v>610</v>
      </c>
      <c r="C200" s="247" t="s">
        <v>144</v>
      </c>
      <c r="D200" s="384"/>
      <c r="E200" s="384" t="n">
        <v>21277</v>
      </c>
      <c r="F200" s="384" t="n">
        <v>26622</v>
      </c>
      <c r="G200" s="384" t="n">
        <v>27938</v>
      </c>
      <c r="H200" s="384" t="n">
        <v>29205</v>
      </c>
      <c r="I200" s="94" t="n">
        <v>32982</v>
      </c>
      <c r="J200" s="94" t="n">
        <v>19537</v>
      </c>
      <c r="K200" s="94" t="n">
        <v>19331</v>
      </c>
      <c r="L200" s="39" t="n">
        <v>19931.3</v>
      </c>
      <c r="M200" s="39" t="n">
        <v>21474.28</v>
      </c>
      <c r="N200" s="40" t="n">
        <v>19698.37</v>
      </c>
      <c r="O200" s="39" t="n">
        <v>20600.24</v>
      </c>
      <c r="P200" s="39" t="n">
        <v>19790.26</v>
      </c>
      <c r="Q200" s="39" t="n">
        <v>21979.15</v>
      </c>
      <c r="R200" s="39" t="n">
        <v>20451.23</v>
      </c>
      <c r="S200" s="39" t="n">
        <v>20878.86</v>
      </c>
      <c r="T200" s="39" t="n">
        <v>23204.72</v>
      </c>
      <c r="U200" s="39" t="n">
        <v>29821.93</v>
      </c>
      <c r="V200" s="40" t="n">
        <v>50370</v>
      </c>
      <c r="W200" s="40" t="n">
        <v>22370</v>
      </c>
      <c r="X200" s="41" t="n">
        <v>30942.95</v>
      </c>
      <c r="Y200" s="42" t="n">
        <f aca="false">IF(W200=0,0,X200/W200*100)</f>
        <v>138.323424228878</v>
      </c>
    </row>
    <row r="201" customFormat="false" ht="13.2" hidden="false" customHeight="false" outlineLevel="0" collapsed="false">
      <c r="A201" s="415"/>
      <c r="B201" s="256" t="n">
        <v>620</v>
      </c>
      <c r="C201" s="249" t="s">
        <v>145</v>
      </c>
      <c r="D201" s="227"/>
      <c r="E201" s="227" t="n">
        <v>8033</v>
      </c>
      <c r="F201" s="227" t="n">
        <v>9792</v>
      </c>
      <c r="G201" s="227" t="n">
        <v>10190</v>
      </c>
      <c r="H201" s="227" t="n">
        <v>10431</v>
      </c>
      <c r="I201" s="96" t="n">
        <v>13206</v>
      </c>
      <c r="J201" s="96" t="n">
        <v>7857</v>
      </c>
      <c r="K201" s="96" t="n">
        <v>7510</v>
      </c>
      <c r="L201" s="46" t="n">
        <v>8330.59</v>
      </c>
      <c r="M201" s="46" t="n">
        <v>7982.2</v>
      </c>
      <c r="N201" s="47" t="n">
        <v>7602.19</v>
      </c>
      <c r="O201" s="46" t="n">
        <v>8776.16</v>
      </c>
      <c r="P201" s="46" t="n">
        <v>7193.52</v>
      </c>
      <c r="Q201" s="46" t="n">
        <v>8019.72</v>
      </c>
      <c r="R201" s="46" t="n">
        <v>7342.82</v>
      </c>
      <c r="S201" s="46" t="n">
        <v>7600.32</v>
      </c>
      <c r="T201" s="46" t="n">
        <v>8387.87</v>
      </c>
      <c r="U201" s="46" t="n">
        <v>10212.83</v>
      </c>
      <c r="V201" s="47" t="n">
        <v>17605</v>
      </c>
      <c r="W201" s="47" t="n">
        <v>11105</v>
      </c>
      <c r="X201" s="48" t="n">
        <v>10918.91</v>
      </c>
      <c r="Y201" s="49" t="n">
        <f aca="false">IF(W201=0,0,X201/W201*100)</f>
        <v>98.3242683475912</v>
      </c>
    </row>
    <row r="202" customFormat="false" ht="13.2" hidden="false" customHeight="false" outlineLevel="0" collapsed="false">
      <c r="A202" s="415"/>
      <c r="B202" s="256" t="n">
        <v>630</v>
      </c>
      <c r="C202" s="249" t="s">
        <v>146</v>
      </c>
      <c r="D202" s="227"/>
      <c r="E202" s="227" t="n">
        <v>5344</v>
      </c>
      <c r="F202" s="227" t="n">
        <v>9327</v>
      </c>
      <c r="G202" s="227" t="n">
        <v>7253</v>
      </c>
      <c r="H202" s="227" t="n">
        <v>8122</v>
      </c>
      <c r="I202" s="96" t="n">
        <v>7483</v>
      </c>
      <c r="J202" s="96" t="n">
        <v>6466</v>
      </c>
      <c r="K202" s="96" t="n">
        <v>6899</v>
      </c>
      <c r="L202" s="46" t="n">
        <v>6669.76</v>
      </c>
      <c r="M202" s="46" t="n">
        <v>10990.38</v>
      </c>
      <c r="N202" s="47" t="n">
        <v>10449.24</v>
      </c>
      <c r="O202" s="46" t="n">
        <v>5491.57</v>
      </c>
      <c r="P202" s="46" t="n">
        <v>4505.56</v>
      </c>
      <c r="Q202" s="46" t="n">
        <v>10040.28</v>
      </c>
      <c r="R202" s="46" t="n">
        <v>10842.53</v>
      </c>
      <c r="S202" s="46" t="n">
        <v>13184.87</v>
      </c>
      <c r="T202" s="46" t="n">
        <v>1787.38</v>
      </c>
      <c r="U202" s="46" t="n">
        <v>6630.01</v>
      </c>
      <c r="V202" s="47" t="n">
        <v>10535</v>
      </c>
      <c r="W202" s="47" t="n">
        <v>7535</v>
      </c>
      <c r="X202" s="48" t="n">
        <v>5505.78</v>
      </c>
      <c r="Y202" s="49" t="n">
        <f aca="false">IF(W202=0,0,X202/W202*100)</f>
        <v>73.0694094226941</v>
      </c>
    </row>
    <row r="203" customFormat="false" ht="13.8" hidden="false" customHeight="false" outlineLevel="0" collapsed="false">
      <c r="A203" s="415"/>
      <c r="B203" s="257" t="n">
        <v>640</v>
      </c>
      <c r="C203" s="297" t="s">
        <v>147</v>
      </c>
      <c r="D203" s="405"/>
      <c r="E203" s="405"/>
      <c r="F203" s="405"/>
      <c r="G203" s="405"/>
      <c r="H203" s="405"/>
      <c r="I203" s="231" t="n">
        <v>3756</v>
      </c>
      <c r="J203" s="231"/>
      <c r="K203" s="231" t="n">
        <v>103</v>
      </c>
      <c r="L203" s="416" t="n">
        <v>88.94</v>
      </c>
      <c r="M203" s="288" t="n">
        <v>105.55</v>
      </c>
      <c r="N203" s="55" t="n">
        <v>100.25</v>
      </c>
      <c r="O203" s="54" t="n">
        <v>3113.56</v>
      </c>
      <c r="P203" s="54"/>
      <c r="Q203" s="54"/>
      <c r="R203" s="54" t="n">
        <v>0</v>
      </c>
      <c r="S203" s="54"/>
      <c r="T203" s="54"/>
      <c r="U203" s="54" t="n">
        <v>339.69</v>
      </c>
      <c r="V203" s="55"/>
      <c r="W203" s="55" t="n">
        <v>600</v>
      </c>
      <c r="X203" s="56" t="n">
        <v>583.24</v>
      </c>
      <c r="Y203" s="57" t="n">
        <f aca="false">IF(W203=0,0,X203/W203*100)</f>
        <v>97.2066666666667</v>
      </c>
    </row>
    <row r="204" customFormat="false" ht="36" hidden="false" customHeight="true" outlineLevel="0" collapsed="false">
      <c r="A204" s="417" t="s">
        <v>305</v>
      </c>
      <c r="B204" s="418" t="s">
        <v>306</v>
      </c>
      <c r="C204" s="418"/>
      <c r="D204" s="419" t="n">
        <v>105855</v>
      </c>
      <c r="E204" s="419" t="n">
        <v>102071</v>
      </c>
      <c r="F204" s="419" t="n">
        <v>77475</v>
      </c>
      <c r="G204" s="419" t="n">
        <v>119794</v>
      </c>
      <c r="H204" s="420" t="n">
        <v>122484</v>
      </c>
      <c r="I204" s="420" t="n">
        <v>95592</v>
      </c>
      <c r="J204" s="420" t="n">
        <v>235945</v>
      </c>
      <c r="K204" s="420" t="n">
        <v>566990</v>
      </c>
      <c r="L204" s="421" t="n">
        <v>568843.26</v>
      </c>
      <c r="M204" s="421" t="n">
        <v>470939.23</v>
      </c>
      <c r="N204" s="422" t="n">
        <v>341351.46</v>
      </c>
      <c r="O204" s="423" t="n">
        <v>302230.37</v>
      </c>
      <c r="P204" s="422" t="n">
        <v>332895.13</v>
      </c>
      <c r="Q204" s="423" t="n">
        <v>380830.3</v>
      </c>
      <c r="R204" s="423" t="n">
        <v>455738.61</v>
      </c>
      <c r="S204" s="423" t="n">
        <v>318162.5</v>
      </c>
      <c r="T204" s="423" t="n">
        <v>485514.21</v>
      </c>
      <c r="U204" s="423" t="n">
        <v>657814.55</v>
      </c>
      <c r="V204" s="422" t="n">
        <f aca="false">SUM(V210:V218)+V205</f>
        <v>400988</v>
      </c>
      <c r="W204" s="422" t="n">
        <f aca="false">SUM(W210:W218)+W205</f>
        <v>609077</v>
      </c>
      <c r="X204" s="423" t="n">
        <f aca="false">SUM(X210:X218)+X205</f>
        <v>605159.78</v>
      </c>
      <c r="Y204" s="424" t="n">
        <f aca="false">IF(W204=0,0,X204/W204*100)</f>
        <v>99.3568596417202</v>
      </c>
    </row>
    <row r="205" customFormat="false" ht="26.4" hidden="false" customHeight="true" outlineLevel="0" collapsed="false">
      <c r="A205" s="425"/>
      <c r="B205" s="426" t="s">
        <v>307</v>
      </c>
      <c r="C205" s="426"/>
      <c r="D205" s="427" t="n">
        <v>26024</v>
      </c>
      <c r="E205" s="427" t="n">
        <v>26422</v>
      </c>
      <c r="F205" s="427" t="n">
        <v>12381</v>
      </c>
      <c r="G205" s="427" t="n">
        <v>67096</v>
      </c>
      <c r="H205" s="428" t="n">
        <v>63788</v>
      </c>
      <c r="I205" s="428" t="n">
        <v>2494</v>
      </c>
      <c r="J205" s="428" t="n">
        <v>41385</v>
      </c>
      <c r="K205" s="428" t="n">
        <v>80229</v>
      </c>
      <c r="L205" s="429" t="n">
        <v>66952.97</v>
      </c>
      <c r="M205" s="429" t="n">
        <v>85074.98</v>
      </c>
      <c r="N205" s="428" t="n">
        <v>7365</v>
      </c>
      <c r="O205" s="429" t="n">
        <v>28865.35</v>
      </c>
      <c r="P205" s="428" t="n">
        <v>120501.78</v>
      </c>
      <c r="Q205" s="429" t="n">
        <v>126996.82</v>
      </c>
      <c r="R205" s="429" t="n">
        <v>141830.08</v>
      </c>
      <c r="S205" s="429" t="n">
        <v>173154.98</v>
      </c>
      <c r="T205" s="429" t="n">
        <v>175177.12</v>
      </c>
      <c r="U205" s="429" t="n">
        <v>216468.51</v>
      </c>
      <c r="V205" s="428" t="n">
        <f aca="false">SUM(V206:V209)</f>
        <v>226264</v>
      </c>
      <c r="W205" s="428" t="n">
        <f aca="false">SUM(W206:W209)</f>
        <v>216154</v>
      </c>
      <c r="X205" s="429" t="n">
        <f aca="false">SUM(X206:X209)</f>
        <v>221654.32</v>
      </c>
      <c r="Y205" s="430" t="n">
        <f aca="false">IF(W205=0,0,X205/W205*100)</f>
        <v>102.544630217345</v>
      </c>
    </row>
    <row r="206" customFormat="false" ht="13.2" hidden="false" customHeight="false" outlineLevel="0" collapsed="false">
      <c r="A206" s="425"/>
      <c r="B206" s="225" t="n">
        <v>610</v>
      </c>
      <c r="C206" s="93" t="s">
        <v>144</v>
      </c>
      <c r="D206" s="94"/>
      <c r="E206" s="94" t="n">
        <v>16132</v>
      </c>
      <c r="F206" s="94" t="n">
        <v>7933</v>
      </c>
      <c r="G206" s="94" t="n">
        <v>43567</v>
      </c>
      <c r="H206" s="94" t="n">
        <v>42257</v>
      </c>
      <c r="I206" s="431" t="n">
        <v>2163</v>
      </c>
      <c r="J206" s="431" t="n">
        <v>27310</v>
      </c>
      <c r="K206" s="431" t="n">
        <v>54820</v>
      </c>
      <c r="L206" s="432" t="n">
        <v>43998.71</v>
      </c>
      <c r="M206" s="432" t="n">
        <v>61007.02</v>
      </c>
      <c r="N206" s="433" t="n">
        <v>1010.2</v>
      </c>
      <c r="O206" s="434" t="n">
        <v>19809.79</v>
      </c>
      <c r="P206" s="434" t="n">
        <v>74996.97</v>
      </c>
      <c r="Q206" s="434" t="n">
        <v>83271.48</v>
      </c>
      <c r="R206" s="434" t="n">
        <v>92380.39</v>
      </c>
      <c r="S206" s="434" t="n">
        <v>116904.23</v>
      </c>
      <c r="T206" s="434" t="n">
        <v>114332.05</v>
      </c>
      <c r="U206" s="434" t="n">
        <v>146001.82</v>
      </c>
      <c r="V206" s="433" t="n">
        <v>154326</v>
      </c>
      <c r="W206" s="433" t="n">
        <v>140326</v>
      </c>
      <c r="X206" s="41" t="n">
        <v>142088.65</v>
      </c>
      <c r="Y206" s="42" t="n">
        <f aca="false">IF(W206=0,0,X206/W206*100)</f>
        <v>101.256110770634</v>
      </c>
    </row>
    <row r="207" customFormat="false" ht="13.2" hidden="false" customHeight="false" outlineLevel="0" collapsed="false">
      <c r="A207" s="425"/>
      <c r="B207" s="226" t="n">
        <v>620</v>
      </c>
      <c r="C207" s="95" t="s">
        <v>145</v>
      </c>
      <c r="D207" s="96"/>
      <c r="E207" s="96" t="n">
        <v>5344</v>
      </c>
      <c r="F207" s="96" t="n">
        <v>2622</v>
      </c>
      <c r="G207" s="96" t="n">
        <v>14529</v>
      </c>
      <c r="H207" s="96" t="n">
        <v>14713</v>
      </c>
      <c r="I207" s="435" t="n">
        <v>323</v>
      </c>
      <c r="J207" s="435" t="n">
        <v>10254</v>
      </c>
      <c r="K207" s="435" t="n">
        <v>19614</v>
      </c>
      <c r="L207" s="436" t="n">
        <v>18142.44</v>
      </c>
      <c r="M207" s="436" t="n">
        <v>19303.48</v>
      </c>
      <c r="N207" s="437" t="n">
        <v>430.73</v>
      </c>
      <c r="O207" s="436" t="n">
        <v>6838.92</v>
      </c>
      <c r="P207" s="436" t="n">
        <v>26581.7</v>
      </c>
      <c r="Q207" s="436" t="n">
        <v>26861.5</v>
      </c>
      <c r="R207" s="436" t="n">
        <v>31948.02</v>
      </c>
      <c r="S207" s="436" t="n">
        <v>40364.94</v>
      </c>
      <c r="T207" s="436" t="n">
        <v>38100.61</v>
      </c>
      <c r="U207" s="436" t="n">
        <v>48471.75</v>
      </c>
      <c r="V207" s="437" t="n">
        <v>53938</v>
      </c>
      <c r="W207" s="437" t="n">
        <v>48938</v>
      </c>
      <c r="X207" s="48" t="n">
        <v>48958.35</v>
      </c>
      <c r="Y207" s="49" t="n">
        <f aca="false">IF(W207=0,0,X207/W207*100)</f>
        <v>100.041583227758</v>
      </c>
    </row>
    <row r="208" customFormat="false" ht="13.2" hidden="false" customHeight="false" outlineLevel="0" collapsed="false">
      <c r="A208" s="425"/>
      <c r="B208" s="226" t="n">
        <v>630</v>
      </c>
      <c r="C208" s="95" t="s">
        <v>146</v>
      </c>
      <c r="D208" s="96"/>
      <c r="E208" s="96" t="n">
        <v>4946</v>
      </c>
      <c r="F208" s="96" t="n">
        <v>1826</v>
      </c>
      <c r="G208" s="96" t="n">
        <v>9000</v>
      </c>
      <c r="H208" s="96" t="n">
        <v>6818</v>
      </c>
      <c r="I208" s="96" t="n">
        <v>8</v>
      </c>
      <c r="J208" s="96" t="n">
        <v>3821</v>
      </c>
      <c r="K208" s="435" t="n">
        <v>5011</v>
      </c>
      <c r="L208" s="436" t="n">
        <v>4277.15</v>
      </c>
      <c r="M208" s="436" t="n">
        <v>4479.7</v>
      </c>
      <c r="N208" s="437" t="n">
        <v>5924.07</v>
      </c>
      <c r="O208" s="436" t="n">
        <v>2216.64</v>
      </c>
      <c r="P208" s="436" t="n">
        <v>18923.11</v>
      </c>
      <c r="Q208" s="436" t="n">
        <v>14768.49</v>
      </c>
      <c r="R208" s="436" t="n">
        <v>17061.31</v>
      </c>
      <c r="S208" s="436" t="n">
        <v>15653.83</v>
      </c>
      <c r="T208" s="436" t="n">
        <v>21635.12</v>
      </c>
      <c r="U208" s="436" t="n">
        <v>16039.74</v>
      </c>
      <c r="V208" s="437" t="n">
        <v>18000</v>
      </c>
      <c r="W208" s="437" t="n">
        <v>20000</v>
      </c>
      <c r="X208" s="48" t="n">
        <f aca="false">23307.86+648.96</f>
        <v>23956.82</v>
      </c>
      <c r="Y208" s="49" t="n">
        <f aca="false">IF(W208=0,0,X208/W208*100)</f>
        <v>119.7841</v>
      </c>
    </row>
    <row r="209" customFormat="false" ht="13.8" hidden="false" customHeight="false" outlineLevel="0" collapsed="false">
      <c r="A209" s="425"/>
      <c r="B209" s="286" t="n">
        <v>640</v>
      </c>
      <c r="C209" s="360" t="s">
        <v>147</v>
      </c>
      <c r="D209" s="362"/>
      <c r="E209" s="362"/>
      <c r="F209" s="362"/>
      <c r="G209" s="362"/>
      <c r="H209" s="362"/>
      <c r="I209" s="362"/>
      <c r="J209" s="362"/>
      <c r="K209" s="438" t="n">
        <v>784</v>
      </c>
      <c r="L209" s="439" t="n">
        <v>534.67</v>
      </c>
      <c r="M209" s="439" t="n">
        <v>284.78</v>
      </c>
      <c r="N209" s="440"/>
      <c r="O209" s="439"/>
      <c r="P209" s="439"/>
      <c r="Q209" s="439" t="n">
        <v>2095.35</v>
      </c>
      <c r="R209" s="439" t="n">
        <v>440.36</v>
      </c>
      <c r="S209" s="439" t="n">
        <v>231.98</v>
      </c>
      <c r="T209" s="439" t="n">
        <v>1109.34</v>
      </c>
      <c r="U209" s="439" t="n">
        <v>5955.2</v>
      </c>
      <c r="V209" s="440"/>
      <c r="W209" s="440" t="n">
        <v>6890</v>
      </c>
      <c r="X209" s="174" t="n">
        <v>6650.5</v>
      </c>
      <c r="Y209" s="175" t="n">
        <f aca="false">IF(W209=0,0,X209/W209*100)</f>
        <v>96.5239477503629</v>
      </c>
    </row>
    <row r="210" customFormat="false" ht="13.2" hidden="false" customHeight="false" outlineLevel="0" collapsed="false">
      <c r="A210" s="425"/>
      <c r="B210" s="441"/>
      <c r="C210" s="387" t="s">
        <v>308</v>
      </c>
      <c r="D210" s="386"/>
      <c r="E210" s="386"/>
      <c r="F210" s="386"/>
      <c r="G210" s="386"/>
      <c r="H210" s="386"/>
      <c r="I210" s="387" t="n">
        <v>9265</v>
      </c>
      <c r="J210" s="227" t="n">
        <v>11343</v>
      </c>
      <c r="K210" s="96" t="n">
        <v>6313</v>
      </c>
      <c r="L210" s="77" t="n">
        <v>5404.14</v>
      </c>
      <c r="M210" s="77" t="n">
        <v>4327.68</v>
      </c>
      <c r="N210" s="78"/>
      <c r="O210" s="77" t="n">
        <v>3575.04</v>
      </c>
      <c r="P210" s="77" t="n">
        <v>3928.96</v>
      </c>
      <c r="Q210" s="77" t="n">
        <v>5212.52</v>
      </c>
      <c r="R210" s="77" t="n">
        <v>4480.02</v>
      </c>
      <c r="S210" s="77" t="n">
        <v>2417</v>
      </c>
      <c r="T210" s="77" t="n">
        <v>3205.42</v>
      </c>
      <c r="U210" s="77" t="n">
        <v>4980</v>
      </c>
      <c r="V210" s="78" t="n">
        <v>3500</v>
      </c>
      <c r="W210" s="78" t="n">
        <v>6780</v>
      </c>
      <c r="X210" s="41" t="n">
        <v>6780</v>
      </c>
      <c r="Y210" s="42" t="n">
        <f aca="false">IF(W210=0,0,X210/W210*100)</f>
        <v>100</v>
      </c>
    </row>
    <row r="211" customFormat="false" ht="13.2" hidden="false" customHeight="false" outlineLevel="0" collapsed="false">
      <c r="A211" s="425"/>
      <c r="B211" s="442"/>
      <c r="C211" s="249" t="s">
        <v>309</v>
      </c>
      <c r="D211" s="227"/>
      <c r="E211" s="227"/>
      <c r="F211" s="227"/>
      <c r="G211" s="227"/>
      <c r="H211" s="227"/>
      <c r="I211" s="249"/>
      <c r="J211" s="227"/>
      <c r="K211" s="96"/>
      <c r="L211" s="46"/>
      <c r="M211" s="47"/>
      <c r="N211" s="47" t="n">
        <v>0</v>
      </c>
      <c r="O211" s="46" t="n">
        <v>30265.35</v>
      </c>
      <c r="P211" s="46"/>
      <c r="Q211" s="46"/>
      <c r="R211" s="46"/>
      <c r="S211" s="46" t="n">
        <v>937.16</v>
      </c>
      <c r="T211" s="46" t="n">
        <v>31667.72</v>
      </c>
      <c r="U211" s="46" t="n">
        <v>37823.27</v>
      </c>
      <c r="V211" s="47"/>
      <c r="W211" s="47" t="n">
        <v>0</v>
      </c>
      <c r="X211" s="48" t="n">
        <v>37007.5</v>
      </c>
      <c r="Y211" s="49" t="n">
        <f aca="false">IF(W211=0,0,X211/W211*100)</f>
        <v>0</v>
      </c>
    </row>
    <row r="212" customFormat="false" ht="12.75" hidden="false" customHeight="true" outlineLevel="0" collapsed="false">
      <c r="A212" s="425"/>
      <c r="B212" s="442" t="n">
        <v>630</v>
      </c>
      <c r="C212" s="249" t="s">
        <v>310</v>
      </c>
      <c r="D212" s="227"/>
      <c r="E212" s="227"/>
      <c r="F212" s="227"/>
      <c r="G212" s="227"/>
      <c r="H212" s="227"/>
      <c r="I212" s="249"/>
      <c r="J212" s="227"/>
      <c r="K212" s="96"/>
      <c r="L212" s="46"/>
      <c r="M212" s="47"/>
      <c r="N212" s="47" t="n">
        <v>0</v>
      </c>
      <c r="O212" s="46"/>
      <c r="P212" s="46"/>
      <c r="Q212" s="46"/>
      <c r="R212" s="46"/>
      <c r="S212" s="46"/>
      <c r="T212" s="46"/>
      <c r="U212" s="46" t="n">
        <v>238098.5</v>
      </c>
      <c r="V212" s="47"/>
      <c r="W212" s="47" t="n">
        <v>137620</v>
      </c>
      <c r="X212" s="48" t="n">
        <v>137620</v>
      </c>
      <c r="Y212" s="49" t="n">
        <f aca="false">IF(W212=0,0,X212/W212*100)</f>
        <v>100</v>
      </c>
    </row>
    <row r="213" customFormat="false" ht="12.75" hidden="false" customHeight="true" outlineLevel="0" collapsed="false">
      <c r="A213" s="425"/>
      <c r="B213" s="442" t="n">
        <v>630</v>
      </c>
      <c r="C213" s="249" t="s">
        <v>311</v>
      </c>
      <c r="D213" s="227"/>
      <c r="E213" s="227"/>
      <c r="F213" s="227"/>
      <c r="G213" s="227"/>
      <c r="H213" s="227"/>
      <c r="I213" s="249" t="n">
        <v>66358</v>
      </c>
      <c r="J213" s="227" t="n">
        <v>95746</v>
      </c>
      <c r="K213" s="96" t="n">
        <v>85709</v>
      </c>
      <c r="L213" s="46" t="n">
        <v>56320.98</v>
      </c>
      <c r="M213" s="46" t="n">
        <v>47905.93</v>
      </c>
      <c r="N213" s="47" t="n">
        <v>34336.34</v>
      </c>
      <c r="O213" s="46" t="n">
        <v>29495.23</v>
      </c>
      <c r="P213" s="46" t="n">
        <v>24290.5</v>
      </c>
      <c r="Q213" s="46" t="n">
        <v>106460.45</v>
      </c>
      <c r="R213" s="46"/>
      <c r="S213" s="46"/>
      <c r="T213" s="46"/>
      <c r="U213" s="46"/>
      <c r="V213" s="47" t="n">
        <v>35000</v>
      </c>
      <c r="W213" s="47" t="n">
        <v>35000</v>
      </c>
      <c r="X213" s="48"/>
      <c r="Y213" s="49" t="n">
        <f aca="false">IF(W213=0,0,X213/W213*100)</f>
        <v>0</v>
      </c>
    </row>
    <row r="214" customFormat="false" ht="13.2" hidden="true" customHeight="false" outlineLevel="0" collapsed="false">
      <c r="A214" s="425"/>
      <c r="B214" s="442" t="n">
        <v>630</v>
      </c>
      <c r="C214" s="249"/>
      <c r="D214" s="227"/>
      <c r="E214" s="227"/>
      <c r="F214" s="227"/>
      <c r="G214" s="227"/>
      <c r="H214" s="227"/>
      <c r="I214" s="96" t="n">
        <v>642</v>
      </c>
      <c r="J214" s="227"/>
      <c r="K214" s="96"/>
      <c r="L214" s="46"/>
      <c r="M214" s="46" t="n">
        <v>323039.84</v>
      </c>
      <c r="N214" s="47" t="n">
        <v>0</v>
      </c>
      <c r="O214" s="46"/>
      <c r="P214" s="46"/>
      <c r="Q214" s="46"/>
      <c r="R214" s="46" t="n">
        <v>179640.35</v>
      </c>
      <c r="S214" s="46" t="n">
        <v>0</v>
      </c>
      <c r="T214" s="46"/>
      <c r="U214" s="46"/>
      <c r="V214" s="47"/>
      <c r="W214" s="47" t="n">
        <v>0</v>
      </c>
      <c r="X214" s="48"/>
      <c r="Y214" s="49" t="n">
        <f aca="false">IF(W214=0,0,X214/W214*100)</f>
        <v>0</v>
      </c>
    </row>
    <row r="215" customFormat="false" ht="13.2" hidden="false" customHeight="false" outlineLevel="0" collapsed="false">
      <c r="A215" s="425"/>
      <c r="B215" s="442"/>
      <c r="C215" s="249" t="s">
        <v>115</v>
      </c>
      <c r="D215" s="227"/>
      <c r="E215" s="227"/>
      <c r="F215" s="227"/>
      <c r="G215" s="227"/>
      <c r="H215" s="227"/>
      <c r="I215" s="249"/>
      <c r="J215" s="227" t="n">
        <v>85602</v>
      </c>
      <c r="K215" s="96" t="n">
        <v>393394</v>
      </c>
      <c r="L215" s="46" t="n">
        <v>426977.77</v>
      </c>
      <c r="M215" s="46" t="n">
        <v>6176.6</v>
      </c>
      <c r="N215" s="47" t="n">
        <v>281171.12</v>
      </c>
      <c r="O215" s="46" t="n">
        <v>192626.67</v>
      </c>
      <c r="P215" s="46" t="n">
        <v>166083.11</v>
      </c>
      <c r="Q215" s="46" t="n">
        <v>128496.68</v>
      </c>
      <c r="R215" s="46" t="n">
        <v>114012.98</v>
      </c>
      <c r="S215" s="46" t="n">
        <v>127195.49</v>
      </c>
      <c r="T215" s="46" t="n">
        <v>264695.44</v>
      </c>
      <c r="U215" s="46" t="n">
        <v>145347.2</v>
      </c>
      <c r="V215" s="47" t="n">
        <v>114000</v>
      </c>
      <c r="W215" s="47" t="n">
        <v>189299</v>
      </c>
      <c r="X215" s="48" t="n">
        <f aca="false">141189.29+46024.92</f>
        <v>187214.21</v>
      </c>
      <c r="Y215" s="49" t="n">
        <f aca="false">IF(W215=0,0,X215/W215*100)</f>
        <v>98.8986788097137</v>
      </c>
    </row>
    <row r="216" customFormat="false" ht="13.2" hidden="false" customHeight="false" outlineLevel="0" collapsed="false">
      <c r="A216" s="425"/>
      <c r="B216" s="442" t="n">
        <v>630</v>
      </c>
      <c r="C216" s="249" t="s">
        <v>312</v>
      </c>
      <c r="D216" s="227"/>
      <c r="E216" s="227"/>
      <c r="F216" s="227"/>
      <c r="G216" s="227"/>
      <c r="H216" s="227"/>
      <c r="I216" s="249" t="n">
        <v>16833</v>
      </c>
      <c r="J216" s="227" t="n">
        <v>1809</v>
      </c>
      <c r="K216" s="96" t="n">
        <v>1345</v>
      </c>
      <c r="L216" s="46" t="n">
        <v>13077.4</v>
      </c>
      <c r="M216" s="46" t="n">
        <v>10590.8</v>
      </c>
      <c r="N216" s="47" t="n">
        <v>6654.32</v>
      </c>
      <c r="O216" s="46" t="n">
        <v>7292.93</v>
      </c>
      <c r="P216" s="46" t="n">
        <v>7200.6</v>
      </c>
      <c r="Q216" s="46" t="n">
        <v>10049.73</v>
      </c>
      <c r="R216" s="46" t="n">
        <v>11058.38</v>
      </c>
      <c r="S216" s="46" t="n">
        <v>11104.67</v>
      </c>
      <c r="T216" s="46" t="n">
        <v>10768.51</v>
      </c>
      <c r="U216" s="46" t="n">
        <v>13589.94</v>
      </c>
      <c r="V216" s="47"/>
      <c r="W216" s="47" t="n">
        <v>0</v>
      </c>
      <c r="X216" s="48" t="n">
        <f aca="false">3809.68+10624.07</f>
        <v>14433.75</v>
      </c>
      <c r="Y216" s="49" t="n">
        <f aca="false">IF(W216=0,0,X216/W216*100)</f>
        <v>0</v>
      </c>
    </row>
    <row r="217" customFormat="false" ht="13.2" hidden="false" customHeight="false" outlineLevel="0" collapsed="false">
      <c r="A217" s="425"/>
      <c r="B217" s="443"/>
      <c r="C217" s="249" t="s">
        <v>313</v>
      </c>
      <c r="D217" s="358"/>
      <c r="E217" s="358"/>
      <c r="F217" s="358"/>
      <c r="G217" s="358"/>
      <c r="H217" s="358"/>
      <c r="I217" s="357"/>
      <c r="J217" s="227"/>
      <c r="K217" s="96"/>
      <c r="L217" s="80"/>
      <c r="M217" s="80"/>
      <c r="N217" s="81" t="n">
        <v>9556.68</v>
      </c>
      <c r="O217" s="80" t="n">
        <v>7519.8</v>
      </c>
      <c r="P217" s="80" t="n">
        <v>6557</v>
      </c>
      <c r="Q217" s="80" t="n">
        <v>315.4</v>
      </c>
      <c r="R217" s="80" t="n">
        <v>3685.2</v>
      </c>
      <c r="S217" s="80" t="n">
        <v>3353.2</v>
      </c>
      <c r="T217" s="80"/>
      <c r="U217" s="80"/>
      <c r="V217" s="81" t="n">
        <v>20224</v>
      </c>
      <c r="W217" s="81" t="n">
        <v>20224</v>
      </c>
      <c r="X217" s="56" t="n">
        <v>0</v>
      </c>
      <c r="Y217" s="57" t="n">
        <f aca="false">IF(W217=0,0,X217/W217*100)</f>
        <v>0</v>
      </c>
    </row>
    <row r="218" customFormat="false" ht="13.8" hidden="false" customHeight="false" outlineLevel="0" collapsed="false">
      <c r="A218" s="425"/>
      <c r="B218" s="444" t="n">
        <v>630</v>
      </c>
      <c r="C218" s="445" t="s">
        <v>314</v>
      </c>
      <c r="D218" s="446"/>
      <c r="E218" s="446"/>
      <c r="F218" s="446"/>
      <c r="G218" s="446"/>
      <c r="H218" s="446"/>
      <c r="I218" s="445"/>
      <c r="J218" s="227" t="n">
        <v>60</v>
      </c>
      <c r="K218" s="96"/>
      <c r="L218" s="80" t="n">
        <v>110</v>
      </c>
      <c r="M218" s="447"/>
      <c r="N218" s="447" t="n">
        <v>2268</v>
      </c>
      <c r="O218" s="448" t="n">
        <v>2590</v>
      </c>
      <c r="P218" s="448" t="n">
        <v>4333.18</v>
      </c>
      <c r="Q218" s="448" t="n">
        <v>3298.7</v>
      </c>
      <c r="R218" s="448" t="n">
        <v>1031.6</v>
      </c>
      <c r="S218" s="448"/>
      <c r="T218" s="448"/>
      <c r="U218" s="448" t="n">
        <v>1507.13</v>
      </c>
      <c r="V218" s="447" t="n">
        <v>2000</v>
      </c>
      <c r="W218" s="447" t="n">
        <v>4000</v>
      </c>
      <c r="X218" s="56" t="n">
        <v>450</v>
      </c>
      <c r="Y218" s="57" t="n">
        <f aca="false">IF(W218=0,0,X218/W218*100)</f>
        <v>11.25</v>
      </c>
    </row>
    <row r="219" customFormat="false" ht="16.8" hidden="false" customHeight="false" outlineLevel="0" collapsed="false">
      <c r="A219" s="449"/>
      <c r="B219" s="450"/>
      <c r="C219" s="451" t="s">
        <v>315</v>
      </c>
      <c r="D219" s="208" t="n">
        <v>5867125</v>
      </c>
      <c r="E219" s="208" t="n">
        <v>6460200</v>
      </c>
      <c r="F219" s="208" t="n">
        <v>7832271</v>
      </c>
      <c r="G219" s="208" t="n">
        <v>8716285.43</v>
      </c>
      <c r="H219" s="208" t="n">
        <v>9309387</v>
      </c>
      <c r="I219" s="208" t="n">
        <v>8743512.2</v>
      </c>
      <c r="J219" s="208" t="n">
        <v>8908071</v>
      </c>
      <c r="K219" s="208" t="n">
        <v>8934542</v>
      </c>
      <c r="L219" s="209" t="n">
        <v>9572545.38</v>
      </c>
      <c r="M219" s="209" t="n">
        <v>9554914.8</v>
      </c>
      <c r="N219" s="211" t="n">
        <v>9695081.34</v>
      </c>
      <c r="O219" s="210" t="n">
        <v>10029034.88</v>
      </c>
      <c r="P219" s="211" t="n">
        <v>10815176.44</v>
      </c>
      <c r="Q219" s="210" t="n">
        <v>12072287.61</v>
      </c>
      <c r="R219" s="210" t="n">
        <v>12542381.57</v>
      </c>
      <c r="S219" s="210" t="n">
        <v>13351433.26</v>
      </c>
      <c r="T219" s="210" t="n">
        <v>14807895.81</v>
      </c>
      <c r="U219" s="210" t="n">
        <v>17087777.59</v>
      </c>
      <c r="V219" s="211" t="n">
        <f aca="false">V4+V10+V14+V25+V27+V29+V35+V37+V42+V51+V57+V71+V76+V83+V89+V94+V113+V115+V131+V136+V151+V154+V160+V178+V183+V193+V199+V204+V118+V19+V44+V81</f>
        <v>15448917</v>
      </c>
      <c r="W219" s="211" t="n">
        <f aca="false">W4+W10+W14+W25+W27+W29+W35+W37+W42+W51+W57+W71+W76+W83+W89+W94+W113+W115+W131+W136+W151+W154+W160+W178+W183+W193+W199+W204+W118+W19+W44+W81</f>
        <v>17633511</v>
      </c>
      <c r="X219" s="210" t="n">
        <f aca="false">X4+X10+X14+X25+X27+X29+X35+X37+X42+X51+X57+X71+X76+X83+X89+X94+X113+X115+X131+X136+X151+X154+X160+X178+X183+X193+X199+X204+X118+X19+X44+X81</f>
        <v>17393407.83</v>
      </c>
      <c r="Y219" s="212" t="n">
        <f aca="false">IF(W219=0,0,X219/W219*100)</f>
        <v>98.6383700330581</v>
      </c>
    </row>
    <row r="220" customFormat="false" ht="13.8" hidden="false" customHeight="false" outlineLevel="0" collapsed="false">
      <c r="X220" s="2"/>
    </row>
    <row r="221" customFormat="false" ht="13.2" hidden="false" customHeight="false" outlineLevel="0" collapsed="false">
      <c r="M221" s="2"/>
      <c r="W221" s="50"/>
      <c r="X221" s="2"/>
      <c r="Y221" s="50" t="s">
        <v>50</v>
      </c>
    </row>
    <row r="222" customFormat="false" ht="13.2" hidden="false" customHeight="false" outlineLevel="0" collapsed="false">
      <c r="N222" s="50"/>
      <c r="Q222" s="50"/>
      <c r="R222" s="50"/>
      <c r="S222" s="50"/>
      <c r="T222" s="50"/>
      <c r="U222" s="50"/>
      <c r="V222" s="50"/>
      <c r="W222" s="50"/>
      <c r="X222" s="2" t="s">
        <v>50</v>
      </c>
      <c r="Y222" s="50"/>
    </row>
    <row r="223" customFormat="false" ht="13.2" hidden="false" customHeight="false" outlineLevel="0" collapsed="false">
      <c r="Q223" s="2"/>
      <c r="W223" s="50"/>
      <c r="X223" s="50"/>
      <c r="Y223" s="50"/>
    </row>
    <row r="224" customFormat="false" ht="13.2" hidden="false" customHeight="false" outlineLevel="0" collapsed="false">
      <c r="W224" s="50"/>
      <c r="X224" s="2"/>
    </row>
    <row r="225" customFormat="false" ht="13.2" hidden="false" customHeight="false" outlineLevel="0" collapsed="false">
      <c r="X225" s="2"/>
      <c r="Y225" s="50"/>
    </row>
    <row r="226" customFormat="false" ht="13.2" hidden="false" customHeight="false" outlineLevel="0" collapsed="false">
      <c r="X226" s="2"/>
    </row>
    <row r="227" customFormat="false" ht="13.2" hidden="false" customHeight="false" outlineLevel="0" collapsed="false">
      <c r="X227" s="2"/>
    </row>
    <row r="228" customFormat="false" ht="13.2" hidden="false" customHeight="false" outlineLevel="0" collapsed="false">
      <c r="X228" s="2"/>
    </row>
    <row r="229" customFormat="false" ht="13.2" hidden="false" customHeight="false" outlineLevel="0" collapsed="false">
      <c r="X229" s="2"/>
    </row>
    <row r="230" customFormat="false" ht="13.2" hidden="false" customHeight="false" outlineLevel="0" collapsed="false">
      <c r="X230" s="2"/>
    </row>
    <row r="231" customFormat="false" ht="13.2" hidden="false" customHeight="false" outlineLevel="0" collapsed="false">
      <c r="X231" s="2"/>
    </row>
    <row r="232" customFormat="false" ht="13.2" hidden="false" customHeight="false" outlineLevel="0" collapsed="false">
      <c r="X232" s="2"/>
    </row>
    <row r="233" customFormat="false" ht="13.2" hidden="false" customHeight="false" outlineLevel="0" collapsed="false">
      <c r="X233" s="2"/>
    </row>
    <row r="234" customFormat="false" ht="13.2" hidden="false" customHeight="false" outlineLevel="0" collapsed="false">
      <c r="X234" s="2"/>
    </row>
    <row r="235" customFormat="false" ht="13.2" hidden="false" customHeight="false" outlineLevel="0" collapsed="false">
      <c r="X235" s="2"/>
    </row>
    <row r="236" customFormat="false" ht="13.2" hidden="false" customHeight="false" outlineLevel="0" collapsed="false">
      <c r="X236" s="2"/>
    </row>
    <row r="237" customFormat="false" ht="13.2" hidden="false" customHeight="false" outlineLevel="0" collapsed="false">
      <c r="X237" s="2"/>
    </row>
    <row r="238" customFormat="false" ht="13.2" hidden="false" customHeight="false" outlineLevel="0" collapsed="false">
      <c r="X238" s="2"/>
    </row>
    <row r="239" customFormat="false" ht="13.2" hidden="false" customHeight="false" outlineLevel="0" collapsed="false">
      <c r="X239" s="2"/>
    </row>
    <row r="240" customFormat="false" ht="13.2" hidden="false" customHeight="false" outlineLevel="0" collapsed="false">
      <c r="X240" s="2"/>
    </row>
    <row r="241" customFormat="false" ht="13.2" hidden="false" customHeight="false" outlineLevel="0" collapsed="false">
      <c r="X241" s="2"/>
    </row>
    <row r="242" customFormat="false" ht="13.2" hidden="false" customHeight="false" outlineLevel="0" collapsed="false">
      <c r="X242" s="2"/>
    </row>
    <row r="243" customFormat="false" ht="13.2" hidden="false" customHeight="false" outlineLevel="0" collapsed="false">
      <c r="X243" s="2"/>
    </row>
    <row r="244" customFormat="false" ht="13.2" hidden="false" customHeight="false" outlineLevel="0" collapsed="false">
      <c r="X244" s="2"/>
    </row>
    <row r="245" customFormat="false" ht="13.2" hidden="false" customHeight="false" outlineLevel="0" collapsed="false">
      <c r="X245" s="2"/>
    </row>
    <row r="246" customFormat="false" ht="13.2" hidden="false" customHeight="false" outlineLevel="0" collapsed="false">
      <c r="X246" s="2"/>
    </row>
    <row r="247" customFormat="false" ht="13.2" hidden="false" customHeight="false" outlineLevel="0" collapsed="false">
      <c r="X247" s="2"/>
    </row>
    <row r="248" customFormat="false" ht="13.2" hidden="false" customHeight="false" outlineLevel="0" collapsed="false">
      <c r="X248" s="2"/>
    </row>
    <row r="249" customFormat="false" ht="13.2" hidden="false" customHeight="false" outlineLevel="0" collapsed="false">
      <c r="X249" s="2"/>
    </row>
    <row r="250" customFormat="false" ht="13.2" hidden="false" customHeight="false" outlineLevel="0" collapsed="false">
      <c r="X250" s="2"/>
    </row>
    <row r="251" customFormat="false" ht="13.2" hidden="false" customHeight="false" outlineLevel="0" collapsed="false">
      <c r="X251" s="2"/>
    </row>
  </sheetData>
  <mergeCells count="93">
    <mergeCell ref="A1:C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B4:C4"/>
    <mergeCell ref="A5:A9"/>
    <mergeCell ref="B10:C10"/>
    <mergeCell ref="A11:A13"/>
    <mergeCell ref="B14:C14"/>
    <mergeCell ref="A15:A18"/>
    <mergeCell ref="B19:C19"/>
    <mergeCell ref="A20:A24"/>
    <mergeCell ref="B25:C25"/>
    <mergeCell ref="B27:C27"/>
    <mergeCell ref="B29:C29"/>
    <mergeCell ref="A30:A34"/>
    <mergeCell ref="B35:C35"/>
    <mergeCell ref="B37:C37"/>
    <mergeCell ref="A38:A41"/>
    <mergeCell ref="B42:C42"/>
    <mergeCell ref="B44:C44"/>
    <mergeCell ref="A45:A50"/>
    <mergeCell ref="B51:C51"/>
    <mergeCell ref="A52:A56"/>
    <mergeCell ref="B57:C57"/>
    <mergeCell ref="A58:A70"/>
    <mergeCell ref="B58:C58"/>
    <mergeCell ref="B71:C71"/>
    <mergeCell ref="A72:A75"/>
    <mergeCell ref="B76:C76"/>
    <mergeCell ref="A77:A80"/>
    <mergeCell ref="B81:C81"/>
    <mergeCell ref="B83:C83"/>
    <mergeCell ref="A84:A88"/>
    <mergeCell ref="B89:C89"/>
    <mergeCell ref="A90:A93"/>
    <mergeCell ref="B94:C94"/>
    <mergeCell ref="A95:A112"/>
    <mergeCell ref="B113:C113"/>
    <mergeCell ref="B115:C115"/>
    <mergeCell ref="A116:A117"/>
    <mergeCell ref="B118:C118"/>
    <mergeCell ref="A119:A128"/>
    <mergeCell ref="B129:C129"/>
    <mergeCell ref="B131:C131"/>
    <mergeCell ref="A132:A135"/>
    <mergeCell ref="B136:C136"/>
    <mergeCell ref="A137:A150"/>
    <mergeCell ref="B151:C151"/>
    <mergeCell ref="A152:A153"/>
    <mergeCell ref="B154:C154"/>
    <mergeCell ref="A155:A159"/>
    <mergeCell ref="B155:B159"/>
    <mergeCell ref="B160:C160"/>
    <mergeCell ref="A161:A177"/>
    <mergeCell ref="B161:C161"/>
    <mergeCell ref="B166:C166"/>
    <mergeCell ref="B167:B177"/>
    <mergeCell ref="B178:C178"/>
    <mergeCell ref="A179:A182"/>
    <mergeCell ref="B183:C183"/>
    <mergeCell ref="A184:A192"/>
    <mergeCell ref="B184:C184"/>
    <mergeCell ref="B191:C191"/>
    <mergeCell ref="B193:C193"/>
    <mergeCell ref="A194:A198"/>
    <mergeCell ref="B199:C199"/>
    <mergeCell ref="A200:A203"/>
    <mergeCell ref="B204:C204"/>
    <mergeCell ref="A205:A218"/>
    <mergeCell ref="B205:C205"/>
  </mergeCells>
  <printOptions headings="false" gridLines="false" gridLinesSet="true" horizontalCentered="false" verticalCentered="false"/>
  <pageMargins left="0" right="0" top="0.196527777777778" bottom="0.196527777777778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82" man="true" max="16383" min="0"/>
    <brk id="182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B6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A7" activeCellId="0" sqref="AA7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7.21"/>
    <col collapsed="false" customWidth="true" hidden="false" outlineLevel="0" max="2" min="2" style="0" width="8.21"/>
    <col collapsed="false" customWidth="true" hidden="false" outlineLevel="0" max="3" min="3" style="0" width="35.55"/>
    <col collapsed="false" customWidth="true" hidden="true" outlineLevel="0" max="11" min="4" style="0" width="11.66"/>
    <col collapsed="false" customWidth="true" hidden="true" outlineLevel="0" max="12" min="12" style="0" width="15.55"/>
    <col collapsed="false" customWidth="true" hidden="true" outlineLevel="0" max="14" min="13" style="0" width="13.99"/>
    <col collapsed="false" customWidth="true" hidden="true" outlineLevel="0" max="16" min="15" style="0" width="16.1"/>
    <col collapsed="false" customWidth="true" hidden="true" outlineLevel="0" max="17" min="17" style="0" width="15.32"/>
    <col collapsed="false" customWidth="true" hidden="true" outlineLevel="0" max="19" min="18" style="0" width="15.99"/>
    <col collapsed="false" customWidth="true" hidden="true" outlineLevel="0" max="20" min="20" style="0" width="16.43"/>
    <col collapsed="false" customWidth="true" hidden="false" outlineLevel="0" max="21" min="21" style="0" width="12.1"/>
    <col collapsed="false" customWidth="true" hidden="false" outlineLevel="0" max="22" min="22" style="0" width="12.76"/>
    <col collapsed="false" customWidth="true" hidden="false" outlineLevel="0" max="23" min="23" style="0" width="13.99"/>
    <col collapsed="false" customWidth="true" hidden="false" outlineLevel="0" max="24" min="24" style="0" width="13.55"/>
    <col collapsed="false" customWidth="true" hidden="false" outlineLevel="0" max="25" min="25" style="0" width="8.33"/>
    <col collapsed="false" customWidth="true" hidden="false" outlineLevel="0" max="27" min="27" style="0" width="10.32"/>
  </cols>
  <sheetData>
    <row r="1" customFormat="false" ht="13.2" hidden="false" customHeight="false" outlineLevel="0" collapsed="false">
      <c r="A1" s="3" t="s">
        <v>316</v>
      </c>
    </row>
    <row r="2" customFormat="false" ht="16.5" hidden="false" customHeight="true" outlineLevel="0" collapsed="false">
      <c r="A2" s="4" t="s">
        <v>317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</row>
    <row r="3" customFormat="false" ht="14.25" hidden="false" customHeight="true" outlineLevel="0" collapsed="false">
      <c r="A3" s="7" t="s">
        <v>2</v>
      </c>
      <c r="B3" s="8" t="s">
        <v>3</v>
      </c>
      <c r="C3" s="9" t="s">
        <v>4</v>
      </c>
      <c r="D3" s="9" t="s">
        <v>137</v>
      </c>
      <c r="E3" s="9" t="s">
        <v>138</v>
      </c>
      <c r="F3" s="9" t="s">
        <v>139</v>
      </c>
      <c r="G3" s="9" t="s">
        <v>140</v>
      </c>
      <c r="H3" s="9" t="s">
        <v>141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10" t="s">
        <v>24</v>
      </c>
      <c r="X3" s="10" t="s">
        <v>25</v>
      </c>
      <c r="Y3" s="11" t="s">
        <v>26</v>
      </c>
    </row>
    <row r="4" customFormat="false" ht="27.75" hidden="false" customHeight="true" outlineLevel="0" collapsed="false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0"/>
      <c r="Y4" s="11"/>
    </row>
    <row r="5" customFormat="false" ht="16.8" hidden="false" customHeight="false" outlineLevel="0" collapsed="false">
      <c r="A5" s="453" t="n">
        <v>200</v>
      </c>
      <c r="B5" s="13" t="s">
        <v>48</v>
      </c>
      <c r="C5" s="13"/>
      <c r="D5" s="454" t="n">
        <v>355009</v>
      </c>
      <c r="E5" s="454" t="n">
        <v>311359</v>
      </c>
      <c r="F5" s="454" t="n">
        <v>955255</v>
      </c>
      <c r="G5" s="454" t="n">
        <v>1090339</v>
      </c>
      <c r="H5" s="454" t="n">
        <v>496614</v>
      </c>
      <c r="I5" s="454" t="n">
        <v>174771</v>
      </c>
      <c r="J5" s="454" t="n">
        <v>74221</v>
      </c>
      <c r="K5" s="454" t="n">
        <v>98051</v>
      </c>
      <c r="L5" s="454" t="n">
        <v>223532.5</v>
      </c>
      <c r="M5" s="455" t="n">
        <v>61991.15</v>
      </c>
      <c r="N5" s="454" t="n">
        <v>87107.9</v>
      </c>
      <c r="O5" s="455" t="n">
        <v>542510.87</v>
      </c>
      <c r="P5" s="455" t="n">
        <v>47974.47</v>
      </c>
      <c r="Q5" s="455" t="n">
        <v>147766.67</v>
      </c>
      <c r="R5" s="455" t="n">
        <v>652299.33</v>
      </c>
      <c r="S5" s="455" t="n">
        <v>989473.64</v>
      </c>
      <c r="T5" s="455" t="n">
        <v>85846.54</v>
      </c>
      <c r="U5" s="455" t="n">
        <v>181230</v>
      </c>
      <c r="V5" s="454" t="n">
        <f aca="false">V6</f>
        <v>75943</v>
      </c>
      <c r="W5" s="454" t="n">
        <f aca="false">W6</f>
        <v>118513</v>
      </c>
      <c r="X5" s="455" t="n">
        <f aca="false">X6</f>
        <v>122497.52</v>
      </c>
      <c r="Y5" s="456" t="n">
        <f aca="false">IF(W5=0,0,X5/W5*100)</f>
        <v>103.362095297562</v>
      </c>
    </row>
    <row r="6" customFormat="false" ht="14.4" hidden="false" customHeight="false" outlineLevel="0" collapsed="false">
      <c r="A6" s="457" t="n">
        <v>230</v>
      </c>
      <c r="B6" s="20" t="s">
        <v>318</v>
      </c>
      <c r="C6" s="20"/>
      <c r="D6" s="134" t="n">
        <v>355009</v>
      </c>
      <c r="E6" s="134" t="n">
        <v>311359</v>
      </c>
      <c r="F6" s="134" t="n">
        <v>955255</v>
      </c>
      <c r="G6" s="134" t="n">
        <v>1090339</v>
      </c>
      <c r="H6" s="134" t="n">
        <v>496614</v>
      </c>
      <c r="I6" s="134" t="n">
        <v>174771</v>
      </c>
      <c r="J6" s="134" t="n">
        <v>74221</v>
      </c>
      <c r="K6" s="134" t="n">
        <v>98051</v>
      </c>
      <c r="L6" s="134" t="n">
        <v>223532.5</v>
      </c>
      <c r="M6" s="135" t="n">
        <v>61991.15</v>
      </c>
      <c r="N6" s="134" t="n">
        <v>87107.9</v>
      </c>
      <c r="O6" s="135" t="n">
        <v>542510.87</v>
      </c>
      <c r="P6" s="135" t="n">
        <v>47974.47</v>
      </c>
      <c r="Q6" s="135" t="n">
        <v>147766.67</v>
      </c>
      <c r="R6" s="135" t="n">
        <v>652299.33</v>
      </c>
      <c r="S6" s="135" t="n">
        <v>989473.64</v>
      </c>
      <c r="T6" s="135" t="n">
        <v>85846.54</v>
      </c>
      <c r="U6" s="135" t="n">
        <v>181230</v>
      </c>
      <c r="V6" s="132" t="n">
        <f aca="false">V7+V11</f>
        <v>75943</v>
      </c>
      <c r="W6" s="132" t="n">
        <f aca="false">W7+W11</f>
        <v>118513</v>
      </c>
      <c r="X6" s="133" t="n">
        <f aca="false">X7+X11</f>
        <v>122497.52</v>
      </c>
      <c r="Y6" s="136" t="n">
        <f aca="false">IF(W6=0,0,X6/W6*100)</f>
        <v>103.362095297562</v>
      </c>
      <c r="Z6" s="458"/>
    </row>
    <row r="7" customFormat="false" ht="13.8" hidden="false" customHeight="false" outlineLevel="0" collapsed="false">
      <c r="A7" s="201"/>
      <c r="B7" s="459" t="n">
        <v>231</v>
      </c>
      <c r="C7" s="121" t="s">
        <v>319</v>
      </c>
      <c r="D7" s="126" t="n">
        <v>351125</v>
      </c>
      <c r="E7" s="126" t="n">
        <v>106121</v>
      </c>
      <c r="F7" s="126" t="n">
        <v>227246</v>
      </c>
      <c r="G7" s="126" t="n">
        <v>45397</v>
      </c>
      <c r="H7" s="126" t="n">
        <v>103200</v>
      </c>
      <c r="I7" s="126" t="n">
        <v>85320</v>
      </c>
      <c r="J7" s="126" t="n">
        <v>21933</v>
      </c>
      <c r="K7" s="126" t="n">
        <v>32153</v>
      </c>
      <c r="L7" s="126" t="n">
        <v>84811.72</v>
      </c>
      <c r="M7" s="125" t="n">
        <v>23898.96</v>
      </c>
      <c r="N7" s="126" t="n">
        <v>33003</v>
      </c>
      <c r="O7" s="125" t="n">
        <v>255643.36</v>
      </c>
      <c r="P7" s="125" t="n">
        <v>0</v>
      </c>
      <c r="Q7" s="125" t="n">
        <v>0</v>
      </c>
      <c r="R7" s="124" t="n">
        <v>38955</v>
      </c>
      <c r="S7" s="124" t="n">
        <v>5772</v>
      </c>
      <c r="T7" s="124" t="n">
        <v>50505</v>
      </c>
      <c r="U7" s="124" t="n">
        <v>0</v>
      </c>
      <c r="V7" s="123" t="n">
        <f aca="false">SUM(V8:V10)</f>
        <v>0</v>
      </c>
      <c r="W7" s="123" t="n">
        <f aca="false">SUM(W8:W10)</f>
        <v>76000</v>
      </c>
      <c r="X7" s="124" t="n">
        <f aca="false">SUM(X8:X10)</f>
        <v>76000</v>
      </c>
      <c r="Y7" s="127" t="n">
        <f aca="false">IF(W7=0,0,X7/W7*100)</f>
        <v>100</v>
      </c>
    </row>
    <row r="8" customFormat="false" ht="13.2" hidden="false" customHeight="false" outlineLevel="0" collapsed="false">
      <c r="A8" s="201"/>
      <c r="B8" s="73"/>
      <c r="C8" s="460" t="s">
        <v>320</v>
      </c>
      <c r="D8" s="461" t="n">
        <v>192923</v>
      </c>
      <c r="E8" s="461" t="n">
        <v>101839</v>
      </c>
      <c r="F8" s="461" t="n">
        <v>227246</v>
      </c>
      <c r="G8" s="461" t="n">
        <v>45397</v>
      </c>
      <c r="H8" s="461" t="n">
        <v>103200</v>
      </c>
      <c r="I8" s="167" t="n">
        <v>85320</v>
      </c>
      <c r="J8" s="76" t="n">
        <v>21933</v>
      </c>
      <c r="K8" s="78" t="n">
        <v>23657</v>
      </c>
      <c r="L8" s="78" t="n">
        <v>83346.52</v>
      </c>
      <c r="M8" s="77" t="n">
        <v>19336.16</v>
      </c>
      <c r="N8" s="78" t="n">
        <v>33003</v>
      </c>
      <c r="O8" s="77" t="n">
        <v>251642.36</v>
      </c>
      <c r="P8" s="77"/>
      <c r="Q8" s="77"/>
      <c r="R8" s="77"/>
      <c r="S8" s="77"/>
      <c r="T8" s="77" t="n">
        <v>50505</v>
      </c>
      <c r="U8" s="77"/>
      <c r="V8" s="116"/>
      <c r="W8" s="116" t="n">
        <v>76000</v>
      </c>
      <c r="X8" s="77" t="n">
        <v>76000</v>
      </c>
      <c r="Y8" s="128" t="n">
        <f aca="false">IF(W8=0,0,X8/W8*100)</f>
        <v>100</v>
      </c>
    </row>
    <row r="9" customFormat="false" ht="13.2" hidden="false" customHeight="false" outlineLevel="0" collapsed="false">
      <c r="A9" s="201"/>
      <c r="B9" s="73"/>
      <c r="C9" s="95" t="s">
        <v>321</v>
      </c>
      <c r="D9" s="462"/>
      <c r="E9" s="462"/>
      <c r="F9" s="462"/>
      <c r="G9" s="462"/>
      <c r="H9" s="462"/>
      <c r="I9" s="463"/>
      <c r="J9" s="354"/>
      <c r="K9" s="139"/>
      <c r="L9" s="188"/>
      <c r="M9" s="77" t="n">
        <v>4562.8</v>
      </c>
      <c r="N9" s="78"/>
      <c r="O9" s="77"/>
      <c r="P9" s="77"/>
      <c r="Q9" s="77"/>
      <c r="R9" s="77" t="n">
        <v>38955</v>
      </c>
      <c r="S9" s="77" t="n">
        <v>5772</v>
      </c>
      <c r="T9" s="77"/>
      <c r="U9" s="77"/>
      <c r="V9" s="116"/>
      <c r="W9" s="116"/>
      <c r="X9" s="77"/>
      <c r="Y9" s="128" t="n">
        <f aca="false">IF(W9=0,0,X9/W9*100)</f>
        <v>0</v>
      </c>
    </row>
    <row r="10" customFormat="false" ht="13.8" hidden="false" customHeight="false" outlineLevel="0" collapsed="false">
      <c r="A10" s="201"/>
      <c r="B10" s="73"/>
      <c r="C10" s="275" t="s">
        <v>322</v>
      </c>
      <c r="D10" s="118" t="n">
        <v>158202</v>
      </c>
      <c r="E10" s="118" t="n">
        <v>4282</v>
      </c>
      <c r="F10" s="118" t="n">
        <v>0</v>
      </c>
      <c r="G10" s="118"/>
      <c r="H10" s="118"/>
      <c r="I10" s="118"/>
      <c r="J10" s="118"/>
      <c r="K10" s="55" t="n">
        <v>8496</v>
      </c>
      <c r="L10" s="78" t="n">
        <v>1465.2</v>
      </c>
      <c r="M10" s="139"/>
      <c r="N10" s="139"/>
      <c r="O10" s="138" t="n">
        <v>4001</v>
      </c>
      <c r="P10" s="138"/>
      <c r="Q10" s="138"/>
      <c r="R10" s="138"/>
      <c r="S10" s="138"/>
      <c r="T10" s="138"/>
      <c r="U10" s="138"/>
      <c r="V10" s="116"/>
      <c r="W10" s="116"/>
      <c r="X10" s="77"/>
      <c r="Y10" s="128" t="n">
        <f aca="false">IF(W10=0,0,X10/W10*100)</f>
        <v>0</v>
      </c>
    </row>
    <row r="11" customFormat="false" ht="13.8" hidden="false" customHeight="false" outlineLevel="0" collapsed="false">
      <c r="A11" s="201"/>
      <c r="B11" s="73" t="n">
        <v>233</v>
      </c>
      <c r="C11" s="120" t="s">
        <v>323</v>
      </c>
      <c r="D11" s="126" t="n">
        <v>3884</v>
      </c>
      <c r="E11" s="126" t="n">
        <v>205238</v>
      </c>
      <c r="F11" s="126" t="n">
        <v>728009</v>
      </c>
      <c r="G11" s="126" t="n">
        <v>1044942</v>
      </c>
      <c r="H11" s="126" t="n">
        <v>393414</v>
      </c>
      <c r="I11" s="126" t="n">
        <v>89451</v>
      </c>
      <c r="J11" s="126" t="n">
        <v>52288</v>
      </c>
      <c r="K11" s="126" t="n">
        <v>65898</v>
      </c>
      <c r="L11" s="126" t="n">
        <v>138720.78</v>
      </c>
      <c r="M11" s="125" t="n">
        <v>38092.19</v>
      </c>
      <c r="N11" s="126" t="n">
        <v>54104.9</v>
      </c>
      <c r="O11" s="125" t="n">
        <v>286867.51</v>
      </c>
      <c r="P11" s="126" t="n">
        <v>47974.47</v>
      </c>
      <c r="Q11" s="125" t="n">
        <v>147766.67</v>
      </c>
      <c r="R11" s="124" t="n">
        <v>613344.33</v>
      </c>
      <c r="S11" s="124" t="n">
        <v>983701.64</v>
      </c>
      <c r="T11" s="124" t="n">
        <v>35341.54</v>
      </c>
      <c r="U11" s="124" t="n">
        <v>181230</v>
      </c>
      <c r="V11" s="123" t="n">
        <f aca="false">V12</f>
        <v>75943</v>
      </c>
      <c r="W11" s="123" t="n">
        <f aca="false">W12</f>
        <v>42513</v>
      </c>
      <c r="X11" s="124" t="n">
        <f aca="false">X12</f>
        <v>46497.52</v>
      </c>
      <c r="Y11" s="127" t="n">
        <f aca="false">IF(W11=0,0,X11/W11*100)</f>
        <v>109.372474301978</v>
      </c>
    </row>
    <row r="12" customFormat="false" ht="13.8" hidden="false" customHeight="false" outlineLevel="0" collapsed="false">
      <c r="A12" s="201"/>
      <c r="B12" s="73"/>
      <c r="C12" s="93" t="s">
        <v>324</v>
      </c>
      <c r="D12" s="115" t="n">
        <v>3884</v>
      </c>
      <c r="E12" s="115" t="n">
        <v>205238</v>
      </c>
      <c r="F12" s="115" t="n">
        <v>728009</v>
      </c>
      <c r="G12" s="115" t="n">
        <v>98695</v>
      </c>
      <c r="H12" s="115" t="n">
        <v>393414</v>
      </c>
      <c r="I12" s="115" t="n">
        <v>89451</v>
      </c>
      <c r="J12" s="78" t="n">
        <v>52288</v>
      </c>
      <c r="K12" s="78" t="n">
        <v>65898</v>
      </c>
      <c r="L12" s="78" t="n">
        <v>138720.78</v>
      </c>
      <c r="M12" s="464" t="n">
        <v>38092.19</v>
      </c>
      <c r="N12" s="465" t="n">
        <v>54104.9</v>
      </c>
      <c r="O12" s="466" t="n">
        <v>286867.51</v>
      </c>
      <c r="P12" s="466" t="n">
        <v>47974.47</v>
      </c>
      <c r="Q12" s="466" t="n">
        <v>147766.67</v>
      </c>
      <c r="R12" s="466" t="n">
        <v>613344.33</v>
      </c>
      <c r="S12" s="466" t="n">
        <v>983701.64</v>
      </c>
      <c r="T12" s="466" t="n">
        <v>35341.54</v>
      </c>
      <c r="U12" s="466" t="n">
        <v>181230</v>
      </c>
      <c r="V12" s="116" t="n">
        <v>75943</v>
      </c>
      <c r="W12" s="116" t="n">
        <v>42513</v>
      </c>
      <c r="X12" s="77" t="n">
        <v>46497.52</v>
      </c>
      <c r="Y12" s="128" t="n">
        <f aca="false">IF(W12=0,0,X12/W12*100)</f>
        <v>109.372474301978</v>
      </c>
    </row>
    <row r="13" customFormat="false" ht="13.8" hidden="true" customHeight="false" outlineLevel="0" collapsed="false">
      <c r="A13" s="201"/>
      <c r="B13" s="73"/>
      <c r="C13" s="467" t="s">
        <v>325</v>
      </c>
      <c r="D13" s="314"/>
      <c r="E13" s="314"/>
      <c r="F13" s="314"/>
      <c r="G13" s="314"/>
      <c r="H13" s="314"/>
      <c r="I13" s="314"/>
      <c r="J13" s="314"/>
      <c r="K13" s="192"/>
      <c r="L13" s="468"/>
      <c r="M13" s="468"/>
      <c r="N13" s="468"/>
      <c r="O13" s="469"/>
      <c r="P13" s="469"/>
      <c r="Q13" s="469"/>
      <c r="R13" s="469"/>
      <c r="S13" s="469"/>
      <c r="T13" s="469"/>
      <c r="U13" s="469"/>
      <c r="V13" s="470"/>
      <c r="W13" s="470"/>
      <c r="X13" s="468"/>
      <c r="Y13" s="471"/>
    </row>
    <row r="14" customFormat="false" ht="13.8" hidden="true" customHeight="false" outlineLevel="0" collapsed="false">
      <c r="A14" s="201"/>
      <c r="B14" s="73"/>
      <c r="C14" s="467" t="s">
        <v>326</v>
      </c>
      <c r="D14" s="314"/>
      <c r="E14" s="314"/>
      <c r="F14" s="314"/>
      <c r="G14" s="314"/>
      <c r="H14" s="314"/>
      <c r="I14" s="314"/>
      <c r="J14" s="314"/>
      <c r="K14" s="192"/>
      <c r="L14" s="77"/>
      <c r="M14" s="468"/>
      <c r="N14" s="468"/>
      <c r="O14" s="469"/>
      <c r="P14" s="469"/>
      <c r="Q14" s="469"/>
      <c r="R14" s="469"/>
      <c r="S14" s="469"/>
      <c r="T14" s="469"/>
      <c r="U14" s="469"/>
      <c r="V14" s="470"/>
      <c r="W14" s="470"/>
      <c r="X14" s="468"/>
      <c r="Y14" s="471"/>
    </row>
    <row r="15" customFormat="false" ht="13.8" hidden="true" customHeight="false" outlineLevel="0" collapsed="false">
      <c r="A15" s="201"/>
      <c r="B15" s="73"/>
      <c r="C15" s="467" t="s">
        <v>327</v>
      </c>
      <c r="D15" s="314"/>
      <c r="E15" s="314"/>
      <c r="F15" s="314"/>
      <c r="G15" s="314"/>
      <c r="H15" s="314"/>
      <c r="I15" s="314"/>
      <c r="J15" s="314"/>
      <c r="K15" s="192"/>
      <c r="L15" s="468"/>
      <c r="M15" s="468"/>
      <c r="N15" s="468"/>
      <c r="O15" s="469"/>
      <c r="P15" s="469"/>
      <c r="Q15" s="469"/>
      <c r="R15" s="469"/>
      <c r="S15" s="469"/>
      <c r="T15" s="469"/>
      <c r="U15" s="469"/>
      <c r="V15" s="470"/>
      <c r="W15" s="470"/>
      <c r="X15" s="468"/>
      <c r="Y15" s="471"/>
    </row>
    <row r="16" customFormat="false" ht="13.8" hidden="true" customHeight="false" outlineLevel="0" collapsed="false">
      <c r="A16" s="201"/>
      <c r="B16" s="73"/>
      <c r="C16" s="472" t="s">
        <v>328</v>
      </c>
      <c r="D16" s="118"/>
      <c r="E16" s="118"/>
      <c r="F16" s="118"/>
      <c r="G16" s="118" t="n">
        <v>946247</v>
      </c>
      <c r="H16" s="118"/>
      <c r="I16" s="118"/>
      <c r="J16" s="118"/>
      <c r="K16" s="55"/>
      <c r="L16" s="139"/>
      <c r="M16" s="139"/>
      <c r="N16" s="139"/>
      <c r="O16" s="138"/>
      <c r="P16" s="138"/>
      <c r="Q16" s="138"/>
      <c r="R16" s="138"/>
      <c r="S16" s="138"/>
      <c r="T16" s="138"/>
      <c r="U16" s="138"/>
      <c r="V16" s="116"/>
      <c r="W16" s="116"/>
      <c r="X16" s="78"/>
      <c r="Y16" s="128"/>
    </row>
    <row r="17" customFormat="false" ht="16.2" hidden="false" customHeight="false" outlineLevel="0" collapsed="false">
      <c r="A17" s="473" t="n">
        <v>300</v>
      </c>
      <c r="B17" s="474" t="s">
        <v>88</v>
      </c>
      <c r="C17" s="474"/>
      <c r="D17" s="475" t="n">
        <v>1758083</v>
      </c>
      <c r="E17" s="475" t="n">
        <v>706599</v>
      </c>
      <c r="F17" s="475" t="n">
        <v>290114</v>
      </c>
      <c r="G17" s="475" t="n">
        <v>3301074</v>
      </c>
      <c r="H17" s="475" t="n">
        <v>2959527</v>
      </c>
      <c r="I17" s="475" t="n">
        <v>4474942</v>
      </c>
      <c r="J17" s="475" t="n">
        <v>4428553.06</v>
      </c>
      <c r="K17" s="475" t="n">
        <v>3580446</v>
      </c>
      <c r="L17" s="475" t="n">
        <v>994806.09</v>
      </c>
      <c r="M17" s="476" t="n">
        <v>690306.37</v>
      </c>
      <c r="N17" s="475" t="n">
        <v>848428.28</v>
      </c>
      <c r="O17" s="476" t="n">
        <v>1153730.93</v>
      </c>
      <c r="P17" s="476" t="n">
        <v>2075273.05</v>
      </c>
      <c r="Q17" s="476" t="n">
        <v>1378895.97</v>
      </c>
      <c r="R17" s="476" t="n">
        <v>1784333.91</v>
      </c>
      <c r="S17" s="476" t="n">
        <v>1872835.86</v>
      </c>
      <c r="T17" s="476" t="n">
        <v>3307638</v>
      </c>
      <c r="U17" s="476" t="n">
        <v>786284.34</v>
      </c>
      <c r="V17" s="477" t="n">
        <f aca="false">V18+V52</f>
        <v>4792943</v>
      </c>
      <c r="W17" s="477" t="n">
        <f aca="false">W18+W52</f>
        <v>4979493</v>
      </c>
      <c r="X17" s="478" t="n">
        <f aca="false">X18+X52</f>
        <v>1333149.04</v>
      </c>
      <c r="Y17" s="479" t="n">
        <f aca="false">IF(W17=0,0,X17/W17*100)</f>
        <v>26.7727867074017</v>
      </c>
    </row>
    <row r="18" customFormat="false" ht="14.4" hidden="false" customHeight="false" outlineLevel="0" collapsed="false">
      <c r="A18" s="457" t="n">
        <v>320</v>
      </c>
      <c r="B18" s="20" t="s">
        <v>329</v>
      </c>
      <c r="C18" s="20"/>
      <c r="D18" s="480" t="n">
        <v>1758083</v>
      </c>
      <c r="E18" s="480" t="n">
        <v>706599</v>
      </c>
      <c r="F18" s="480" t="n">
        <v>290114</v>
      </c>
      <c r="G18" s="480" t="n">
        <v>3301074</v>
      </c>
      <c r="H18" s="480" t="n">
        <v>2959527</v>
      </c>
      <c r="I18" s="480" t="n">
        <v>4417142</v>
      </c>
      <c r="J18" s="480" t="n">
        <v>4408068.06</v>
      </c>
      <c r="K18" s="480" t="n">
        <v>3580446</v>
      </c>
      <c r="L18" s="480" t="n">
        <v>994806.09</v>
      </c>
      <c r="M18" s="481" t="n">
        <v>690306.37</v>
      </c>
      <c r="N18" s="482" t="n">
        <v>848428.28</v>
      </c>
      <c r="O18" s="483" t="n">
        <v>1153730.93</v>
      </c>
      <c r="P18" s="482" t="n">
        <v>2075273.05</v>
      </c>
      <c r="Q18" s="483" t="n">
        <v>1378895.97</v>
      </c>
      <c r="R18" s="483" t="n">
        <v>1784333.91</v>
      </c>
      <c r="S18" s="483" t="n">
        <v>1872835.86</v>
      </c>
      <c r="T18" s="483" t="n">
        <v>1788943.5</v>
      </c>
      <c r="U18" s="483" t="n">
        <v>780090.56</v>
      </c>
      <c r="V18" s="482" t="n">
        <f aca="false">V19</f>
        <v>4792943</v>
      </c>
      <c r="W18" s="482" t="n">
        <f aca="false">W19</f>
        <v>4979493</v>
      </c>
      <c r="X18" s="483" t="n">
        <f aca="false">X19</f>
        <v>1333149.04</v>
      </c>
      <c r="Y18" s="484" t="n">
        <f aca="false">IF(W18=0,0,X18/W18*100)</f>
        <v>26.7727867074017</v>
      </c>
    </row>
    <row r="19" customFormat="false" ht="13.5" hidden="false" customHeight="true" outlineLevel="0" collapsed="false">
      <c r="A19" s="58"/>
      <c r="B19" s="73" t="n">
        <v>321</v>
      </c>
      <c r="C19" s="120" t="s">
        <v>90</v>
      </c>
      <c r="D19" s="121" t="n">
        <v>1758083</v>
      </c>
      <c r="E19" s="121" t="n">
        <v>706599</v>
      </c>
      <c r="F19" s="121" t="n">
        <v>290114</v>
      </c>
      <c r="G19" s="121" t="n">
        <v>3301074</v>
      </c>
      <c r="H19" s="121" t="n">
        <v>2959527</v>
      </c>
      <c r="I19" s="89" t="n">
        <v>4417142</v>
      </c>
      <c r="J19" s="89" t="n">
        <v>4408068.06</v>
      </c>
      <c r="K19" s="89" t="n">
        <v>3580446</v>
      </c>
      <c r="L19" s="89" t="n">
        <v>994806.09</v>
      </c>
      <c r="M19" s="90" t="n">
        <v>690306.37</v>
      </c>
      <c r="N19" s="89" t="n">
        <v>848428.28</v>
      </c>
      <c r="O19" s="90" t="n">
        <v>1153730.93</v>
      </c>
      <c r="P19" s="90" t="n">
        <v>2075273.05</v>
      </c>
      <c r="Q19" s="90" t="n">
        <v>1378895.97</v>
      </c>
      <c r="R19" s="90" t="n">
        <v>1784333.91</v>
      </c>
      <c r="S19" s="90" t="n">
        <v>1872835.86</v>
      </c>
      <c r="T19" s="90" t="n">
        <v>1788943.5</v>
      </c>
      <c r="U19" s="90" t="n">
        <v>780090.56</v>
      </c>
      <c r="V19" s="87" t="n">
        <f aca="false">SUM(V20:V32)</f>
        <v>4792943</v>
      </c>
      <c r="W19" s="87" t="n">
        <f aca="false">SUM(W20:W50)</f>
        <v>4979493</v>
      </c>
      <c r="X19" s="88" t="n">
        <f aca="false">SUM(X20:X50)</f>
        <v>1333149.04</v>
      </c>
      <c r="Y19" s="91" t="n">
        <f aca="false">IF(W19=0,0,X19/W19*100)</f>
        <v>26.7727867074017</v>
      </c>
    </row>
    <row r="20" customFormat="false" ht="15.75" hidden="false" customHeight="true" outlineLevel="0" collapsed="false">
      <c r="A20" s="58"/>
      <c r="B20" s="485"/>
      <c r="C20" s="36" t="s">
        <v>330</v>
      </c>
      <c r="D20" s="167"/>
      <c r="E20" s="167"/>
      <c r="F20" s="167"/>
      <c r="G20" s="167"/>
      <c r="H20" s="167"/>
      <c r="I20" s="167"/>
      <c r="J20" s="167"/>
      <c r="K20" s="76"/>
      <c r="L20" s="296"/>
      <c r="M20" s="296" t="n">
        <v>66064.15</v>
      </c>
      <c r="N20" s="76"/>
      <c r="O20" s="76"/>
      <c r="P20" s="76"/>
      <c r="Q20" s="296"/>
      <c r="R20" s="296"/>
      <c r="S20" s="296"/>
      <c r="T20" s="296"/>
      <c r="U20" s="296"/>
      <c r="V20" s="116" t="n">
        <v>20000</v>
      </c>
      <c r="W20" s="116" t="n">
        <v>20000</v>
      </c>
      <c r="X20" s="77"/>
      <c r="Y20" s="128" t="n">
        <f aca="false">IF(W20=0,0,X20/W20*100)</f>
        <v>0</v>
      </c>
      <c r="AB20" s="458"/>
    </row>
    <row r="21" customFormat="false" ht="15.75" hidden="false" customHeight="true" outlineLevel="0" collapsed="false">
      <c r="A21" s="58"/>
      <c r="B21" s="485"/>
      <c r="C21" s="75" t="s">
        <v>331</v>
      </c>
      <c r="D21" s="167"/>
      <c r="E21" s="167"/>
      <c r="F21" s="167"/>
      <c r="G21" s="167"/>
      <c r="H21" s="167"/>
      <c r="I21" s="167"/>
      <c r="J21" s="167"/>
      <c r="K21" s="76"/>
      <c r="L21" s="296"/>
      <c r="M21" s="296" t="n">
        <v>58454.17</v>
      </c>
      <c r="N21" s="76"/>
      <c r="O21" s="76"/>
      <c r="P21" s="76"/>
      <c r="Q21" s="296"/>
      <c r="R21" s="296"/>
      <c r="S21" s="296"/>
      <c r="T21" s="296"/>
      <c r="U21" s="296"/>
      <c r="V21" s="116" t="n">
        <v>2915789</v>
      </c>
      <c r="W21" s="116" t="n">
        <v>1690789</v>
      </c>
      <c r="X21" s="77"/>
      <c r="Y21" s="128" t="n">
        <f aca="false">IF(W21=0,0,X21/W21*100)</f>
        <v>0</v>
      </c>
    </row>
    <row r="22" customFormat="false" ht="15.75" hidden="false" customHeight="true" outlineLevel="0" collapsed="false">
      <c r="A22" s="58"/>
      <c r="B22" s="485"/>
      <c r="C22" s="75" t="s">
        <v>332</v>
      </c>
      <c r="D22" s="115"/>
      <c r="E22" s="115"/>
      <c r="F22" s="115"/>
      <c r="G22" s="115"/>
      <c r="H22" s="115"/>
      <c r="I22" s="115"/>
      <c r="J22" s="115"/>
      <c r="K22" s="76"/>
      <c r="L22" s="296"/>
      <c r="M22" s="296"/>
      <c r="N22" s="76"/>
      <c r="O22" s="76"/>
      <c r="P22" s="76"/>
      <c r="Q22" s="296"/>
      <c r="R22" s="296"/>
      <c r="S22" s="296"/>
      <c r="T22" s="296"/>
      <c r="U22" s="296"/>
      <c r="V22" s="116" t="n">
        <v>1577154</v>
      </c>
      <c r="W22" s="116" t="n">
        <v>1577154</v>
      </c>
      <c r="X22" s="77"/>
      <c r="Y22" s="128" t="n">
        <f aca="false">IF(W22=0,0,X22/W22*100)</f>
        <v>0</v>
      </c>
    </row>
    <row r="23" customFormat="false" ht="15.75" hidden="false" customHeight="true" outlineLevel="0" collapsed="false">
      <c r="A23" s="58"/>
      <c r="B23" s="485"/>
      <c r="C23" s="75" t="s">
        <v>333</v>
      </c>
      <c r="D23" s="75"/>
      <c r="E23" s="75"/>
      <c r="F23" s="75"/>
      <c r="G23" s="75"/>
      <c r="H23" s="75" t="n">
        <v>341897</v>
      </c>
      <c r="I23" s="168" t="n">
        <v>341897</v>
      </c>
      <c r="J23" s="168" t="n">
        <v>344900</v>
      </c>
      <c r="K23" s="45" t="n">
        <v>341900</v>
      </c>
      <c r="L23" s="78" t="n">
        <v>341900</v>
      </c>
      <c r="M23" s="296" t="n">
        <v>340000</v>
      </c>
      <c r="N23" s="76" t="n">
        <v>340000</v>
      </c>
      <c r="O23" s="76"/>
      <c r="P23" s="76"/>
      <c r="Q23" s="296"/>
      <c r="R23" s="296"/>
      <c r="S23" s="296"/>
      <c r="T23" s="296"/>
      <c r="U23" s="296"/>
      <c r="V23" s="116" t="n">
        <v>280000</v>
      </c>
      <c r="W23" s="116" t="n">
        <v>280000</v>
      </c>
      <c r="X23" s="77"/>
      <c r="Y23" s="128" t="n">
        <f aca="false">IF(W23=0,0,X23/W23*100)</f>
        <v>0</v>
      </c>
    </row>
    <row r="24" customFormat="false" ht="15.75" hidden="false" customHeight="true" outlineLevel="0" collapsed="false">
      <c r="A24" s="58"/>
      <c r="B24" s="485"/>
      <c r="C24" s="75" t="s">
        <v>118</v>
      </c>
      <c r="D24" s="167"/>
      <c r="E24" s="167"/>
      <c r="F24" s="167"/>
      <c r="G24" s="167"/>
      <c r="H24" s="167"/>
      <c r="I24" s="76"/>
      <c r="J24" s="76"/>
      <c r="K24" s="45"/>
      <c r="L24" s="78"/>
      <c r="M24" s="296"/>
      <c r="N24" s="76"/>
      <c r="O24" s="76"/>
      <c r="P24" s="76"/>
      <c r="Q24" s="296"/>
      <c r="R24" s="296"/>
      <c r="S24" s="296"/>
      <c r="T24" s="296"/>
      <c r="U24" s="296"/>
      <c r="V24" s="116"/>
      <c r="W24" s="116" t="n">
        <v>143820</v>
      </c>
      <c r="X24" s="77" t="n">
        <v>143819.55</v>
      </c>
      <c r="Y24" s="128" t="n">
        <f aca="false">IF(W24=0,0,X24/W24*100)</f>
        <v>99.9996871088861</v>
      </c>
    </row>
    <row r="25" customFormat="false" ht="15.75" hidden="false" customHeight="true" outlineLevel="0" collapsed="false">
      <c r="A25" s="58"/>
      <c r="B25" s="485"/>
      <c r="C25" s="95" t="s">
        <v>334</v>
      </c>
      <c r="D25" s="117"/>
      <c r="E25" s="117"/>
      <c r="F25" s="117"/>
      <c r="G25" s="117"/>
      <c r="H25" s="117"/>
      <c r="I25" s="117"/>
      <c r="J25" s="117"/>
      <c r="K25" s="45"/>
      <c r="L25" s="78" t="n">
        <v>68448.02</v>
      </c>
      <c r="M25" s="296" t="n">
        <v>6610.12</v>
      </c>
      <c r="N25" s="76"/>
      <c r="O25" s="76"/>
      <c r="P25" s="76"/>
      <c r="Q25" s="296" t="n">
        <v>0</v>
      </c>
      <c r="R25" s="296"/>
      <c r="S25" s="296"/>
      <c r="T25" s="296"/>
      <c r="U25" s="296"/>
      <c r="V25" s="116"/>
      <c r="W25" s="116" t="n">
        <v>315846</v>
      </c>
      <c r="X25" s="77" t="n">
        <v>315845.58</v>
      </c>
      <c r="Y25" s="128" t="n">
        <f aca="false">IF(W25=0,0,X25/W25*100)</f>
        <v>99.9998670238028</v>
      </c>
    </row>
    <row r="26" customFormat="false" ht="15.75" hidden="false" customHeight="true" outlineLevel="0" collapsed="false">
      <c r="A26" s="58"/>
      <c r="B26" s="485"/>
      <c r="C26" s="95" t="s">
        <v>335</v>
      </c>
      <c r="D26" s="117"/>
      <c r="E26" s="117"/>
      <c r="F26" s="117"/>
      <c r="G26" s="117"/>
      <c r="H26" s="117"/>
      <c r="I26" s="117"/>
      <c r="J26" s="117"/>
      <c r="K26" s="45"/>
      <c r="L26" s="296"/>
      <c r="M26" s="296" t="n">
        <v>9000</v>
      </c>
      <c r="N26" s="76"/>
      <c r="O26" s="76"/>
      <c r="P26" s="76"/>
      <c r="Q26" s="296" t="n">
        <v>0</v>
      </c>
      <c r="R26" s="296"/>
      <c r="S26" s="296"/>
      <c r="T26" s="296"/>
      <c r="U26" s="296"/>
      <c r="V26" s="116"/>
      <c r="W26" s="116" t="n">
        <v>38988</v>
      </c>
      <c r="X26" s="77" t="n">
        <v>38987.9</v>
      </c>
      <c r="Y26" s="128" t="n">
        <f aca="false">IF(W26=0,0,X26/W26*100)</f>
        <v>99.9997435108239</v>
      </c>
    </row>
    <row r="27" customFormat="false" ht="15.75" hidden="false" customHeight="true" outlineLevel="0" collapsed="false">
      <c r="A27" s="58"/>
      <c r="B27" s="485"/>
      <c r="C27" s="486" t="s">
        <v>336</v>
      </c>
      <c r="D27" s="487"/>
      <c r="E27" s="487"/>
      <c r="F27" s="487"/>
      <c r="G27" s="487"/>
      <c r="H27" s="487"/>
      <c r="I27" s="117"/>
      <c r="J27" s="117"/>
      <c r="K27" s="45"/>
      <c r="L27" s="296"/>
      <c r="M27" s="296" t="n">
        <v>8142.7</v>
      </c>
      <c r="N27" s="76"/>
      <c r="O27" s="76"/>
      <c r="P27" s="76"/>
      <c r="Q27" s="296" t="n">
        <v>0</v>
      </c>
      <c r="R27" s="296"/>
      <c r="S27" s="296"/>
      <c r="T27" s="296"/>
      <c r="U27" s="296"/>
      <c r="V27" s="116"/>
      <c r="W27" s="116" t="n">
        <v>2000</v>
      </c>
      <c r="X27" s="77" t="n">
        <v>2000</v>
      </c>
      <c r="Y27" s="128" t="n">
        <f aca="false">IF(W27=0,0,X27/W27*100)</f>
        <v>100</v>
      </c>
    </row>
    <row r="28" customFormat="false" ht="15.75" hidden="false" customHeight="true" outlineLevel="0" collapsed="false">
      <c r="A28" s="58"/>
      <c r="B28" s="485"/>
      <c r="C28" s="95" t="s">
        <v>337</v>
      </c>
      <c r="D28" s="117"/>
      <c r="E28" s="117"/>
      <c r="F28" s="117"/>
      <c r="G28" s="117"/>
      <c r="H28" s="117"/>
      <c r="I28" s="117"/>
      <c r="J28" s="117"/>
      <c r="K28" s="45"/>
      <c r="L28" s="170"/>
      <c r="M28" s="45"/>
      <c r="N28" s="45" t="n">
        <v>5221.4</v>
      </c>
      <c r="O28" s="96"/>
      <c r="P28" s="96"/>
      <c r="Q28" s="188" t="n">
        <v>0</v>
      </c>
      <c r="R28" s="188"/>
      <c r="S28" s="188"/>
      <c r="T28" s="188"/>
      <c r="U28" s="188"/>
      <c r="V28" s="96"/>
      <c r="W28" s="96" t="n">
        <v>30000</v>
      </c>
      <c r="X28" s="46"/>
      <c r="Y28" s="129" t="n">
        <f aca="false">IF(W28=0,0,X28/W28*100)</f>
        <v>0</v>
      </c>
    </row>
    <row r="29" customFormat="false" ht="15.75" hidden="false" customHeight="true" outlineLevel="0" collapsed="false">
      <c r="A29" s="58"/>
      <c r="B29" s="485"/>
      <c r="C29" s="95" t="s">
        <v>338</v>
      </c>
      <c r="D29" s="117"/>
      <c r="E29" s="117"/>
      <c r="F29" s="117"/>
      <c r="G29" s="117"/>
      <c r="H29" s="117"/>
      <c r="I29" s="117"/>
      <c r="J29" s="117"/>
      <c r="K29" s="45"/>
      <c r="L29" s="170"/>
      <c r="M29" s="45"/>
      <c r="N29" s="45"/>
      <c r="O29" s="45"/>
      <c r="P29" s="45"/>
      <c r="Q29" s="170" t="n">
        <v>0</v>
      </c>
      <c r="R29" s="170"/>
      <c r="S29" s="170"/>
      <c r="T29" s="170"/>
      <c r="U29" s="170"/>
      <c r="V29" s="96"/>
      <c r="W29" s="96" t="n">
        <v>48400</v>
      </c>
      <c r="X29" s="46"/>
      <c r="Y29" s="129" t="n">
        <f aca="false">IF(W29=0,0,X29/W29*100)</f>
        <v>0</v>
      </c>
    </row>
    <row r="30" customFormat="false" ht="15.75" hidden="false" customHeight="true" outlineLevel="0" collapsed="false">
      <c r="A30" s="58"/>
      <c r="B30" s="485"/>
      <c r="C30" s="95" t="s">
        <v>339</v>
      </c>
      <c r="D30" s="117"/>
      <c r="E30" s="117"/>
      <c r="F30" s="117"/>
      <c r="G30" s="117"/>
      <c r="H30" s="117"/>
      <c r="I30" s="117"/>
      <c r="J30" s="117"/>
      <c r="K30" s="45"/>
      <c r="L30" s="170"/>
      <c r="M30" s="45"/>
      <c r="N30" s="45"/>
      <c r="O30" s="45"/>
      <c r="P30" s="45"/>
      <c r="Q30" s="170"/>
      <c r="R30" s="170"/>
      <c r="S30" s="170"/>
      <c r="T30" s="170"/>
      <c r="U30" s="170"/>
      <c r="V30" s="96"/>
      <c r="W30" s="96" t="n">
        <v>14943</v>
      </c>
      <c r="X30" s="46" t="n">
        <v>14942.8</v>
      </c>
      <c r="Y30" s="129" t="n">
        <f aca="false">IF(W30=0,0,X30/W30*100)</f>
        <v>99.9986615806732</v>
      </c>
      <c r="AA30" s="488"/>
    </row>
    <row r="31" customFormat="false" ht="15.75" hidden="false" customHeight="true" outlineLevel="0" collapsed="false">
      <c r="A31" s="58"/>
      <c r="B31" s="485"/>
      <c r="C31" s="95" t="s">
        <v>340</v>
      </c>
      <c r="D31" s="117"/>
      <c r="E31" s="117"/>
      <c r="F31" s="117"/>
      <c r="G31" s="117"/>
      <c r="H31" s="117"/>
      <c r="I31" s="117"/>
      <c r="J31" s="117"/>
      <c r="K31" s="45"/>
      <c r="L31" s="170"/>
      <c r="M31" s="45"/>
      <c r="N31" s="45"/>
      <c r="O31" s="45"/>
      <c r="P31" s="45"/>
      <c r="Q31" s="170" t="n">
        <v>0</v>
      </c>
      <c r="R31" s="170"/>
      <c r="S31" s="170"/>
      <c r="T31" s="170"/>
      <c r="U31" s="170"/>
      <c r="V31" s="96"/>
      <c r="W31" s="96" t="n">
        <v>468125</v>
      </c>
      <c r="X31" s="46" t="n">
        <v>468125</v>
      </c>
      <c r="Y31" s="129" t="n">
        <f aca="false">IF(W31=0,0,X31/W31*100)</f>
        <v>100</v>
      </c>
    </row>
    <row r="32" customFormat="false" ht="15.75" hidden="false" customHeight="true" outlineLevel="0" collapsed="false">
      <c r="A32" s="58"/>
      <c r="B32" s="485"/>
      <c r="C32" s="95" t="s">
        <v>113</v>
      </c>
      <c r="D32" s="117"/>
      <c r="E32" s="117"/>
      <c r="F32" s="117"/>
      <c r="G32" s="117"/>
      <c r="H32" s="117"/>
      <c r="I32" s="117"/>
      <c r="J32" s="117"/>
      <c r="K32" s="45"/>
      <c r="L32" s="170"/>
      <c r="M32" s="45"/>
      <c r="N32" s="45"/>
      <c r="O32" s="45"/>
      <c r="P32" s="45"/>
      <c r="Q32" s="170" t="n">
        <v>0</v>
      </c>
      <c r="R32" s="170"/>
      <c r="S32" s="170"/>
      <c r="T32" s="170"/>
      <c r="U32" s="170"/>
      <c r="V32" s="96"/>
      <c r="W32" s="96" t="n">
        <v>21628</v>
      </c>
      <c r="X32" s="46" t="n">
        <v>21628.21</v>
      </c>
      <c r="Y32" s="129" t="n">
        <f aca="false">IF(W32=0,0,X32/W32*100)</f>
        <v>100.000970963566</v>
      </c>
    </row>
    <row r="33" customFormat="false" ht="15.75" hidden="false" customHeight="true" outlineLevel="0" collapsed="false">
      <c r="A33" s="58"/>
      <c r="B33" s="485"/>
      <c r="C33" s="142" t="s">
        <v>341</v>
      </c>
      <c r="D33" s="130"/>
      <c r="E33" s="130"/>
      <c r="F33" s="130"/>
      <c r="G33" s="130"/>
      <c r="H33" s="130"/>
      <c r="I33" s="117"/>
      <c r="J33" s="117"/>
      <c r="K33" s="45"/>
      <c r="L33" s="170"/>
      <c r="M33" s="45"/>
      <c r="N33" s="45"/>
      <c r="O33" s="45"/>
      <c r="P33" s="45"/>
      <c r="Q33" s="170" t="n">
        <v>0</v>
      </c>
      <c r="R33" s="170"/>
      <c r="S33" s="170"/>
      <c r="T33" s="170"/>
      <c r="U33" s="170"/>
      <c r="V33" s="188"/>
      <c r="W33" s="96" t="n">
        <v>200000</v>
      </c>
      <c r="X33" s="46" t="n">
        <v>200000</v>
      </c>
      <c r="Y33" s="129" t="n">
        <f aca="false">IF(W33=0,0,X33/W33*100)</f>
        <v>100</v>
      </c>
    </row>
    <row r="34" customFormat="false" ht="15.75" hidden="false" customHeight="true" outlineLevel="0" collapsed="false">
      <c r="A34" s="58"/>
      <c r="B34" s="485"/>
      <c r="C34" s="142" t="s">
        <v>341</v>
      </c>
      <c r="D34" s="115"/>
      <c r="E34" s="115"/>
      <c r="F34" s="115"/>
      <c r="G34" s="115"/>
      <c r="H34" s="115"/>
      <c r="I34" s="117"/>
      <c r="J34" s="117"/>
      <c r="K34" s="45"/>
      <c r="L34" s="170"/>
      <c r="M34" s="45"/>
      <c r="N34" s="45"/>
      <c r="O34" s="45"/>
      <c r="P34" s="45"/>
      <c r="Q34" s="170" t="n">
        <v>0</v>
      </c>
      <c r="R34" s="170"/>
      <c r="S34" s="170"/>
      <c r="T34" s="170"/>
      <c r="U34" s="170"/>
      <c r="V34" s="188"/>
      <c r="W34" s="96" t="n">
        <v>125000</v>
      </c>
      <c r="X34" s="46" t="n">
        <v>125000</v>
      </c>
      <c r="Y34" s="129" t="n">
        <f aca="false">IF(W34=0,0,X34/W34*100)</f>
        <v>100</v>
      </c>
    </row>
    <row r="35" customFormat="false" ht="15.75" hidden="false" customHeight="true" outlineLevel="0" collapsed="false">
      <c r="A35" s="58"/>
      <c r="B35" s="485"/>
      <c r="C35" s="142" t="s">
        <v>342</v>
      </c>
      <c r="D35" s="117"/>
      <c r="E35" s="117"/>
      <c r="F35" s="117"/>
      <c r="G35" s="117"/>
      <c r="H35" s="117"/>
      <c r="I35" s="117"/>
      <c r="J35" s="117"/>
      <c r="K35" s="45" t="n">
        <v>0</v>
      </c>
      <c r="L35" s="170"/>
      <c r="M35" s="45"/>
      <c r="N35" s="45"/>
      <c r="O35" s="45"/>
      <c r="P35" s="45"/>
      <c r="Q35" s="170" t="n">
        <v>0</v>
      </c>
      <c r="R35" s="170"/>
      <c r="S35" s="170"/>
      <c r="T35" s="170"/>
      <c r="U35" s="170"/>
      <c r="V35" s="188"/>
      <c r="W35" s="96" t="n">
        <v>2800</v>
      </c>
      <c r="X35" s="46" t="n">
        <v>2800</v>
      </c>
      <c r="Y35" s="129" t="n">
        <f aca="false">IF(W35=0,0,X35/W35*100)</f>
        <v>100</v>
      </c>
    </row>
    <row r="36" customFormat="false" ht="15.75" hidden="false" customHeight="true" outlineLevel="0" collapsed="false">
      <c r="A36" s="58"/>
      <c r="B36" s="485"/>
      <c r="C36" s="142"/>
      <c r="D36" s="117"/>
      <c r="E36" s="117"/>
      <c r="F36" s="117"/>
      <c r="G36" s="117"/>
      <c r="H36" s="117"/>
      <c r="I36" s="117"/>
      <c r="J36" s="117"/>
      <c r="K36" s="45" t="n">
        <v>0</v>
      </c>
      <c r="L36" s="170"/>
      <c r="M36" s="45"/>
      <c r="N36" s="45"/>
      <c r="O36" s="45"/>
      <c r="P36" s="45"/>
      <c r="Q36" s="170" t="n">
        <v>0</v>
      </c>
      <c r="R36" s="170"/>
      <c r="S36" s="170"/>
      <c r="T36" s="170"/>
      <c r="U36" s="170"/>
      <c r="V36" s="188"/>
      <c r="W36" s="188"/>
      <c r="X36" s="46"/>
      <c r="Y36" s="129" t="n">
        <f aca="false">IF(W36=0,0,X36/W36*100)</f>
        <v>0</v>
      </c>
    </row>
    <row r="37" customFormat="false" ht="15.75" hidden="true" customHeight="true" outlineLevel="0" collapsed="false">
      <c r="A37" s="58"/>
      <c r="B37" s="485"/>
      <c r="C37" s="142"/>
      <c r="D37" s="117"/>
      <c r="E37" s="117"/>
      <c r="F37" s="117"/>
      <c r="G37" s="117"/>
      <c r="H37" s="117"/>
      <c r="I37" s="117"/>
      <c r="J37" s="117"/>
      <c r="K37" s="45"/>
      <c r="L37" s="170"/>
      <c r="M37" s="45"/>
      <c r="N37" s="45"/>
      <c r="O37" s="45"/>
      <c r="P37" s="45"/>
      <c r="Q37" s="170" t="n">
        <v>0</v>
      </c>
      <c r="R37" s="170"/>
      <c r="S37" s="170"/>
      <c r="T37" s="170"/>
      <c r="U37" s="170"/>
      <c r="V37" s="188"/>
      <c r="W37" s="188"/>
      <c r="X37" s="46"/>
      <c r="Y37" s="129" t="n">
        <f aca="false">IF(W37=0,0,X37/W37*100)</f>
        <v>0</v>
      </c>
    </row>
    <row r="38" customFormat="false" ht="15.75" hidden="true" customHeight="true" outlineLevel="0" collapsed="false">
      <c r="A38" s="58"/>
      <c r="B38" s="485"/>
      <c r="C38" s="95"/>
      <c r="D38" s="117"/>
      <c r="E38" s="117"/>
      <c r="F38" s="117"/>
      <c r="G38" s="117"/>
      <c r="H38" s="117"/>
      <c r="I38" s="117"/>
      <c r="J38" s="117"/>
      <c r="K38" s="45"/>
      <c r="L38" s="170"/>
      <c r="M38" s="45"/>
      <c r="N38" s="45"/>
      <c r="O38" s="45"/>
      <c r="P38" s="45"/>
      <c r="Q38" s="170" t="n">
        <v>0</v>
      </c>
      <c r="R38" s="170"/>
      <c r="S38" s="170"/>
      <c r="T38" s="170"/>
      <c r="U38" s="170"/>
      <c r="V38" s="188"/>
      <c r="W38" s="188"/>
      <c r="X38" s="46"/>
      <c r="Y38" s="129" t="n">
        <f aca="false">IF(W38=0,0,X38/W38*100)</f>
        <v>0</v>
      </c>
    </row>
    <row r="39" customFormat="false" ht="15.75" hidden="true" customHeight="true" outlineLevel="0" collapsed="false">
      <c r="A39" s="58"/>
      <c r="B39" s="485"/>
      <c r="C39" s="95"/>
      <c r="D39" s="117"/>
      <c r="E39" s="117"/>
      <c r="F39" s="117"/>
      <c r="G39" s="117"/>
      <c r="H39" s="117"/>
      <c r="I39" s="117"/>
      <c r="J39" s="117"/>
      <c r="K39" s="45"/>
      <c r="L39" s="170"/>
      <c r="M39" s="45"/>
      <c r="N39" s="45"/>
      <c r="O39" s="45"/>
      <c r="P39" s="45"/>
      <c r="Q39" s="170" t="n">
        <v>0</v>
      </c>
      <c r="R39" s="170"/>
      <c r="S39" s="170"/>
      <c r="T39" s="170"/>
      <c r="U39" s="170"/>
      <c r="V39" s="188"/>
      <c r="W39" s="188"/>
      <c r="X39" s="46"/>
      <c r="Y39" s="129"/>
    </row>
    <row r="40" customFormat="false" ht="15.75" hidden="true" customHeight="true" outlineLevel="0" collapsed="false">
      <c r="A40" s="58"/>
      <c r="B40" s="485"/>
      <c r="C40" s="95"/>
      <c r="D40" s="117"/>
      <c r="E40" s="117"/>
      <c r="F40" s="117"/>
      <c r="G40" s="117"/>
      <c r="H40" s="117"/>
      <c r="I40" s="117"/>
      <c r="J40" s="117"/>
      <c r="K40" s="45"/>
      <c r="L40" s="170"/>
      <c r="M40" s="45"/>
      <c r="N40" s="45"/>
      <c r="O40" s="45"/>
      <c r="P40" s="45"/>
      <c r="Q40" s="170" t="n">
        <v>0</v>
      </c>
      <c r="R40" s="170"/>
      <c r="S40" s="170"/>
      <c r="T40" s="170"/>
      <c r="U40" s="170"/>
      <c r="V40" s="188"/>
      <c r="W40" s="188"/>
      <c r="X40" s="46"/>
      <c r="Y40" s="129"/>
    </row>
    <row r="41" customFormat="false" ht="15.75" hidden="true" customHeight="true" outlineLevel="0" collapsed="false">
      <c r="A41" s="58"/>
      <c r="B41" s="485"/>
      <c r="C41" s="95"/>
      <c r="D41" s="117"/>
      <c r="E41" s="117"/>
      <c r="F41" s="117"/>
      <c r="G41" s="117"/>
      <c r="H41" s="117"/>
      <c r="I41" s="117"/>
      <c r="J41" s="117"/>
      <c r="K41" s="45"/>
      <c r="L41" s="170"/>
      <c r="M41" s="45" t="n">
        <v>136054.5</v>
      </c>
      <c r="N41" s="45"/>
      <c r="O41" s="45"/>
      <c r="P41" s="45"/>
      <c r="Q41" s="170" t="n">
        <v>0</v>
      </c>
      <c r="R41" s="170"/>
      <c r="S41" s="170"/>
      <c r="T41" s="170"/>
      <c r="U41" s="170"/>
      <c r="V41" s="188"/>
      <c r="W41" s="188"/>
      <c r="X41" s="46"/>
      <c r="Y41" s="129"/>
    </row>
    <row r="42" customFormat="false" ht="15.75" hidden="true" customHeight="true" outlineLevel="0" collapsed="false">
      <c r="A42" s="58"/>
      <c r="B42" s="485"/>
      <c r="C42" s="95"/>
      <c r="D42" s="117"/>
      <c r="E42" s="117"/>
      <c r="F42" s="117"/>
      <c r="G42" s="117"/>
      <c r="H42" s="117"/>
      <c r="I42" s="117"/>
      <c r="J42" s="117"/>
      <c r="K42" s="45"/>
      <c r="L42" s="170"/>
      <c r="M42" s="170" t="n">
        <v>65980.73</v>
      </c>
      <c r="N42" s="45"/>
      <c r="O42" s="45"/>
      <c r="P42" s="45"/>
      <c r="Q42" s="170" t="n">
        <v>0</v>
      </c>
      <c r="R42" s="170"/>
      <c r="S42" s="170"/>
      <c r="T42" s="170"/>
      <c r="U42" s="170"/>
      <c r="V42" s="96"/>
      <c r="W42" s="96"/>
      <c r="X42" s="46"/>
      <c r="Y42" s="489"/>
    </row>
    <row r="43" customFormat="false" ht="15.75" hidden="true" customHeight="true" outlineLevel="0" collapsed="false">
      <c r="A43" s="58"/>
      <c r="B43" s="485"/>
      <c r="C43" s="95"/>
      <c r="D43" s="117"/>
      <c r="E43" s="117"/>
      <c r="F43" s="117"/>
      <c r="G43" s="117"/>
      <c r="H43" s="117"/>
      <c r="I43" s="117"/>
      <c r="J43" s="117"/>
      <c r="K43" s="45"/>
      <c r="L43" s="170"/>
      <c r="M43" s="45"/>
      <c r="N43" s="45" t="n">
        <v>4000</v>
      </c>
      <c r="O43" s="45"/>
      <c r="P43" s="45"/>
      <c r="Q43" s="170"/>
      <c r="R43" s="170"/>
      <c r="S43" s="170"/>
      <c r="T43" s="170"/>
      <c r="U43" s="170"/>
      <c r="V43" s="96"/>
      <c r="W43" s="96"/>
      <c r="X43" s="46"/>
      <c r="Y43" s="489"/>
    </row>
    <row r="44" customFormat="false" ht="15.75" hidden="true" customHeight="true" outlineLevel="0" collapsed="false">
      <c r="A44" s="58"/>
      <c r="B44" s="485"/>
      <c r="C44" s="95"/>
      <c r="D44" s="117"/>
      <c r="E44" s="117"/>
      <c r="F44" s="117"/>
      <c r="G44" s="117"/>
      <c r="H44" s="117"/>
      <c r="I44" s="117"/>
      <c r="J44" s="117"/>
      <c r="K44" s="45"/>
      <c r="L44" s="170"/>
      <c r="M44" s="45"/>
      <c r="N44" s="45" t="n">
        <v>15000</v>
      </c>
      <c r="O44" s="45"/>
      <c r="P44" s="45"/>
      <c r="Q44" s="170" t="n">
        <v>0</v>
      </c>
      <c r="R44" s="170"/>
      <c r="S44" s="170"/>
      <c r="T44" s="170"/>
      <c r="U44" s="170"/>
      <c r="V44" s="96"/>
      <c r="W44" s="96"/>
      <c r="X44" s="46"/>
      <c r="Y44" s="489"/>
    </row>
    <row r="45" customFormat="false" ht="15.75" hidden="true" customHeight="true" outlineLevel="0" collapsed="false">
      <c r="A45" s="58"/>
      <c r="B45" s="485"/>
      <c r="C45" s="95"/>
      <c r="D45" s="117"/>
      <c r="E45" s="117"/>
      <c r="F45" s="117"/>
      <c r="G45" s="117"/>
      <c r="H45" s="117"/>
      <c r="I45" s="117"/>
      <c r="J45" s="117"/>
      <c r="K45" s="45"/>
      <c r="L45" s="170"/>
      <c r="M45" s="45"/>
      <c r="N45" s="45"/>
      <c r="O45" s="45"/>
      <c r="P45" s="45"/>
      <c r="Q45" s="170"/>
      <c r="R45" s="170"/>
      <c r="S45" s="170"/>
      <c r="T45" s="170"/>
      <c r="U45" s="170"/>
      <c r="V45" s="96"/>
      <c r="W45" s="96"/>
      <c r="X45" s="46"/>
      <c r="Y45" s="489"/>
    </row>
    <row r="46" customFormat="false" ht="15.75" hidden="true" customHeight="true" outlineLevel="0" collapsed="false">
      <c r="A46" s="58"/>
      <c r="B46" s="485"/>
      <c r="C46" s="95"/>
      <c r="D46" s="117"/>
      <c r="E46" s="117"/>
      <c r="F46" s="117"/>
      <c r="G46" s="117"/>
      <c r="H46" s="117"/>
      <c r="I46" s="117"/>
      <c r="J46" s="117"/>
      <c r="K46" s="45"/>
      <c r="L46" s="170"/>
      <c r="M46" s="45"/>
      <c r="N46" s="45" t="n">
        <v>484206.88</v>
      </c>
      <c r="O46" s="45"/>
      <c r="P46" s="45"/>
      <c r="Q46" s="170"/>
      <c r="R46" s="170"/>
      <c r="S46" s="170"/>
      <c r="T46" s="170"/>
      <c r="U46" s="170"/>
      <c r="V46" s="96"/>
      <c r="W46" s="96"/>
      <c r="X46" s="46"/>
      <c r="Y46" s="489"/>
    </row>
    <row r="47" customFormat="false" ht="15.75" hidden="true" customHeight="true" outlineLevel="0" collapsed="false">
      <c r="A47" s="58"/>
      <c r="B47" s="485"/>
      <c r="C47" s="95"/>
      <c r="D47" s="117"/>
      <c r="E47" s="117"/>
      <c r="F47" s="117"/>
      <c r="G47" s="117"/>
      <c r="H47" s="117"/>
      <c r="I47" s="117"/>
      <c r="J47" s="117"/>
      <c r="K47" s="45"/>
      <c r="L47" s="170"/>
      <c r="M47" s="45"/>
      <c r="N47" s="45"/>
      <c r="O47" s="45"/>
      <c r="P47" s="45"/>
      <c r="Q47" s="170"/>
      <c r="R47" s="170"/>
      <c r="S47" s="170"/>
      <c r="T47" s="170"/>
      <c r="U47" s="170"/>
      <c r="V47" s="96"/>
      <c r="W47" s="96"/>
      <c r="X47" s="46"/>
      <c r="Y47" s="489"/>
    </row>
    <row r="48" customFormat="false" ht="15.75" hidden="true" customHeight="true" outlineLevel="0" collapsed="false">
      <c r="A48" s="58"/>
      <c r="B48" s="485"/>
      <c r="C48" s="95"/>
      <c r="D48" s="117"/>
      <c r="E48" s="117"/>
      <c r="F48" s="117"/>
      <c r="G48" s="117"/>
      <c r="H48" s="117"/>
      <c r="I48" s="117"/>
      <c r="J48" s="117"/>
      <c r="K48" s="45"/>
      <c r="L48" s="170"/>
      <c r="M48" s="45"/>
      <c r="N48" s="45"/>
      <c r="O48" s="45"/>
      <c r="P48" s="45"/>
      <c r="Q48" s="170"/>
      <c r="R48" s="170"/>
      <c r="S48" s="170"/>
      <c r="T48" s="170"/>
      <c r="U48" s="170"/>
      <c r="V48" s="96"/>
      <c r="W48" s="96"/>
      <c r="X48" s="46"/>
      <c r="Y48" s="489"/>
    </row>
    <row r="49" customFormat="false" ht="15.75" hidden="true" customHeight="true" outlineLevel="0" collapsed="false">
      <c r="A49" s="58"/>
      <c r="B49" s="485"/>
      <c r="C49" s="95"/>
      <c r="D49" s="117"/>
      <c r="E49" s="117"/>
      <c r="F49" s="117"/>
      <c r="G49" s="117"/>
      <c r="H49" s="117"/>
      <c r="I49" s="117"/>
      <c r="J49" s="117"/>
      <c r="K49" s="45"/>
      <c r="L49" s="170"/>
      <c r="M49" s="45"/>
      <c r="N49" s="45"/>
      <c r="O49" s="45"/>
      <c r="P49" s="45"/>
      <c r="Q49" s="170"/>
      <c r="R49" s="170"/>
      <c r="S49" s="170"/>
      <c r="T49" s="170"/>
      <c r="U49" s="170"/>
      <c r="V49" s="96"/>
      <c r="W49" s="96"/>
      <c r="X49" s="46"/>
      <c r="Y49" s="489"/>
    </row>
    <row r="50" customFormat="false" ht="15.75" hidden="true" customHeight="true" outlineLevel="0" collapsed="false">
      <c r="A50" s="58"/>
      <c r="B50" s="485"/>
      <c r="C50" s="95"/>
      <c r="D50" s="117"/>
      <c r="E50" s="117"/>
      <c r="F50" s="117"/>
      <c r="G50" s="117"/>
      <c r="H50" s="117"/>
      <c r="I50" s="117"/>
      <c r="J50" s="117"/>
      <c r="K50" s="45"/>
      <c r="L50" s="170"/>
      <c r="M50" s="45"/>
      <c r="N50" s="45"/>
      <c r="O50" s="45"/>
      <c r="P50" s="45"/>
      <c r="Q50" s="170"/>
      <c r="R50" s="170"/>
      <c r="S50" s="170"/>
      <c r="T50" s="170"/>
      <c r="U50" s="170"/>
      <c r="V50" s="96"/>
      <c r="W50" s="96"/>
      <c r="X50" s="46"/>
      <c r="Y50" s="489"/>
    </row>
    <row r="51" customFormat="false" ht="15.75" hidden="true" customHeight="true" outlineLevel="0" collapsed="false">
      <c r="A51" s="58"/>
      <c r="B51" s="485"/>
      <c r="C51" s="95"/>
      <c r="D51" s="117"/>
      <c r="E51" s="117"/>
      <c r="F51" s="117"/>
      <c r="G51" s="117"/>
      <c r="H51" s="117"/>
      <c r="I51" s="117"/>
      <c r="J51" s="117"/>
      <c r="K51" s="45"/>
      <c r="L51" s="170"/>
      <c r="M51" s="45"/>
      <c r="N51" s="45"/>
      <c r="O51" s="45"/>
      <c r="P51" s="45"/>
      <c r="Q51" s="170"/>
      <c r="R51" s="170"/>
      <c r="S51" s="170"/>
      <c r="T51" s="170"/>
      <c r="U51" s="170"/>
      <c r="V51" s="188"/>
      <c r="W51" s="188"/>
      <c r="X51" s="46"/>
      <c r="Y51" s="129"/>
    </row>
    <row r="52" customFormat="false" ht="14.4" hidden="false" customHeight="false" outlineLevel="0" collapsed="false">
      <c r="A52" s="490" t="n">
        <v>330</v>
      </c>
      <c r="B52" s="20" t="s">
        <v>130</v>
      </c>
      <c r="C52" s="20"/>
      <c r="D52" s="491" t="n">
        <v>0</v>
      </c>
      <c r="E52" s="491" t="n">
        <v>0</v>
      </c>
      <c r="F52" s="491" t="n">
        <v>0</v>
      </c>
      <c r="G52" s="491" t="n">
        <v>0</v>
      </c>
      <c r="H52" s="491" t="n">
        <v>0</v>
      </c>
      <c r="I52" s="491" t="n">
        <v>57800</v>
      </c>
      <c r="J52" s="492" t="n">
        <v>20485</v>
      </c>
      <c r="K52" s="491" t="n">
        <v>0</v>
      </c>
      <c r="L52" s="493"/>
      <c r="M52" s="491" t="n">
        <v>0</v>
      </c>
      <c r="N52" s="491" t="n">
        <v>0</v>
      </c>
      <c r="O52" s="491" t="n">
        <v>0</v>
      </c>
      <c r="P52" s="491"/>
      <c r="Q52" s="493" t="n">
        <v>0</v>
      </c>
      <c r="R52" s="493"/>
      <c r="S52" s="493"/>
      <c r="T52" s="493" t="n">
        <v>1518694.5</v>
      </c>
      <c r="U52" s="493" t="n">
        <v>6193.78</v>
      </c>
      <c r="V52" s="494" t="n">
        <f aca="false">V53</f>
        <v>0</v>
      </c>
      <c r="W52" s="494" t="n">
        <f aca="false">W53</f>
        <v>0</v>
      </c>
      <c r="X52" s="494" t="n">
        <f aca="false">X53</f>
        <v>0</v>
      </c>
      <c r="Y52" s="495" t="n">
        <f aca="false">IF(W52=0,0,X52/W52*100)</f>
        <v>0</v>
      </c>
    </row>
    <row r="53" customFormat="false" ht="13.8" hidden="false" customHeight="false" outlineLevel="0" collapsed="false">
      <c r="A53" s="496"/>
      <c r="B53" s="73" t="n">
        <v>332</v>
      </c>
      <c r="C53" s="120" t="s">
        <v>343</v>
      </c>
      <c r="D53" s="121" t="n">
        <v>0</v>
      </c>
      <c r="E53" s="121" t="n">
        <v>0</v>
      </c>
      <c r="F53" s="121" t="n">
        <v>0</v>
      </c>
      <c r="G53" s="121" t="n">
        <v>0</v>
      </c>
      <c r="H53" s="121" t="n">
        <v>0</v>
      </c>
      <c r="I53" s="121" t="n">
        <v>57800</v>
      </c>
      <c r="J53" s="126" t="n">
        <v>20485</v>
      </c>
      <c r="K53" s="121" t="n">
        <v>0</v>
      </c>
      <c r="L53" s="125"/>
      <c r="M53" s="121" t="n">
        <v>0</v>
      </c>
      <c r="N53" s="121" t="n">
        <v>0</v>
      </c>
      <c r="O53" s="121" t="n">
        <v>0</v>
      </c>
      <c r="P53" s="121"/>
      <c r="Q53" s="125" t="n">
        <v>0</v>
      </c>
      <c r="R53" s="125"/>
      <c r="S53" s="125"/>
      <c r="T53" s="125" t="n">
        <v>1518694.5</v>
      </c>
      <c r="U53" s="125" t="n">
        <v>6193.78</v>
      </c>
      <c r="V53" s="126" t="n">
        <f aca="false">SUM(V54:V55)</f>
        <v>0</v>
      </c>
      <c r="W53" s="126" t="n">
        <f aca="false">SUM(W54:W55)</f>
        <v>0</v>
      </c>
      <c r="X53" s="126" t="n">
        <f aca="false">SUM(X54:X55)</f>
        <v>0</v>
      </c>
      <c r="Y53" s="127" t="n">
        <f aca="false">IF(W53=0,0,X53/W53*100)</f>
        <v>0</v>
      </c>
    </row>
    <row r="54" customFormat="false" ht="13.2" hidden="false" customHeight="false" outlineLevel="0" collapsed="false">
      <c r="A54" s="496"/>
      <c r="B54" s="497"/>
      <c r="C54" s="36" t="s">
        <v>113</v>
      </c>
      <c r="D54" s="166"/>
      <c r="E54" s="166"/>
      <c r="F54" s="166"/>
      <c r="G54" s="166"/>
      <c r="H54" s="166"/>
      <c r="I54" s="166" t="n">
        <v>57800</v>
      </c>
      <c r="J54" s="38" t="n">
        <v>20485</v>
      </c>
      <c r="K54" s="38"/>
      <c r="L54" s="76"/>
      <c r="M54" s="76"/>
      <c r="N54" s="76"/>
      <c r="O54" s="76"/>
      <c r="P54" s="76"/>
      <c r="Q54" s="296"/>
      <c r="R54" s="296"/>
      <c r="S54" s="296"/>
      <c r="T54" s="296" t="n">
        <v>1518694.5</v>
      </c>
      <c r="U54" s="296" t="n">
        <v>6193.78</v>
      </c>
      <c r="V54" s="143"/>
      <c r="W54" s="143"/>
      <c r="X54" s="77"/>
      <c r="Y54" s="128" t="n">
        <f aca="false">IF(W54=0,0,X54/W54*100)</f>
        <v>0</v>
      </c>
    </row>
    <row r="55" customFormat="false" ht="13.8" hidden="false" customHeight="false" outlineLevel="0" collapsed="false">
      <c r="A55" s="496"/>
      <c r="B55" s="497"/>
      <c r="C55" s="253"/>
      <c r="D55" s="137"/>
      <c r="E55" s="137"/>
      <c r="F55" s="137"/>
      <c r="G55" s="137"/>
      <c r="H55" s="137"/>
      <c r="I55" s="137"/>
      <c r="J55" s="137"/>
      <c r="K55" s="139"/>
      <c r="L55" s="139"/>
      <c r="M55" s="139"/>
      <c r="N55" s="139"/>
      <c r="O55" s="139"/>
      <c r="P55" s="139"/>
      <c r="Q55" s="138"/>
      <c r="R55" s="138"/>
      <c r="S55" s="138"/>
      <c r="T55" s="138"/>
      <c r="U55" s="138"/>
      <c r="V55" s="143"/>
      <c r="W55" s="143"/>
      <c r="X55" s="77"/>
      <c r="Y55" s="128" t="n">
        <f aca="false">IF(W55=0,0,X55/W55*100)</f>
        <v>0</v>
      </c>
    </row>
    <row r="56" customFormat="false" ht="16.8" hidden="false" customHeight="false" outlineLevel="0" collapsed="false">
      <c r="A56" s="498"/>
      <c r="B56" s="499"/>
      <c r="C56" s="451" t="s">
        <v>344</v>
      </c>
      <c r="D56" s="208" t="n">
        <v>2113092</v>
      </c>
      <c r="E56" s="208" t="n">
        <v>1017958</v>
      </c>
      <c r="F56" s="208" t="n">
        <v>1245369</v>
      </c>
      <c r="G56" s="208" t="n">
        <v>4391413</v>
      </c>
      <c r="H56" s="208" t="n">
        <v>3456141</v>
      </c>
      <c r="I56" s="208" t="n">
        <v>4649713</v>
      </c>
      <c r="J56" s="208" t="n">
        <v>4502774.06</v>
      </c>
      <c r="K56" s="208" t="n">
        <v>3678497</v>
      </c>
      <c r="L56" s="208" t="n">
        <v>1218338.59</v>
      </c>
      <c r="M56" s="209" t="n">
        <v>752297.52</v>
      </c>
      <c r="N56" s="208" t="n">
        <v>935536.18</v>
      </c>
      <c r="O56" s="208" t="n">
        <v>1696241.8</v>
      </c>
      <c r="P56" s="208" t="n">
        <v>2123247.52</v>
      </c>
      <c r="Q56" s="209" t="n">
        <v>1526662.64</v>
      </c>
      <c r="R56" s="209" t="n">
        <v>2436633.24</v>
      </c>
      <c r="S56" s="209" t="n">
        <v>2862309.5</v>
      </c>
      <c r="T56" s="209" t="n">
        <v>3393484.54</v>
      </c>
      <c r="U56" s="209" t="n">
        <v>967514.34</v>
      </c>
      <c r="V56" s="208" t="n">
        <f aca="false">V17+V5</f>
        <v>4868886</v>
      </c>
      <c r="W56" s="208" t="n">
        <f aca="false">W17+W5</f>
        <v>5098006</v>
      </c>
      <c r="X56" s="209" t="n">
        <f aca="false">X17+X5</f>
        <v>1455646.56</v>
      </c>
      <c r="Y56" s="212" t="n">
        <f aca="false">IF(W56=0,0,X56/W56*100)</f>
        <v>28.553253173888</v>
      </c>
    </row>
    <row r="57" customFormat="false" ht="13.8" hidden="false" customHeight="false" outlineLevel="0" collapsed="false"/>
    <row r="59" customFormat="false" ht="13.2" hidden="false" customHeight="false" outlineLevel="0" collapsed="false">
      <c r="Y59" s="458"/>
    </row>
    <row r="60" customFormat="false" ht="13.2" hidden="false" customHeight="false" outlineLevel="0" collapsed="false">
      <c r="W60" s="458"/>
      <c r="Y60" s="458"/>
    </row>
  </sheetData>
  <mergeCells count="37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B5:C5"/>
    <mergeCell ref="B6:C6"/>
    <mergeCell ref="A7:A16"/>
    <mergeCell ref="B8:B10"/>
    <mergeCell ref="B12:B16"/>
    <mergeCell ref="B17:C17"/>
    <mergeCell ref="B18:C18"/>
    <mergeCell ref="A19:A51"/>
    <mergeCell ref="B20:B51"/>
    <mergeCell ref="B52:C52"/>
    <mergeCell ref="A53:A55"/>
    <mergeCell ref="B54:B55"/>
  </mergeCells>
  <printOptions headings="false" gridLines="false" gridLinesSet="true" horizontalCentered="false" verticalCentered="false"/>
  <pageMargins left="0.236111111111111" right="0.236111111111111" top="0.354166666666667" bottom="0.747916666666667" header="0.511811023622047" footer="0.511811023622047"/>
  <pageSetup paperSize="9" scale="8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B1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A115" activeCellId="0" sqref="AA115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0.87"/>
    <col collapsed="false" customWidth="true" hidden="false" outlineLevel="0" max="3" min="3" style="0" width="34.1"/>
    <col collapsed="false" customWidth="false" hidden="true" outlineLevel="0" max="11" min="4" style="0" width="9.1"/>
    <col collapsed="false" customWidth="true" hidden="true" outlineLevel="0" max="12" min="12" style="0" width="14.43"/>
    <col collapsed="false" customWidth="true" hidden="true" outlineLevel="0" max="14" min="13" style="0" width="14.66"/>
    <col collapsed="false" customWidth="true" hidden="true" outlineLevel="0" max="20" min="15" style="0" width="15.32"/>
    <col collapsed="false" customWidth="true" hidden="false" outlineLevel="0" max="21" min="21" style="0" width="14.33"/>
    <col collapsed="false" customWidth="true" hidden="false" outlineLevel="0" max="22" min="22" style="1" width="13.43"/>
    <col collapsed="false" customWidth="true" hidden="false" outlineLevel="0" max="23" min="23" style="0" width="13.43"/>
    <col collapsed="false" customWidth="true" hidden="false" outlineLevel="0" max="24" min="24" style="0" width="15.55"/>
  </cols>
  <sheetData>
    <row r="1" customFormat="false" ht="13.8" hidden="false" customHeight="false" outlineLevel="0" collapsed="false">
      <c r="A1" s="500" t="s">
        <v>345</v>
      </c>
      <c r="B1" s="500"/>
      <c r="C1" s="500"/>
      <c r="D1" s="500"/>
      <c r="E1" s="500"/>
      <c r="F1" s="500"/>
      <c r="G1" s="500"/>
      <c r="H1" s="500"/>
      <c r="I1" s="500"/>
      <c r="J1" s="500"/>
    </row>
    <row r="2" customFormat="false" ht="13.5" hidden="false" customHeight="true" outlineLevel="0" collapsed="false">
      <c r="A2" s="214" t="s">
        <v>135</v>
      </c>
      <c r="B2" s="501" t="s">
        <v>3</v>
      </c>
      <c r="C2" s="216" t="s">
        <v>136</v>
      </c>
      <c r="D2" s="9" t="s">
        <v>137</v>
      </c>
      <c r="E2" s="9" t="s">
        <v>138</v>
      </c>
      <c r="F2" s="9" t="s">
        <v>139</v>
      </c>
      <c r="G2" s="9" t="s">
        <v>140</v>
      </c>
      <c r="H2" s="9" t="s">
        <v>141</v>
      </c>
      <c r="I2" s="9" t="s">
        <v>10</v>
      </c>
      <c r="J2" s="9" t="s">
        <v>11</v>
      </c>
      <c r="K2" s="9" t="s">
        <v>12</v>
      </c>
      <c r="L2" s="9" t="s">
        <v>13</v>
      </c>
      <c r="M2" s="502" t="s">
        <v>346</v>
      </c>
      <c r="N2" s="502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10" t="s">
        <v>24</v>
      </c>
      <c r="X2" s="10" t="s">
        <v>25</v>
      </c>
      <c r="Y2" s="11" t="s">
        <v>26</v>
      </c>
      <c r="AA2" s="503"/>
    </row>
    <row r="3" customFormat="false" ht="25.8" hidden="false" customHeight="true" outlineLevel="0" collapsed="false">
      <c r="A3" s="214"/>
      <c r="B3" s="501"/>
      <c r="C3" s="216"/>
      <c r="D3" s="9"/>
      <c r="E3" s="9"/>
      <c r="F3" s="9"/>
      <c r="G3" s="9"/>
      <c r="H3" s="9"/>
      <c r="I3" s="9"/>
      <c r="J3" s="9"/>
      <c r="K3" s="9"/>
      <c r="L3" s="9"/>
      <c r="M3" s="502"/>
      <c r="N3" s="502"/>
      <c r="O3" s="9"/>
      <c r="P3" s="9"/>
      <c r="Q3" s="9"/>
      <c r="R3" s="9"/>
      <c r="S3" s="9"/>
      <c r="T3" s="9"/>
      <c r="U3" s="9"/>
      <c r="V3" s="9"/>
      <c r="W3" s="10"/>
      <c r="X3" s="10"/>
      <c r="Y3" s="11"/>
      <c r="AA3" s="503"/>
    </row>
    <row r="4" customFormat="false" ht="15" hidden="false" customHeight="true" outlineLevel="0" collapsed="false">
      <c r="A4" s="300" t="s">
        <v>142</v>
      </c>
      <c r="B4" s="150" t="s">
        <v>347</v>
      </c>
      <c r="C4" s="150"/>
      <c r="D4" s="504" t="n">
        <v>372735</v>
      </c>
      <c r="E4" s="504" t="n">
        <v>64629</v>
      </c>
      <c r="F4" s="504" t="n">
        <v>39833</v>
      </c>
      <c r="G4" s="504" t="n">
        <v>3383</v>
      </c>
      <c r="H4" s="504"/>
      <c r="I4" s="505" t="n">
        <v>18260</v>
      </c>
      <c r="J4" s="505" t="n">
        <v>0</v>
      </c>
      <c r="K4" s="505" t="n">
        <v>0</v>
      </c>
      <c r="L4" s="505" t="n">
        <v>0</v>
      </c>
      <c r="M4" s="505" t="n">
        <v>0</v>
      </c>
      <c r="N4" s="504" t="n">
        <v>6946.8</v>
      </c>
      <c r="O4" s="504" t="n">
        <v>10541.5</v>
      </c>
      <c r="P4" s="506" t="n">
        <v>23813.83</v>
      </c>
      <c r="Q4" s="506" t="n">
        <v>0</v>
      </c>
      <c r="R4" s="506" t="n">
        <v>27286.1</v>
      </c>
      <c r="S4" s="506" t="n">
        <v>9109</v>
      </c>
      <c r="T4" s="506" t="n">
        <v>0</v>
      </c>
      <c r="U4" s="506" t="n">
        <v>272756.4</v>
      </c>
      <c r="V4" s="504" t="n">
        <f aca="false">SUM(V5:V8)</f>
        <v>0</v>
      </c>
      <c r="W4" s="504" t="n">
        <f aca="false">SUM(W5:W8)</f>
        <v>21320</v>
      </c>
      <c r="X4" s="506" t="n">
        <f aca="false">SUM(X5:X8)</f>
        <v>6320</v>
      </c>
      <c r="Y4" s="507" t="n">
        <f aca="false">IF(W4=0,0,X4/W4*100)</f>
        <v>29.6435272045028</v>
      </c>
    </row>
    <row r="5" customFormat="false" ht="13.2" hidden="false" customHeight="false" outlineLevel="0" collapsed="false">
      <c r="A5" s="235"/>
      <c r="B5" s="508"/>
      <c r="C5" s="142" t="s">
        <v>348</v>
      </c>
      <c r="D5" s="78"/>
      <c r="E5" s="78"/>
      <c r="F5" s="78"/>
      <c r="G5" s="78"/>
      <c r="H5" s="115"/>
      <c r="I5" s="115"/>
      <c r="J5" s="115"/>
      <c r="K5" s="78"/>
      <c r="L5" s="78"/>
      <c r="M5" s="78"/>
      <c r="N5" s="78"/>
      <c r="O5" s="78"/>
      <c r="P5" s="77"/>
      <c r="Q5" s="77"/>
      <c r="R5" s="77"/>
      <c r="S5" s="77"/>
      <c r="T5" s="77"/>
      <c r="U5" s="77"/>
      <c r="V5" s="116"/>
      <c r="W5" s="116" t="n">
        <v>17430</v>
      </c>
      <c r="X5" s="143" t="n">
        <v>2430</v>
      </c>
      <c r="Y5" s="128" t="n">
        <f aca="false">IF(W5=0,0,X5/W5*100)</f>
        <v>13.9414802065404</v>
      </c>
    </row>
    <row r="6" customFormat="false" ht="13.2" hidden="false" customHeight="false" outlineLevel="0" collapsed="false">
      <c r="A6" s="235"/>
      <c r="B6" s="508"/>
      <c r="C6" s="142" t="s">
        <v>349</v>
      </c>
      <c r="D6" s="78"/>
      <c r="E6" s="78"/>
      <c r="F6" s="78"/>
      <c r="G6" s="78"/>
      <c r="H6" s="115"/>
      <c r="I6" s="115"/>
      <c r="J6" s="115"/>
      <c r="K6" s="78"/>
      <c r="L6" s="78"/>
      <c r="M6" s="78"/>
      <c r="N6" s="78"/>
      <c r="O6" s="78"/>
      <c r="P6" s="77"/>
      <c r="Q6" s="77"/>
      <c r="R6" s="77"/>
      <c r="S6" s="77"/>
      <c r="T6" s="77"/>
      <c r="U6" s="77"/>
      <c r="V6" s="116"/>
      <c r="W6" s="116" t="n">
        <v>3890</v>
      </c>
      <c r="X6" s="143" t="n">
        <v>3890</v>
      </c>
      <c r="Y6" s="128" t="n">
        <f aca="false">IF(W6=0,0,X6/W6*100)</f>
        <v>100</v>
      </c>
    </row>
    <row r="7" customFormat="false" ht="13.2" hidden="false" customHeight="false" outlineLevel="0" collapsed="false">
      <c r="A7" s="235"/>
      <c r="B7" s="508"/>
      <c r="C7" s="142" t="s">
        <v>350</v>
      </c>
      <c r="D7" s="78"/>
      <c r="E7" s="78"/>
      <c r="F7" s="78"/>
      <c r="G7" s="78"/>
      <c r="H7" s="115"/>
      <c r="I7" s="115"/>
      <c r="J7" s="115"/>
      <c r="K7" s="78"/>
      <c r="L7" s="78"/>
      <c r="M7" s="78"/>
      <c r="N7" s="78"/>
      <c r="O7" s="78"/>
      <c r="P7" s="77"/>
      <c r="Q7" s="77"/>
      <c r="R7" s="77"/>
      <c r="S7" s="77"/>
      <c r="T7" s="77"/>
      <c r="U7" s="77"/>
      <c r="V7" s="116"/>
      <c r="W7" s="116"/>
      <c r="X7" s="143"/>
      <c r="Y7" s="128" t="n">
        <f aca="false">IF(W7=0,0,X7/W7*100)</f>
        <v>0</v>
      </c>
    </row>
    <row r="8" customFormat="false" ht="13.8" hidden="false" customHeight="false" outlineLevel="0" collapsed="false">
      <c r="A8" s="235"/>
      <c r="B8" s="508"/>
      <c r="C8" s="142"/>
      <c r="D8" s="78"/>
      <c r="E8" s="78"/>
      <c r="F8" s="78"/>
      <c r="G8" s="78"/>
      <c r="H8" s="115"/>
      <c r="I8" s="115"/>
      <c r="J8" s="115"/>
      <c r="K8" s="78"/>
      <c r="L8" s="78"/>
      <c r="M8" s="78"/>
      <c r="N8" s="78"/>
      <c r="O8" s="78"/>
      <c r="P8" s="77"/>
      <c r="Q8" s="77"/>
      <c r="R8" s="77"/>
      <c r="S8" s="77"/>
      <c r="T8" s="77"/>
      <c r="U8" s="77"/>
      <c r="V8" s="116"/>
      <c r="W8" s="116"/>
      <c r="X8" s="143"/>
      <c r="Y8" s="128" t="n">
        <f aca="false">IF(W8=0,0,X8/W8*100)</f>
        <v>0</v>
      </c>
    </row>
    <row r="9" customFormat="false" ht="14.4" hidden="false" customHeight="false" outlineLevel="0" collapsed="false">
      <c r="A9" s="232" t="s">
        <v>164</v>
      </c>
      <c r="B9" s="20" t="s">
        <v>351</v>
      </c>
      <c r="C9" s="20"/>
      <c r="D9" s="259" t="n">
        <v>17958</v>
      </c>
      <c r="E9" s="259" t="n">
        <v>0</v>
      </c>
      <c r="F9" s="259" t="n">
        <v>19916</v>
      </c>
      <c r="G9" s="259" t="n">
        <v>18253</v>
      </c>
      <c r="H9" s="259" t="n">
        <v>16675</v>
      </c>
      <c r="I9" s="491" t="n">
        <v>3031</v>
      </c>
      <c r="J9" s="491" t="n">
        <v>0</v>
      </c>
      <c r="K9" s="132" t="n">
        <v>10398</v>
      </c>
      <c r="L9" s="132"/>
      <c r="M9" s="132" t="n">
        <v>0</v>
      </c>
      <c r="N9" s="132" t="n">
        <v>5666.4</v>
      </c>
      <c r="O9" s="132" t="n">
        <v>10703.82</v>
      </c>
      <c r="P9" s="133" t="n">
        <v>12513.86</v>
      </c>
      <c r="Q9" s="133" t="n">
        <v>14947.44</v>
      </c>
      <c r="R9" s="133" t="n">
        <v>13076.5</v>
      </c>
      <c r="S9" s="133" t="n">
        <v>5729.45</v>
      </c>
      <c r="T9" s="133" t="n">
        <v>0</v>
      </c>
      <c r="U9" s="133"/>
      <c r="V9" s="132" t="n">
        <f aca="false">SUM(V10:V11)</f>
        <v>0</v>
      </c>
      <c r="W9" s="132" t="n">
        <f aca="false">SUM(W10:W11)</f>
        <v>0</v>
      </c>
      <c r="X9" s="133" t="n">
        <f aca="false">SUM(X10:X11)</f>
        <v>0</v>
      </c>
      <c r="Y9" s="136" t="n">
        <f aca="false">IF(W9=0,0,X9/W9*100)</f>
        <v>0</v>
      </c>
    </row>
    <row r="10" customFormat="false" ht="13.2" hidden="false" customHeight="false" outlineLevel="0" collapsed="false">
      <c r="A10" s="235"/>
      <c r="B10" s="508"/>
      <c r="C10" s="93" t="s">
        <v>352</v>
      </c>
      <c r="D10" s="40"/>
      <c r="E10" s="40"/>
      <c r="F10" s="40"/>
      <c r="G10" s="40"/>
      <c r="H10" s="114"/>
      <c r="I10" s="114"/>
      <c r="J10" s="114"/>
      <c r="K10" s="40" t="n">
        <v>10398</v>
      </c>
      <c r="L10" s="40"/>
      <c r="M10" s="40"/>
      <c r="N10" s="40"/>
      <c r="O10" s="40"/>
      <c r="P10" s="39"/>
      <c r="Q10" s="39"/>
      <c r="R10" s="39"/>
      <c r="S10" s="39"/>
      <c r="T10" s="39"/>
      <c r="U10" s="39" t="n">
        <v>0</v>
      </c>
      <c r="V10" s="94" t="n">
        <v>0</v>
      </c>
      <c r="W10" s="94"/>
      <c r="X10" s="185"/>
      <c r="Y10" s="509" t="n">
        <f aca="false">IF(W10=0,0,X10/W10*100)</f>
        <v>0</v>
      </c>
    </row>
    <row r="11" customFormat="false" ht="13.8" hidden="false" customHeight="false" outlineLevel="0" collapsed="false">
      <c r="A11" s="235"/>
      <c r="B11" s="508"/>
      <c r="C11" s="253"/>
      <c r="D11" s="139"/>
      <c r="E11" s="139"/>
      <c r="F11" s="139"/>
      <c r="G11" s="139"/>
      <c r="H11" s="137"/>
      <c r="I11" s="137"/>
      <c r="J11" s="137"/>
      <c r="K11" s="139"/>
      <c r="L11" s="139"/>
      <c r="M11" s="139"/>
      <c r="N11" s="139"/>
      <c r="O11" s="139"/>
      <c r="P11" s="138"/>
      <c r="Q11" s="138"/>
      <c r="R11" s="138"/>
      <c r="S11" s="138"/>
      <c r="T11" s="138"/>
      <c r="U11" s="138"/>
      <c r="V11" s="116"/>
      <c r="W11" s="116"/>
      <c r="X11" s="143"/>
      <c r="Y11" s="128" t="n">
        <f aca="false">IF(W11=0,0,X11/W11*100)</f>
        <v>0</v>
      </c>
    </row>
    <row r="12" customFormat="false" ht="14.4" hidden="false" customHeight="false" outlineLevel="0" collapsed="false">
      <c r="A12" s="232" t="s">
        <v>174</v>
      </c>
      <c r="B12" s="20" t="s">
        <v>353</v>
      </c>
      <c r="C12" s="20"/>
      <c r="D12" s="259" t="n">
        <v>894211</v>
      </c>
      <c r="E12" s="259" t="n">
        <v>382958</v>
      </c>
      <c r="F12" s="259" t="n">
        <v>343590</v>
      </c>
      <c r="G12" s="259" t="n">
        <v>610914</v>
      </c>
      <c r="H12" s="259" t="n">
        <v>1718795</v>
      </c>
      <c r="I12" s="491" t="n">
        <v>495900</v>
      </c>
      <c r="J12" s="259" t="n">
        <v>421522</v>
      </c>
      <c r="K12" s="132" t="n">
        <v>2058954</v>
      </c>
      <c r="L12" s="132" t="n">
        <v>108548.12</v>
      </c>
      <c r="M12" s="133" t="n">
        <v>187078.06</v>
      </c>
      <c r="N12" s="132" t="n">
        <v>923357.06</v>
      </c>
      <c r="O12" s="132" t="n">
        <v>421573.23</v>
      </c>
      <c r="P12" s="133" t="n">
        <v>904828.37</v>
      </c>
      <c r="Q12" s="133" t="n">
        <v>1191812.55</v>
      </c>
      <c r="R12" s="133" t="n">
        <v>902832.48</v>
      </c>
      <c r="S12" s="133" t="n">
        <v>1324755.38</v>
      </c>
      <c r="T12" s="133" t="n">
        <v>85680.63</v>
      </c>
      <c r="U12" s="133" t="n">
        <v>88794.76</v>
      </c>
      <c r="V12" s="132" t="n">
        <f aca="false">V13</f>
        <v>35500</v>
      </c>
      <c r="W12" s="132" t="n">
        <f aca="false">W13</f>
        <v>156500</v>
      </c>
      <c r="X12" s="133" t="n">
        <f aca="false">X13</f>
        <v>156320.47</v>
      </c>
      <c r="Y12" s="136" t="n">
        <f aca="false">IF(W12=0,0,X12/W12*100)</f>
        <v>99.8852843450479</v>
      </c>
    </row>
    <row r="13" customFormat="false" ht="13.8" hidden="false" customHeight="false" outlineLevel="0" collapsed="false">
      <c r="A13" s="510"/>
      <c r="B13" s="511"/>
      <c r="C13" s="142" t="s">
        <v>354</v>
      </c>
      <c r="D13" s="78"/>
      <c r="E13" s="78"/>
      <c r="F13" s="78"/>
      <c r="G13" s="78"/>
      <c r="H13" s="115"/>
      <c r="I13" s="115"/>
      <c r="J13" s="78"/>
      <c r="K13" s="78" t="n">
        <v>47371</v>
      </c>
      <c r="L13" s="78" t="n">
        <v>31209.2</v>
      </c>
      <c r="M13" s="77" t="n">
        <v>11397.78</v>
      </c>
      <c r="N13" s="78"/>
      <c r="O13" s="78"/>
      <c r="P13" s="77"/>
      <c r="Q13" s="77"/>
      <c r="R13" s="77"/>
      <c r="S13" s="77"/>
      <c r="T13" s="77" t="n">
        <v>75370.2</v>
      </c>
      <c r="U13" s="77"/>
      <c r="V13" s="116" t="n">
        <v>35500</v>
      </c>
      <c r="W13" s="116" t="n">
        <v>156500</v>
      </c>
      <c r="X13" s="143" t="n">
        <f aca="false">152504.47+3816</f>
        <v>156320.47</v>
      </c>
      <c r="Y13" s="128" t="n">
        <f aca="false">IF(W13=0,0,X13/W13*100)</f>
        <v>99.8852843450479</v>
      </c>
    </row>
    <row r="14" customFormat="false" ht="13.8" hidden="true" customHeight="false" outlineLevel="0" collapsed="false">
      <c r="A14" s="510"/>
      <c r="B14" s="511"/>
      <c r="C14" s="142"/>
      <c r="D14" s="78"/>
      <c r="E14" s="78"/>
      <c r="F14" s="78"/>
      <c r="G14" s="78"/>
      <c r="H14" s="115"/>
      <c r="I14" s="115"/>
      <c r="J14" s="78"/>
      <c r="K14" s="78"/>
      <c r="L14" s="78"/>
      <c r="M14" s="77"/>
      <c r="N14" s="78"/>
      <c r="O14" s="78"/>
      <c r="P14" s="77"/>
      <c r="Q14" s="77"/>
      <c r="R14" s="77"/>
      <c r="S14" s="77"/>
      <c r="T14" s="77"/>
      <c r="U14" s="77"/>
      <c r="V14" s="116"/>
      <c r="W14" s="116" t="n">
        <v>0</v>
      </c>
      <c r="X14" s="143"/>
      <c r="Y14" s="128" t="n">
        <f aca="false">IF(W14=0,0,X14/W14*100)</f>
        <v>0</v>
      </c>
    </row>
    <row r="15" customFormat="false" ht="13.8" hidden="true" customHeight="false" outlineLevel="0" collapsed="false">
      <c r="A15" s="510"/>
      <c r="B15" s="511"/>
      <c r="C15" s="95"/>
      <c r="D15" s="47"/>
      <c r="E15" s="47"/>
      <c r="F15" s="47"/>
      <c r="G15" s="47"/>
      <c r="H15" s="117"/>
      <c r="I15" s="117"/>
      <c r="J15" s="47"/>
      <c r="K15" s="47"/>
      <c r="L15" s="78"/>
      <c r="M15" s="77" t="n">
        <v>4562.8</v>
      </c>
      <c r="N15" s="78"/>
      <c r="O15" s="78"/>
      <c r="P15" s="77"/>
      <c r="Q15" s="77"/>
      <c r="R15" s="77"/>
      <c r="S15" s="77"/>
      <c r="T15" s="77"/>
      <c r="U15" s="77"/>
      <c r="V15" s="116"/>
      <c r="W15" s="116" t="n">
        <v>0</v>
      </c>
      <c r="X15" s="143"/>
      <c r="Y15" s="128" t="n">
        <f aca="false">IF(W15=0,0,X15/W15*100)</f>
        <v>0</v>
      </c>
    </row>
    <row r="16" customFormat="false" ht="13.8" hidden="true" customHeight="false" outlineLevel="0" collapsed="false">
      <c r="A16" s="510"/>
      <c r="B16" s="511"/>
      <c r="C16" s="98"/>
      <c r="D16" s="81"/>
      <c r="E16" s="81"/>
      <c r="F16" s="81"/>
      <c r="G16" s="81"/>
      <c r="H16" s="130"/>
      <c r="I16" s="130"/>
      <c r="J16" s="81"/>
      <c r="K16" s="81"/>
      <c r="L16" s="78"/>
      <c r="M16" s="77"/>
      <c r="N16" s="78"/>
      <c r="O16" s="78"/>
      <c r="P16" s="77"/>
      <c r="Q16" s="77"/>
      <c r="R16" s="77"/>
      <c r="S16" s="77"/>
      <c r="T16" s="77"/>
      <c r="U16" s="77"/>
      <c r="V16" s="116"/>
      <c r="W16" s="116" t="n">
        <v>0</v>
      </c>
      <c r="X16" s="143"/>
      <c r="Y16" s="128" t="n">
        <f aca="false">IF(W16=0,0,X16/W16*100)</f>
        <v>0</v>
      </c>
    </row>
    <row r="17" customFormat="false" ht="13.8" hidden="true" customHeight="false" outlineLevel="0" collapsed="false">
      <c r="A17" s="510"/>
      <c r="B17" s="511"/>
      <c r="C17" s="98"/>
      <c r="D17" s="81"/>
      <c r="E17" s="81"/>
      <c r="F17" s="81"/>
      <c r="G17" s="81"/>
      <c r="H17" s="130"/>
      <c r="I17" s="130"/>
      <c r="J17" s="81"/>
      <c r="K17" s="81" t="n">
        <v>282056</v>
      </c>
      <c r="L17" s="78"/>
      <c r="M17" s="188" t="n">
        <v>0</v>
      </c>
      <c r="N17" s="116"/>
      <c r="O17" s="116"/>
      <c r="P17" s="143"/>
      <c r="Q17" s="143"/>
      <c r="R17" s="143"/>
      <c r="S17" s="143"/>
      <c r="T17" s="143"/>
      <c r="U17" s="143"/>
      <c r="V17" s="116"/>
      <c r="W17" s="116" t="n">
        <v>0</v>
      </c>
      <c r="X17" s="143"/>
      <c r="Y17" s="128" t="n">
        <f aca="false">IF(W17=0,0,X17/W17*100)</f>
        <v>0</v>
      </c>
    </row>
    <row r="18" customFormat="false" ht="13.8" hidden="true" customHeight="false" outlineLevel="0" collapsed="false">
      <c r="A18" s="510"/>
      <c r="B18" s="511"/>
      <c r="C18" s="98"/>
      <c r="D18" s="47"/>
      <c r="E18" s="47"/>
      <c r="F18" s="47"/>
      <c r="G18" s="47"/>
      <c r="H18" s="117"/>
      <c r="I18" s="117"/>
      <c r="J18" s="47"/>
      <c r="K18" s="47" t="n">
        <v>881052</v>
      </c>
      <c r="L18" s="78" t="n">
        <v>70504.9</v>
      </c>
      <c r="M18" s="77"/>
      <c r="N18" s="78"/>
      <c r="O18" s="78"/>
      <c r="P18" s="77"/>
      <c r="Q18" s="77"/>
      <c r="R18" s="77"/>
      <c r="S18" s="77"/>
      <c r="T18" s="77"/>
      <c r="U18" s="77"/>
      <c r="V18" s="116"/>
      <c r="W18" s="116" t="n">
        <v>0</v>
      </c>
      <c r="X18" s="143"/>
      <c r="Y18" s="128" t="n">
        <f aca="false">IF(W18=0,0,X18/W18*100)</f>
        <v>0</v>
      </c>
    </row>
    <row r="19" customFormat="false" ht="13.8" hidden="true" customHeight="false" outlineLevel="0" collapsed="false">
      <c r="A19" s="510"/>
      <c r="B19" s="511"/>
      <c r="C19" s="95"/>
      <c r="D19" s="47"/>
      <c r="E19" s="47"/>
      <c r="F19" s="47"/>
      <c r="G19" s="47"/>
      <c r="H19" s="117"/>
      <c r="I19" s="117"/>
      <c r="J19" s="47"/>
      <c r="K19" s="47" t="n">
        <v>100004</v>
      </c>
      <c r="L19" s="78"/>
      <c r="M19" s="77" t="n">
        <v>13200</v>
      </c>
      <c r="N19" s="78"/>
      <c r="O19" s="78"/>
      <c r="P19" s="77"/>
      <c r="Q19" s="77"/>
      <c r="R19" s="77"/>
      <c r="S19" s="77"/>
      <c r="T19" s="77"/>
      <c r="U19" s="77"/>
      <c r="V19" s="116"/>
      <c r="W19" s="116" t="n">
        <v>0</v>
      </c>
      <c r="X19" s="143"/>
      <c r="Y19" s="128" t="n">
        <f aca="false">IF(W19=0,0,X19/W19*100)</f>
        <v>0</v>
      </c>
    </row>
    <row r="20" customFormat="false" ht="13.8" hidden="true" customHeight="false" outlineLevel="0" collapsed="false">
      <c r="A20" s="510"/>
      <c r="B20" s="511"/>
      <c r="C20" s="95"/>
      <c r="D20" s="47"/>
      <c r="E20" s="47"/>
      <c r="F20" s="47"/>
      <c r="G20" s="47"/>
      <c r="H20" s="117"/>
      <c r="I20" s="117"/>
      <c r="J20" s="47"/>
      <c r="K20" s="47" t="n">
        <v>0</v>
      </c>
      <c r="L20" s="78"/>
      <c r="M20" s="77"/>
      <c r="N20" s="78"/>
      <c r="O20" s="78"/>
      <c r="P20" s="77"/>
      <c r="Q20" s="77"/>
      <c r="R20" s="77"/>
      <c r="S20" s="77"/>
      <c r="T20" s="77" t="n">
        <v>10310.43</v>
      </c>
      <c r="U20" s="77"/>
      <c r="V20" s="116"/>
      <c r="W20" s="116" t="n">
        <v>0</v>
      </c>
      <c r="X20" s="143"/>
      <c r="Y20" s="128" t="n">
        <f aca="false">IF(W20=0,0,X20/W20*100)</f>
        <v>0</v>
      </c>
    </row>
    <row r="21" customFormat="false" ht="13.8" hidden="true" customHeight="false" outlineLevel="0" collapsed="false">
      <c r="A21" s="510"/>
      <c r="B21" s="511"/>
      <c r="C21" s="95" t="s">
        <v>355</v>
      </c>
      <c r="D21" s="47"/>
      <c r="E21" s="47"/>
      <c r="F21" s="47"/>
      <c r="G21" s="47"/>
      <c r="H21" s="117"/>
      <c r="I21" s="117"/>
      <c r="J21" s="47"/>
      <c r="K21" s="47"/>
      <c r="L21" s="78"/>
      <c r="M21" s="77" t="n">
        <v>144897.48</v>
      </c>
      <c r="N21" s="78"/>
      <c r="O21" s="78"/>
      <c r="P21" s="77"/>
      <c r="Q21" s="77"/>
      <c r="R21" s="77"/>
      <c r="S21" s="77"/>
      <c r="T21" s="77"/>
      <c r="U21" s="77"/>
      <c r="V21" s="116"/>
      <c r="W21" s="116" t="n">
        <v>0</v>
      </c>
      <c r="X21" s="143"/>
      <c r="Y21" s="128" t="n">
        <f aca="false">IF(W21=0,0,X21/W21*100)</f>
        <v>0</v>
      </c>
    </row>
    <row r="22" customFormat="false" ht="13.8" hidden="true" customHeight="false" outlineLevel="0" collapsed="false">
      <c r="A22" s="510"/>
      <c r="B22" s="511"/>
      <c r="C22" s="95" t="s">
        <v>356</v>
      </c>
      <c r="D22" s="47"/>
      <c r="E22" s="47"/>
      <c r="F22" s="47"/>
      <c r="G22" s="47"/>
      <c r="H22" s="117"/>
      <c r="I22" s="117"/>
      <c r="J22" s="47"/>
      <c r="K22" s="47"/>
      <c r="L22" s="78"/>
      <c r="M22" s="77"/>
      <c r="N22" s="78"/>
      <c r="O22" s="78"/>
      <c r="P22" s="77"/>
      <c r="Q22" s="77"/>
      <c r="R22" s="77"/>
      <c r="S22" s="77"/>
      <c r="T22" s="77"/>
      <c r="U22" s="77"/>
      <c r="V22" s="116"/>
      <c r="W22" s="116" t="n">
        <v>0</v>
      </c>
      <c r="X22" s="143"/>
      <c r="Y22" s="128" t="n">
        <f aca="false">IF(W22=0,0,X22/W22*100)</f>
        <v>0</v>
      </c>
    </row>
    <row r="23" customFormat="false" ht="13.8" hidden="true" customHeight="false" outlineLevel="0" collapsed="false">
      <c r="A23" s="510"/>
      <c r="B23" s="511"/>
      <c r="C23" s="95" t="s">
        <v>357</v>
      </c>
      <c r="D23" s="47"/>
      <c r="E23" s="47"/>
      <c r="F23" s="47"/>
      <c r="G23" s="47"/>
      <c r="H23" s="117"/>
      <c r="I23" s="117"/>
      <c r="J23" s="47"/>
      <c r="K23" s="47"/>
      <c r="L23" s="47"/>
      <c r="M23" s="46"/>
      <c r="N23" s="47"/>
      <c r="O23" s="47"/>
      <c r="P23" s="46"/>
      <c r="Q23" s="46"/>
      <c r="R23" s="46"/>
      <c r="S23" s="46"/>
      <c r="T23" s="46"/>
      <c r="U23" s="46"/>
      <c r="V23" s="47"/>
      <c r="W23" s="116" t="n">
        <v>0</v>
      </c>
      <c r="X23" s="188"/>
      <c r="Y23" s="129" t="n">
        <f aca="false">IF(W23=0,0,X23/W23*100)</f>
        <v>0</v>
      </c>
    </row>
    <row r="24" customFormat="false" ht="13.8" hidden="true" customHeight="false" outlineLevel="0" collapsed="false">
      <c r="A24" s="510"/>
      <c r="B24" s="511"/>
      <c r="C24" s="95" t="s">
        <v>358</v>
      </c>
      <c r="D24" s="47"/>
      <c r="E24" s="47"/>
      <c r="F24" s="47"/>
      <c r="G24" s="47"/>
      <c r="H24" s="117"/>
      <c r="I24" s="117"/>
      <c r="J24" s="47"/>
      <c r="K24" s="47"/>
      <c r="L24" s="47"/>
      <c r="M24" s="46"/>
      <c r="N24" s="47"/>
      <c r="O24" s="47"/>
      <c r="P24" s="46"/>
      <c r="Q24" s="46"/>
      <c r="R24" s="46"/>
      <c r="S24" s="46"/>
      <c r="T24" s="46"/>
      <c r="U24" s="46"/>
      <c r="V24" s="96"/>
      <c r="W24" s="116" t="n">
        <v>0</v>
      </c>
      <c r="X24" s="188"/>
      <c r="Y24" s="129" t="n">
        <f aca="false">IF(W24=0,0,X24/W24*100)</f>
        <v>0</v>
      </c>
    </row>
    <row r="25" customFormat="false" ht="13.8" hidden="true" customHeight="false" outlineLevel="0" collapsed="false">
      <c r="A25" s="510"/>
      <c r="B25" s="511"/>
      <c r="C25" s="95" t="s">
        <v>359</v>
      </c>
      <c r="D25" s="47"/>
      <c r="E25" s="47"/>
      <c r="F25" s="47"/>
      <c r="G25" s="47"/>
      <c r="H25" s="117"/>
      <c r="I25" s="117"/>
      <c r="J25" s="47"/>
      <c r="K25" s="47"/>
      <c r="L25" s="47"/>
      <c r="M25" s="46" t="n">
        <v>1500</v>
      </c>
      <c r="N25" s="47"/>
      <c r="O25" s="47"/>
      <c r="P25" s="46"/>
      <c r="Q25" s="46"/>
      <c r="R25" s="46"/>
      <c r="S25" s="46"/>
      <c r="T25" s="46"/>
      <c r="U25" s="46"/>
      <c r="V25" s="96"/>
      <c r="W25" s="96" t="n">
        <v>0</v>
      </c>
      <c r="X25" s="188"/>
      <c r="Y25" s="129" t="n">
        <f aca="false">IF(W25=0,0,X25/W25*100)</f>
        <v>0</v>
      </c>
    </row>
    <row r="26" customFormat="false" ht="13.8" hidden="true" customHeight="false" outlineLevel="0" collapsed="false">
      <c r="A26" s="510"/>
      <c r="B26" s="511"/>
      <c r="C26" s="95" t="s">
        <v>360</v>
      </c>
      <c r="D26" s="47"/>
      <c r="E26" s="47"/>
      <c r="F26" s="47"/>
      <c r="G26" s="47"/>
      <c r="H26" s="117"/>
      <c r="I26" s="117"/>
      <c r="J26" s="47"/>
      <c r="K26" s="47"/>
      <c r="L26" s="47"/>
      <c r="M26" s="46"/>
      <c r="N26" s="47"/>
      <c r="O26" s="47"/>
      <c r="P26" s="46"/>
      <c r="Q26" s="46"/>
      <c r="R26" s="46"/>
      <c r="S26" s="46"/>
      <c r="T26" s="46"/>
      <c r="U26" s="46"/>
      <c r="V26" s="96"/>
      <c r="W26" s="96" t="n">
        <v>0</v>
      </c>
      <c r="X26" s="143"/>
      <c r="Y26" s="128" t="n">
        <f aca="false">IF(W26=0,0,X26/W26*100)</f>
        <v>0</v>
      </c>
    </row>
    <row r="27" customFormat="false" ht="13.8" hidden="true" customHeight="false" outlineLevel="0" collapsed="false">
      <c r="A27" s="510"/>
      <c r="B27" s="511"/>
      <c r="C27" s="95" t="s">
        <v>361</v>
      </c>
      <c r="D27" s="47"/>
      <c r="E27" s="47"/>
      <c r="F27" s="47"/>
      <c r="G27" s="47"/>
      <c r="H27" s="117"/>
      <c r="I27" s="117"/>
      <c r="J27" s="47"/>
      <c r="K27" s="47"/>
      <c r="L27" s="47"/>
      <c r="M27" s="46"/>
      <c r="N27" s="47"/>
      <c r="O27" s="47"/>
      <c r="P27" s="46"/>
      <c r="Q27" s="46"/>
      <c r="R27" s="46"/>
      <c r="S27" s="46"/>
      <c r="T27" s="46"/>
      <c r="U27" s="46"/>
      <c r="V27" s="96"/>
      <c r="W27" s="96" t="n">
        <v>0</v>
      </c>
      <c r="X27" s="143"/>
      <c r="Y27" s="128" t="n">
        <f aca="false">IF(W27=0,0,X27/W27*100)</f>
        <v>0</v>
      </c>
    </row>
    <row r="28" customFormat="false" ht="13.8" hidden="true" customHeight="false" outlineLevel="0" collapsed="false">
      <c r="A28" s="510"/>
      <c r="B28" s="511"/>
      <c r="C28" s="95" t="s">
        <v>358</v>
      </c>
      <c r="D28" s="47"/>
      <c r="E28" s="47"/>
      <c r="F28" s="47"/>
      <c r="G28" s="47"/>
      <c r="H28" s="117"/>
      <c r="I28" s="117"/>
      <c r="J28" s="47"/>
      <c r="K28" s="47"/>
      <c r="L28" s="47"/>
      <c r="M28" s="46"/>
      <c r="N28" s="47"/>
      <c r="O28" s="47"/>
      <c r="P28" s="46"/>
      <c r="Q28" s="46"/>
      <c r="R28" s="46"/>
      <c r="S28" s="46"/>
      <c r="T28" s="46"/>
      <c r="U28" s="46"/>
      <c r="V28" s="96"/>
      <c r="W28" s="96" t="n">
        <v>0</v>
      </c>
      <c r="X28" s="143"/>
      <c r="Y28" s="128" t="n">
        <f aca="false">IF(W28=0,0,X28/W28*100)</f>
        <v>0</v>
      </c>
    </row>
    <row r="29" customFormat="false" ht="13.8" hidden="true" customHeight="false" outlineLevel="0" collapsed="false">
      <c r="A29" s="510"/>
      <c r="B29" s="511"/>
      <c r="C29" s="253" t="s">
        <v>362</v>
      </c>
      <c r="D29" s="139"/>
      <c r="E29" s="139"/>
      <c r="F29" s="139"/>
      <c r="G29" s="139"/>
      <c r="H29" s="137"/>
      <c r="I29" s="137"/>
      <c r="J29" s="139"/>
      <c r="K29" s="139" t="n">
        <v>748471</v>
      </c>
      <c r="L29" s="139"/>
      <c r="M29" s="138" t="n">
        <v>11520</v>
      </c>
      <c r="N29" s="139"/>
      <c r="O29" s="139"/>
      <c r="P29" s="138"/>
      <c r="Q29" s="138"/>
      <c r="R29" s="138"/>
      <c r="S29" s="138"/>
      <c r="T29" s="138"/>
      <c r="U29" s="138"/>
      <c r="V29" s="116"/>
      <c r="W29" s="116" t="n">
        <v>0</v>
      </c>
      <c r="X29" s="143"/>
      <c r="Y29" s="128" t="n">
        <f aca="false">IF(W29=0,0,X29/W29*100)</f>
        <v>0</v>
      </c>
    </row>
    <row r="30" customFormat="false" ht="14.4" hidden="false" customHeight="false" outlineLevel="0" collapsed="false">
      <c r="A30" s="512" t="s">
        <v>179</v>
      </c>
      <c r="B30" s="20" t="s">
        <v>363</v>
      </c>
      <c r="C30" s="20"/>
      <c r="D30" s="259" t="n">
        <v>154053</v>
      </c>
      <c r="E30" s="259" t="n">
        <v>194317</v>
      </c>
      <c r="F30" s="259" t="n">
        <v>340238</v>
      </c>
      <c r="G30" s="259" t="n">
        <v>484191</v>
      </c>
      <c r="H30" s="259" t="n">
        <v>181309</v>
      </c>
      <c r="I30" s="491" t="n">
        <v>33695</v>
      </c>
      <c r="J30" s="259" t="n">
        <v>79908</v>
      </c>
      <c r="K30" s="132" t="n">
        <v>0</v>
      </c>
      <c r="L30" s="132" t="n">
        <v>46588.56</v>
      </c>
      <c r="M30" s="133" t="n">
        <v>71880.01</v>
      </c>
      <c r="N30" s="132" t="n">
        <v>206988.84</v>
      </c>
      <c r="O30" s="132" t="n">
        <v>350387.77</v>
      </c>
      <c r="P30" s="133" t="n">
        <v>405936.13</v>
      </c>
      <c r="Q30" s="133" t="n">
        <v>500251.96</v>
      </c>
      <c r="R30" s="133" t="n">
        <v>456247.63</v>
      </c>
      <c r="S30" s="133" t="n">
        <v>149635.12</v>
      </c>
      <c r="T30" s="133" t="n">
        <v>446723.64</v>
      </c>
      <c r="U30" s="133" t="n">
        <v>1006208.23</v>
      </c>
      <c r="V30" s="132" t="n">
        <f aca="false">SUM(V37:V44)</f>
        <v>324763</v>
      </c>
      <c r="W30" s="132" t="n">
        <f aca="false">SUM(W37:W44)</f>
        <v>340353</v>
      </c>
      <c r="X30" s="133" t="n">
        <f aca="false">SUM(X37:X49)</f>
        <v>315399.15</v>
      </c>
      <c r="Y30" s="136" t="n">
        <f aca="false">IF(W30=0,0,X30/W30*100)</f>
        <v>92.6682444403311</v>
      </c>
    </row>
    <row r="31" customFormat="false" ht="13.2" hidden="true" customHeight="false" outlineLevel="0" collapsed="false">
      <c r="A31" s="513"/>
      <c r="B31" s="514"/>
      <c r="C31" s="95" t="s">
        <v>364</v>
      </c>
      <c r="D31" s="47"/>
      <c r="E31" s="47"/>
      <c r="F31" s="47"/>
      <c r="G31" s="47"/>
      <c r="H31" s="117"/>
      <c r="I31" s="515"/>
      <c r="J31" s="516"/>
      <c r="K31" s="47"/>
      <c r="L31" s="78" t="n">
        <v>23757.12</v>
      </c>
      <c r="M31" s="77"/>
      <c r="N31" s="78"/>
      <c r="O31" s="78"/>
      <c r="P31" s="77"/>
      <c r="Q31" s="77"/>
      <c r="R31" s="77"/>
      <c r="S31" s="77"/>
      <c r="T31" s="77"/>
      <c r="U31" s="78"/>
      <c r="V31" s="116"/>
      <c r="W31" s="116" t="n">
        <v>0</v>
      </c>
      <c r="X31" s="143"/>
      <c r="Y31" s="128" t="n">
        <f aca="false">IF(W31=0,0,X31/W31*100)</f>
        <v>0</v>
      </c>
    </row>
    <row r="32" customFormat="false" ht="13.2" hidden="true" customHeight="false" outlineLevel="0" collapsed="false">
      <c r="A32" s="513"/>
      <c r="B32" s="514"/>
      <c r="C32" s="95" t="s">
        <v>365</v>
      </c>
      <c r="D32" s="47"/>
      <c r="E32" s="47"/>
      <c r="F32" s="47"/>
      <c r="G32" s="47"/>
      <c r="H32" s="117"/>
      <c r="I32" s="515"/>
      <c r="J32" s="516"/>
      <c r="K32" s="47"/>
      <c r="L32" s="78"/>
      <c r="M32" s="77"/>
      <c r="N32" s="78"/>
      <c r="O32" s="78"/>
      <c r="P32" s="77"/>
      <c r="Q32" s="77"/>
      <c r="R32" s="77"/>
      <c r="S32" s="77"/>
      <c r="T32" s="77"/>
      <c r="U32" s="78"/>
      <c r="V32" s="116"/>
      <c r="W32" s="116" t="n">
        <v>0</v>
      </c>
      <c r="X32" s="143"/>
      <c r="Y32" s="128" t="n">
        <f aca="false">IF(W32=0,0,X32/W32*100)</f>
        <v>0</v>
      </c>
    </row>
    <row r="33" customFormat="false" ht="13.2" hidden="true" customHeight="false" outlineLevel="0" collapsed="false">
      <c r="A33" s="513"/>
      <c r="B33" s="514"/>
      <c r="C33" s="95" t="s">
        <v>366</v>
      </c>
      <c r="D33" s="47"/>
      <c r="E33" s="47"/>
      <c r="F33" s="47"/>
      <c r="G33" s="47"/>
      <c r="H33" s="117"/>
      <c r="I33" s="515"/>
      <c r="J33" s="516"/>
      <c r="K33" s="47"/>
      <c r="L33" s="78"/>
      <c r="M33" s="77"/>
      <c r="N33" s="78"/>
      <c r="O33" s="78"/>
      <c r="P33" s="77"/>
      <c r="Q33" s="77"/>
      <c r="R33" s="77"/>
      <c r="S33" s="77"/>
      <c r="T33" s="77"/>
      <c r="U33" s="78"/>
      <c r="V33" s="116"/>
      <c r="W33" s="116" t="n">
        <v>0</v>
      </c>
      <c r="X33" s="143"/>
      <c r="Y33" s="128" t="n">
        <f aca="false">IF(W33=0,0,X33/W33*100)</f>
        <v>0</v>
      </c>
    </row>
    <row r="34" customFormat="false" ht="13.2" hidden="true" customHeight="false" outlineLevel="0" collapsed="false">
      <c r="A34" s="513"/>
      <c r="B34" s="514"/>
      <c r="C34" s="95" t="s">
        <v>367</v>
      </c>
      <c r="D34" s="47"/>
      <c r="E34" s="47"/>
      <c r="F34" s="47"/>
      <c r="G34" s="47"/>
      <c r="H34" s="117"/>
      <c r="I34" s="515"/>
      <c r="J34" s="516"/>
      <c r="K34" s="47"/>
      <c r="L34" s="78"/>
      <c r="M34" s="77"/>
      <c r="N34" s="78"/>
      <c r="O34" s="78"/>
      <c r="P34" s="77"/>
      <c r="Q34" s="77"/>
      <c r="R34" s="77"/>
      <c r="S34" s="77"/>
      <c r="T34" s="77"/>
      <c r="U34" s="78"/>
      <c r="V34" s="116"/>
      <c r="W34" s="116" t="n">
        <v>0</v>
      </c>
      <c r="X34" s="143"/>
      <c r="Y34" s="128" t="n">
        <f aca="false">IF(W34=0,0,X34/W34*100)</f>
        <v>0</v>
      </c>
    </row>
    <row r="35" customFormat="false" ht="13.2" hidden="true" customHeight="false" outlineLevel="0" collapsed="false">
      <c r="A35" s="513"/>
      <c r="B35" s="514"/>
      <c r="C35" s="95" t="s">
        <v>368</v>
      </c>
      <c r="D35" s="47"/>
      <c r="E35" s="47"/>
      <c r="F35" s="47"/>
      <c r="G35" s="47"/>
      <c r="H35" s="117"/>
      <c r="I35" s="515"/>
      <c r="J35" s="516"/>
      <c r="K35" s="47"/>
      <c r="L35" s="78"/>
      <c r="M35" s="77"/>
      <c r="N35" s="78"/>
      <c r="O35" s="78"/>
      <c r="P35" s="77"/>
      <c r="Q35" s="77"/>
      <c r="R35" s="77"/>
      <c r="S35" s="77"/>
      <c r="T35" s="77"/>
      <c r="U35" s="78"/>
      <c r="V35" s="116"/>
      <c r="W35" s="116" t="n">
        <v>0</v>
      </c>
      <c r="X35" s="143"/>
      <c r="Y35" s="128" t="n">
        <f aca="false">IF(W35=0,0,X35/W35*100)</f>
        <v>0</v>
      </c>
    </row>
    <row r="36" customFormat="false" ht="13.2" hidden="true" customHeight="false" outlineLevel="0" collapsed="false">
      <c r="A36" s="513"/>
      <c r="B36" s="514"/>
      <c r="C36" s="95" t="s">
        <v>178</v>
      </c>
      <c r="D36" s="47"/>
      <c r="E36" s="47"/>
      <c r="F36" s="47"/>
      <c r="G36" s="47"/>
      <c r="H36" s="117"/>
      <c r="I36" s="515"/>
      <c r="J36" s="516"/>
      <c r="K36" s="47"/>
      <c r="L36" s="78"/>
      <c r="M36" s="77"/>
      <c r="N36" s="78"/>
      <c r="O36" s="78"/>
      <c r="P36" s="77"/>
      <c r="Q36" s="77"/>
      <c r="R36" s="77"/>
      <c r="S36" s="77"/>
      <c r="T36" s="77"/>
      <c r="U36" s="78"/>
      <c r="V36" s="116"/>
      <c r="W36" s="116" t="n">
        <v>0</v>
      </c>
      <c r="X36" s="143"/>
      <c r="Y36" s="128" t="n">
        <f aca="false">IF(W36=0,0,X36/W36*100)</f>
        <v>0</v>
      </c>
    </row>
    <row r="37" customFormat="false" ht="13.2" hidden="false" customHeight="false" outlineLevel="0" collapsed="false">
      <c r="A37" s="517"/>
      <c r="B37" s="518"/>
      <c r="C37" s="95" t="s">
        <v>369</v>
      </c>
      <c r="D37" s="47"/>
      <c r="E37" s="47"/>
      <c r="F37" s="47"/>
      <c r="G37" s="47"/>
      <c r="H37" s="117"/>
      <c r="I37" s="515"/>
      <c r="J37" s="516"/>
      <c r="K37" s="47"/>
      <c r="L37" s="78"/>
      <c r="M37" s="77"/>
      <c r="N37" s="78"/>
      <c r="O37" s="78"/>
      <c r="P37" s="77"/>
      <c r="Q37" s="77"/>
      <c r="R37" s="77"/>
      <c r="S37" s="77"/>
      <c r="T37" s="77"/>
      <c r="U37" s="78"/>
      <c r="V37" s="116" t="n">
        <v>110113</v>
      </c>
      <c r="W37" s="116" t="n">
        <v>122113</v>
      </c>
      <c r="X37" s="143" t="n">
        <f aca="false">1972+117217.84</f>
        <v>119189.84</v>
      </c>
      <c r="Y37" s="128" t="n">
        <f aca="false">IF(W37=0,0,X37/W37*100)</f>
        <v>97.6061844357276</v>
      </c>
    </row>
    <row r="38" customFormat="false" ht="13.2" hidden="false" customHeight="false" outlineLevel="0" collapsed="false">
      <c r="A38" s="517"/>
      <c r="B38" s="518"/>
      <c r="C38" s="95" t="s">
        <v>370</v>
      </c>
      <c r="D38" s="47"/>
      <c r="E38" s="47"/>
      <c r="F38" s="47"/>
      <c r="G38" s="47"/>
      <c r="H38" s="117"/>
      <c r="I38" s="515"/>
      <c r="J38" s="516"/>
      <c r="K38" s="47"/>
      <c r="L38" s="78"/>
      <c r="M38" s="77"/>
      <c r="N38" s="78"/>
      <c r="O38" s="78"/>
      <c r="P38" s="77"/>
      <c r="Q38" s="77"/>
      <c r="R38" s="77"/>
      <c r="S38" s="77"/>
      <c r="T38" s="77"/>
      <c r="U38" s="78"/>
      <c r="V38" s="116" t="n">
        <v>50000</v>
      </c>
      <c r="W38" s="116" t="n">
        <v>51300</v>
      </c>
      <c r="X38" s="143" t="n">
        <v>51292.54</v>
      </c>
      <c r="Y38" s="128" t="n">
        <f aca="false">IF(W38=0,0,X38/W38*100)</f>
        <v>99.9854580896686</v>
      </c>
    </row>
    <row r="39" customFormat="false" ht="12.75" hidden="false" customHeight="true" outlineLevel="0" collapsed="false">
      <c r="A39" s="517"/>
      <c r="B39" s="518"/>
      <c r="C39" s="95" t="s">
        <v>371</v>
      </c>
      <c r="D39" s="47"/>
      <c r="E39" s="47"/>
      <c r="F39" s="47"/>
      <c r="G39" s="47"/>
      <c r="H39" s="117"/>
      <c r="I39" s="515"/>
      <c r="J39" s="516"/>
      <c r="K39" s="47"/>
      <c r="L39" s="78"/>
      <c r="M39" s="77"/>
      <c r="N39" s="78"/>
      <c r="O39" s="78"/>
      <c r="P39" s="77"/>
      <c r="Q39" s="77"/>
      <c r="R39" s="77"/>
      <c r="S39" s="77"/>
      <c r="T39" s="77"/>
      <c r="U39" s="78"/>
      <c r="V39" s="116" t="n">
        <v>22000</v>
      </c>
      <c r="W39" s="116" t="n">
        <v>22000</v>
      </c>
      <c r="X39" s="143"/>
      <c r="Y39" s="128" t="n">
        <f aca="false">IF(W39=0,0,X39/W39*100)</f>
        <v>0</v>
      </c>
    </row>
    <row r="40" customFormat="false" ht="12.75" hidden="false" customHeight="true" outlineLevel="0" collapsed="false">
      <c r="A40" s="517"/>
      <c r="B40" s="518"/>
      <c r="C40" s="95" t="s">
        <v>372</v>
      </c>
      <c r="D40" s="47"/>
      <c r="E40" s="47"/>
      <c r="F40" s="47"/>
      <c r="G40" s="47"/>
      <c r="H40" s="117"/>
      <c r="I40" s="515"/>
      <c r="J40" s="516"/>
      <c r="K40" s="47"/>
      <c r="L40" s="78"/>
      <c r="M40" s="77"/>
      <c r="N40" s="78"/>
      <c r="O40" s="78"/>
      <c r="P40" s="77"/>
      <c r="Q40" s="77"/>
      <c r="R40" s="77"/>
      <c r="S40" s="77"/>
      <c r="T40" s="77"/>
      <c r="U40" s="78"/>
      <c r="V40" s="116" t="n">
        <v>142650</v>
      </c>
      <c r="W40" s="116" t="n">
        <v>140200</v>
      </c>
      <c r="X40" s="143" t="n">
        <f aca="false">137159.77+3017</f>
        <v>140176.77</v>
      </c>
      <c r="Y40" s="128" t="n">
        <f aca="false">IF(W40=0,0,X40/W40*100)</f>
        <v>99.9834308131241</v>
      </c>
    </row>
    <row r="41" customFormat="false" ht="12.75" hidden="false" customHeight="true" outlineLevel="0" collapsed="false">
      <c r="A41" s="517"/>
      <c r="B41" s="518"/>
      <c r="C41" s="95" t="s">
        <v>373</v>
      </c>
      <c r="D41" s="47"/>
      <c r="E41" s="47"/>
      <c r="F41" s="47"/>
      <c r="G41" s="47"/>
      <c r="H41" s="117"/>
      <c r="I41" s="515"/>
      <c r="J41" s="516"/>
      <c r="K41" s="47"/>
      <c r="L41" s="78"/>
      <c r="M41" s="77"/>
      <c r="N41" s="78"/>
      <c r="O41" s="78"/>
      <c r="P41" s="77"/>
      <c r="Q41" s="77"/>
      <c r="R41" s="77"/>
      <c r="S41" s="77"/>
      <c r="T41" s="77"/>
      <c r="U41" s="78"/>
      <c r="V41" s="116"/>
      <c r="W41" s="116" t="n">
        <v>4740</v>
      </c>
      <c r="X41" s="143" t="n">
        <v>4740</v>
      </c>
      <c r="Y41" s="128" t="n">
        <f aca="false">IF(W41=0,0,X41/W41*100)</f>
        <v>100</v>
      </c>
    </row>
    <row r="42" customFormat="false" ht="12.75" hidden="true" customHeight="true" outlineLevel="0" collapsed="false">
      <c r="A42" s="517"/>
      <c r="B42" s="518"/>
      <c r="C42" s="95"/>
      <c r="D42" s="81"/>
      <c r="E42" s="81"/>
      <c r="F42" s="81"/>
      <c r="G42" s="81"/>
      <c r="H42" s="130"/>
      <c r="I42" s="519"/>
      <c r="J42" s="520"/>
      <c r="K42" s="81"/>
      <c r="L42" s="81"/>
      <c r="M42" s="77" t="n">
        <v>2200</v>
      </c>
      <c r="N42" s="78"/>
      <c r="O42" s="78"/>
      <c r="P42" s="77"/>
      <c r="Q42" s="77"/>
      <c r="R42" s="77"/>
      <c r="S42" s="77"/>
      <c r="T42" s="77"/>
      <c r="U42" s="78"/>
      <c r="V42" s="116"/>
      <c r="W42" s="116"/>
      <c r="X42" s="143"/>
      <c r="Y42" s="128" t="n">
        <f aca="false">IF(W42=0,0,X42/W42*100)</f>
        <v>0</v>
      </c>
    </row>
    <row r="43" customFormat="false" ht="12.75" hidden="true" customHeight="true" outlineLevel="0" collapsed="false">
      <c r="A43" s="517"/>
      <c r="B43" s="518"/>
      <c r="C43" s="95"/>
      <c r="D43" s="81"/>
      <c r="E43" s="81"/>
      <c r="F43" s="81"/>
      <c r="G43" s="81"/>
      <c r="H43" s="130"/>
      <c r="I43" s="519"/>
      <c r="J43" s="520"/>
      <c r="K43" s="81"/>
      <c r="L43" s="81"/>
      <c r="M43" s="77" t="n">
        <v>28928.71</v>
      </c>
      <c r="N43" s="78"/>
      <c r="O43" s="78"/>
      <c r="P43" s="77"/>
      <c r="Q43" s="77"/>
      <c r="R43" s="77"/>
      <c r="S43" s="77"/>
      <c r="T43" s="77"/>
      <c r="U43" s="78"/>
      <c r="V43" s="116"/>
      <c r="W43" s="116"/>
      <c r="X43" s="143"/>
      <c r="Y43" s="128" t="n">
        <f aca="false">IF(W43=0,0,X43/W43*100)</f>
        <v>0</v>
      </c>
    </row>
    <row r="44" customFormat="false" ht="12.75" hidden="true" customHeight="true" outlineLevel="0" collapsed="false">
      <c r="A44" s="517"/>
      <c r="B44" s="518"/>
      <c r="C44" s="95"/>
      <c r="D44" s="81"/>
      <c r="E44" s="81"/>
      <c r="F44" s="81"/>
      <c r="G44" s="81"/>
      <c r="H44" s="130"/>
      <c r="I44" s="519"/>
      <c r="J44" s="520"/>
      <c r="K44" s="81"/>
      <c r="L44" s="81"/>
      <c r="M44" s="46" t="n">
        <v>19756.98</v>
      </c>
      <c r="N44" s="78"/>
      <c r="O44" s="78"/>
      <c r="P44" s="77"/>
      <c r="Q44" s="77"/>
      <c r="R44" s="77"/>
      <c r="S44" s="77"/>
      <c r="T44" s="77"/>
      <c r="U44" s="78"/>
      <c r="V44" s="116"/>
      <c r="W44" s="116"/>
      <c r="X44" s="143"/>
      <c r="Y44" s="128" t="n">
        <f aca="false">IF(W44=0,0,X44/W44*100)</f>
        <v>0</v>
      </c>
    </row>
    <row r="45" customFormat="false" ht="12.75" hidden="true" customHeight="true" outlineLevel="0" collapsed="false">
      <c r="A45" s="517"/>
      <c r="B45" s="518"/>
      <c r="C45" s="95"/>
      <c r="D45" s="81"/>
      <c r="E45" s="81"/>
      <c r="F45" s="81"/>
      <c r="G45" s="81"/>
      <c r="H45" s="130"/>
      <c r="I45" s="519"/>
      <c r="J45" s="520"/>
      <c r="K45" s="81"/>
      <c r="L45" s="81"/>
      <c r="M45" s="46" t="n">
        <v>20994.32</v>
      </c>
      <c r="N45" s="78"/>
      <c r="O45" s="78"/>
      <c r="P45" s="77"/>
      <c r="Q45" s="77"/>
      <c r="R45" s="77"/>
      <c r="S45" s="77"/>
      <c r="T45" s="77"/>
      <c r="U45" s="78"/>
      <c r="V45" s="116"/>
      <c r="W45" s="116"/>
      <c r="X45" s="143"/>
      <c r="Y45" s="128" t="n">
        <f aca="false">IF(W45=0,0,X45/W45*100)</f>
        <v>0</v>
      </c>
    </row>
    <row r="46" customFormat="false" ht="12.75" hidden="true" customHeight="true" outlineLevel="0" collapsed="false">
      <c r="A46" s="517"/>
      <c r="B46" s="518"/>
      <c r="C46" s="95"/>
      <c r="D46" s="81"/>
      <c r="E46" s="81"/>
      <c r="F46" s="81"/>
      <c r="G46" s="81"/>
      <c r="H46" s="130"/>
      <c r="I46" s="519"/>
      <c r="J46" s="520"/>
      <c r="K46" s="81"/>
      <c r="L46" s="81" t="n">
        <v>22831.44</v>
      </c>
      <c r="M46" s="47" t="n">
        <v>0</v>
      </c>
      <c r="N46" s="78"/>
      <c r="O46" s="78"/>
      <c r="P46" s="77"/>
      <c r="Q46" s="77"/>
      <c r="R46" s="77"/>
      <c r="S46" s="77"/>
      <c r="T46" s="77"/>
      <c r="U46" s="78"/>
      <c r="V46" s="116"/>
      <c r="W46" s="116"/>
      <c r="X46" s="143"/>
      <c r="Y46" s="128" t="n">
        <f aca="false">IF(W46=0,0,X46/W46*100)</f>
        <v>0</v>
      </c>
    </row>
    <row r="47" customFormat="false" ht="12.75" hidden="true" customHeight="true" outlineLevel="0" collapsed="false">
      <c r="A47" s="517"/>
      <c r="B47" s="518"/>
      <c r="C47" s="95"/>
      <c r="D47" s="81"/>
      <c r="E47" s="81"/>
      <c r="F47" s="81"/>
      <c r="G47" s="81"/>
      <c r="H47" s="130"/>
      <c r="I47" s="519"/>
      <c r="J47" s="520"/>
      <c r="K47" s="81"/>
      <c r="L47" s="81"/>
      <c r="M47" s="47"/>
      <c r="N47" s="78"/>
      <c r="O47" s="78"/>
      <c r="P47" s="77"/>
      <c r="Q47" s="77"/>
      <c r="R47" s="77"/>
      <c r="S47" s="77"/>
      <c r="T47" s="77"/>
      <c r="U47" s="78"/>
      <c r="V47" s="116"/>
      <c r="W47" s="116"/>
      <c r="X47" s="143"/>
      <c r="Y47" s="128" t="n">
        <f aca="false">IF(W47=0,0,X47/W47*100)</f>
        <v>0</v>
      </c>
    </row>
    <row r="48" customFormat="false" ht="12.75" hidden="true" customHeight="true" outlineLevel="0" collapsed="false">
      <c r="A48" s="517"/>
      <c r="B48" s="518"/>
      <c r="C48" s="95"/>
      <c r="D48" s="81"/>
      <c r="E48" s="81"/>
      <c r="F48" s="81"/>
      <c r="G48" s="81"/>
      <c r="H48" s="130"/>
      <c r="I48" s="519"/>
      <c r="J48" s="520"/>
      <c r="K48" s="81"/>
      <c r="L48" s="81"/>
      <c r="M48" s="81"/>
      <c r="N48" s="47"/>
      <c r="O48" s="96"/>
      <c r="P48" s="143"/>
      <c r="Q48" s="143"/>
      <c r="R48" s="143"/>
      <c r="S48" s="143"/>
      <c r="T48" s="143"/>
      <c r="U48" s="116"/>
      <c r="V48" s="116"/>
      <c r="W48" s="116"/>
      <c r="X48" s="143"/>
      <c r="Y48" s="128" t="n">
        <f aca="false">IF(W48=0,0,X48/W48*100)</f>
        <v>0</v>
      </c>
    </row>
    <row r="49" customFormat="false" ht="13.8" hidden="true" customHeight="false" outlineLevel="0" collapsed="false">
      <c r="A49" s="517"/>
      <c r="B49" s="518"/>
      <c r="C49" s="95"/>
      <c r="D49" s="81"/>
      <c r="E49" s="81"/>
      <c r="F49" s="81"/>
      <c r="G49" s="81"/>
      <c r="H49" s="130"/>
      <c r="I49" s="519"/>
      <c r="J49" s="520"/>
      <c r="K49" s="81"/>
      <c r="L49" s="81"/>
      <c r="M49" s="81"/>
      <c r="N49" s="47"/>
      <c r="O49" s="96"/>
      <c r="P49" s="143"/>
      <c r="Q49" s="143"/>
      <c r="R49" s="143"/>
      <c r="S49" s="143"/>
      <c r="T49" s="143"/>
      <c r="U49" s="116"/>
      <c r="V49" s="116"/>
      <c r="W49" s="116"/>
      <c r="X49" s="143"/>
      <c r="Y49" s="128" t="n">
        <f aca="false">IF(W49=0,0,X49/W49*100)</f>
        <v>0</v>
      </c>
    </row>
    <row r="50" customFormat="false" ht="13.8" hidden="true" customHeight="false" outlineLevel="0" collapsed="false">
      <c r="A50" s="513"/>
      <c r="B50" s="514"/>
      <c r="C50" s="95"/>
      <c r="D50" s="81"/>
      <c r="E50" s="81"/>
      <c r="F50" s="81"/>
      <c r="G50" s="81"/>
      <c r="H50" s="130"/>
      <c r="I50" s="519"/>
      <c r="J50" s="520"/>
      <c r="K50" s="81"/>
      <c r="L50" s="81"/>
      <c r="M50" s="55"/>
      <c r="N50" s="55"/>
      <c r="O50" s="119"/>
      <c r="P50" s="363"/>
      <c r="Q50" s="363"/>
      <c r="R50" s="363"/>
      <c r="S50" s="363"/>
      <c r="T50" s="363"/>
      <c r="U50" s="271"/>
      <c r="V50" s="116"/>
      <c r="W50" s="116" t="n">
        <v>0</v>
      </c>
      <c r="X50" s="143"/>
      <c r="Y50" s="128" t="n">
        <f aca="false">IF(W50=0,0,X50/W50*100)</f>
        <v>0</v>
      </c>
    </row>
    <row r="51" customFormat="false" ht="14.4" hidden="false" customHeight="false" outlineLevel="0" collapsed="false">
      <c r="A51" s="521" t="s">
        <v>200</v>
      </c>
      <c r="B51" s="20" t="s">
        <v>374</v>
      </c>
      <c r="C51" s="20"/>
      <c r="D51" s="522" t="n">
        <v>80894</v>
      </c>
      <c r="E51" s="259" t="n">
        <v>8298</v>
      </c>
      <c r="F51" s="259" t="n">
        <v>71666</v>
      </c>
      <c r="G51" s="259" t="n">
        <v>1330064</v>
      </c>
      <c r="H51" s="259" t="n">
        <v>2147096</v>
      </c>
      <c r="I51" s="491" t="n">
        <v>8121</v>
      </c>
      <c r="J51" s="259" t="n">
        <v>93729</v>
      </c>
      <c r="K51" s="132" t="n">
        <v>28919</v>
      </c>
      <c r="L51" s="132" t="n">
        <v>0</v>
      </c>
      <c r="M51" s="133" t="n">
        <v>69453.41</v>
      </c>
      <c r="N51" s="132" t="n">
        <v>5501</v>
      </c>
      <c r="O51" s="132" t="n">
        <v>396374.4</v>
      </c>
      <c r="P51" s="133" t="n">
        <v>215644.72</v>
      </c>
      <c r="Q51" s="133" t="n">
        <v>36876</v>
      </c>
      <c r="R51" s="133" t="n">
        <v>13188</v>
      </c>
      <c r="S51" s="133" t="n">
        <v>86260</v>
      </c>
      <c r="T51" s="133"/>
      <c r="U51" s="133" t="n">
        <v>41573.75</v>
      </c>
      <c r="V51" s="132" t="n">
        <f aca="false">SUM(V52:V57)</f>
        <v>0</v>
      </c>
      <c r="W51" s="132" t="n">
        <f aca="false">SUM(W52:W57)</f>
        <v>82660</v>
      </c>
      <c r="X51" s="133" t="n">
        <f aca="false">SUM(X52:X57)</f>
        <v>72843.08</v>
      </c>
      <c r="Y51" s="136" t="n">
        <f aca="false">IF(W51=0,0,X51/W51*100)</f>
        <v>88.123735785144</v>
      </c>
    </row>
    <row r="52" customFormat="false" ht="13.2" hidden="false" customHeight="false" outlineLevel="0" collapsed="false">
      <c r="A52" s="235"/>
      <c r="B52" s="523"/>
      <c r="C52" s="93" t="s">
        <v>375</v>
      </c>
      <c r="D52" s="40"/>
      <c r="E52" s="40"/>
      <c r="F52" s="40"/>
      <c r="G52" s="40"/>
      <c r="H52" s="114"/>
      <c r="I52" s="524"/>
      <c r="J52" s="525"/>
      <c r="K52" s="40" t="n">
        <v>28919</v>
      </c>
      <c r="L52" s="78"/>
      <c r="M52" s="77"/>
      <c r="N52" s="78"/>
      <c r="O52" s="78"/>
      <c r="P52" s="77"/>
      <c r="Q52" s="77"/>
      <c r="R52" s="77"/>
      <c r="S52" s="77"/>
      <c r="T52" s="77"/>
      <c r="U52" s="78"/>
      <c r="V52" s="116"/>
      <c r="W52" s="116" t="n">
        <v>59080</v>
      </c>
      <c r="X52" s="143" t="n">
        <v>58823</v>
      </c>
      <c r="Y52" s="128" t="n">
        <f aca="false">IF(W52=0,0,X52/W52*100)</f>
        <v>99.5649966147597</v>
      </c>
    </row>
    <row r="53" customFormat="false" ht="13.8" hidden="false" customHeight="false" outlineLevel="0" collapsed="false">
      <c r="A53" s="235"/>
      <c r="B53" s="523"/>
      <c r="C53" s="142" t="s">
        <v>376</v>
      </c>
      <c r="D53" s="78"/>
      <c r="E53" s="78"/>
      <c r="F53" s="78"/>
      <c r="G53" s="78"/>
      <c r="H53" s="115"/>
      <c r="I53" s="526"/>
      <c r="J53" s="527"/>
      <c r="K53" s="78"/>
      <c r="L53" s="78"/>
      <c r="M53" s="77" t="n">
        <v>69453.41</v>
      </c>
      <c r="N53" s="78"/>
      <c r="O53" s="78"/>
      <c r="P53" s="77"/>
      <c r="Q53" s="77"/>
      <c r="R53" s="77"/>
      <c r="S53" s="77"/>
      <c r="T53" s="77"/>
      <c r="U53" s="78"/>
      <c r="V53" s="116"/>
      <c r="W53" s="116" t="n">
        <v>23580</v>
      </c>
      <c r="X53" s="143" t="n">
        <v>14020.08</v>
      </c>
      <c r="Y53" s="128" t="n">
        <f aca="false">IF(W53=0,0,X53/W53*100)</f>
        <v>59.4575063613232</v>
      </c>
    </row>
    <row r="54" customFormat="false" ht="13.8" hidden="true" customHeight="false" outlineLevel="0" collapsed="false">
      <c r="A54" s="235"/>
      <c r="B54" s="523"/>
      <c r="C54" s="95"/>
      <c r="D54" s="78"/>
      <c r="E54" s="78"/>
      <c r="F54" s="78"/>
      <c r="G54" s="78"/>
      <c r="H54" s="115"/>
      <c r="I54" s="526"/>
      <c r="J54" s="527"/>
      <c r="K54" s="78"/>
      <c r="L54" s="78"/>
      <c r="M54" s="78"/>
      <c r="N54" s="78"/>
      <c r="O54" s="78"/>
      <c r="P54" s="77"/>
      <c r="Q54" s="77"/>
      <c r="R54" s="77"/>
      <c r="S54" s="77"/>
      <c r="T54" s="77"/>
      <c r="U54" s="78"/>
      <c r="V54" s="116"/>
      <c r="W54" s="116"/>
      <c r="X54" s="143"/>
      <c r="Y54" s="128" t="n">
        <f aca="false">IF(W54=0,0,X54/W54*100)</f>
        <v>0</v>
      </c>
    </row>
    <row r="55" customFormat="false" ht="13.8" hidden="true" customHeight="false" outlineLevel="0" collapsed="false">
      <c r="A55" s="513"/>
      <c r="B55" s="514"/>
      <c r="C55" s="95"/>
      <c r="D55" s="47"/>
      <c r="E55" s="47"/>
      <c r="F55" s="47"/>
      <c r="G55" s="47"/>
      <c r="H55" s="117"/>
      <c r="I55" s="515"/>
      <c r="J55" s="516"/>
      <c r="K55" s="47"/>
      <c r="L55" s="47"/>
      <c r="M55" s="47"/>
      <c r="N55" s="47"/>
      <c r="O55" s="47"/>
      <c r="P55" s="46"/>
      <c r="Q55" s="46"/>
      <c r="R55" s="46"/>
      <c r="S55" s="46"/>
      <c r="T55" s="46"/>
      <c r="U55" s="47"/>
      <c r="V55" s="96"/>
      <c r="W55" s="96"/>
      <c r="X55" s="188"/>
      <c r="Y55" s="129" t="n">
        <f aca="false">IF(W55=0,0,X55/W55*100)</f>
        <v>0</v>
      </c>
    </row>
    <row r="56" customFormat="false" ht="13.8" hidden="true" customHeight="false" outlineLevel="0" collapsed="false">
      <c r="A56" s="513"/>
      <c r="B56" s="514"/>
      <c r="C56" s="95"/>
      <c r="D56" s="47"/>
      <c r="E56" s="47"/>
      <c r="F56" s="47"/>
      <c r="G56" s="47"/>
      <c r="H56" s="117"/>
      <c r="I56" s="515"/>
      <c r="J56" s="516"/>
      <c r="K56" s="47"/>
      <c r="L56" s="47"/>
      <c r="M56" s="47"/>
      <c r="N56" s="47"/>
      <c r="O56" s="47"/>
      <c r="P56" s="46"/>
      <c r="Q56" s="46"/>
      <c r="R56" s="46"/>
      <c r="S56" s="46"/>
      <c r="T56" s="46"/>
      <c r="U56" s="47"/>
      <c r="V56" s="96"/>
      <c r="W56" s="96"/>
      <c r="X56" s="188"/>
      <c r="Y56" s="129" t="n">
        <f aca="false">IF(W56=0,0,X56/W56*100)</f>
        <v>0</v>
      </c>
    </row>
    <row r="57" customFormat="false" ht="13.8" hidden="true" customHeight="false" outlineLevel="0" collapsed="false">
      <c r="A57" s="528"/>
      <c r="B57" s="529"/>
      <c r="C57" s="142"/>
      <c r="D57" s="139"/>
      <c r="E57" s="139"/>
      <c r="F57" s="139"/>
      <c r="G57" s="139"/>
      <c r="H57" s="137"/>
      <c r="I57" s="530"/>
      <c r="J57" s="531"/>
      <c r="K57" s="148"/>
      <c r="L57" s="139"/>
      <c r="M57" s="139"/>
      <c r="N57" s="139"/>
      <c r="O57" s="139"/>
      <c r="P57" s="138"/>
      <c r="Q57" s="138"/>
      <c r="R57" s="138"/>
      <c r="S57" s="138"/>
      <c r="T57" s="138"/>
      <c r="U57" s="139"/>
      <c r="V57" s="271"/>
      <c r="W57" s="271"/>
      <c r="X57" s="363"/>
      <c r="Y57" s="140" t="n">
        <f aca="false">IF(W57=0,0,X57/W57*100)</f>
        <v>0</v>
      </c>
    </row>
    <row r="58" customFormat="false" ht="14.4" hidden="false" customHeight="false" outlineLevel="0" collapsed="false">
      <c r="A58" s="512" t="s">
        <v>212</v>
      </c>
      <c r="B58" s="20" t="s">
        <v>377</v>
      </c>
      <c r="C58" s="20"/>
      <c r="D58" s="532"/>
      <c r="E58" s="532"/>
      <c r="F58" s="532"/>
      <c r="G58" s="532"/>
      <c r="H58" s="533" t="n">
        <v>182399</v>
      </c>
      <c r="I58" s="533"/>
      <c r="J58" s="534"/>
      <c r="K58" s="134"/>
      <c r="L58" s="134"/>
      <c r="M58" s="134"/>
      <c r="N58" s="134"/>
      <c r="O58" s="134"/>
      <c r="P58" s="135"/>
      <c r="Q58" s="135"/>
      <c r="R58" s="135"/>
      <c r="S58" s="135"/>
      <c r="T58" s="135"/>
      <c r="U58" s="134"/>
      <c r="V58" s="132"/>
      <c r="W58" s="132" t="n">
        <v>0</v>
      </c>
      <c r="X58" s="133"/>
      <c r="Y58" s="136" t="n">
        <f aca="false">IF(W58=0,0,X58/W58*100)</f>
        <v>0</v>
      </c>
    </row>
    <row r="59" customFormat="false" ht="13.8" hidden="false" customHeight="false" outlineLevel="0" collapsed="false">
      <c r="A59" s="513"/>
      <c r="B59" s="514"/>
      <c r="C59" s="137"/>
      <c r="D59" s="139"/>
      <c r="E59" s="139"/>
      <c r="F59" s="139"/>
      <c r="G59" s="139"/>
      <c r="H59" s="137"/>
      <c r="I59" s="530"/>
      <c r="J59" s="531"/>
      <c r="K59" s="139"/>
      <c r="L59" s="139"/>
      <c r="M59" s="139"/>
      <c r="N59" s="139"/>
      <c r="O59" s="139"/>
      <c r="P59" s="138"/>
      <c r="Q59" s="138"/>
      <c r="R59" s="138"/>
      <c r="S59" s="138"/>
      <c r="T59" s="138"/>
      <c r="U59" s="139"/>
      <c r="V59" s="271"/>
      <c r="W59" s="271" t="n">
        <v>0</v>
      </c>
      <c r="X59" s="363"/>
      <c r="Y59" s="140" t="n">
        <f aca="false">IF(W59=0,0,X59/W59*100)</f>
        <v>0</v>
      </c>
    </row>
    <row r="60" customFormat="false" ht="14.4" hidden="false" customHeight="false" outlineLevel="0" collapsed="false">
      <c r="A60" s="232" t="s">
        <v>214</v>
      </c>
      <c r="B60" s="20" t="s">
        <v>215</v>
      </c>
      <c r="C60" s="20"/>
      <c r="D60" s="234" t="n">
        <v>0</v>
      </c>
      <c r="E60" s="234" t="n">
        <v>0</v>
      </c>
      <c r="F60" s="234" t="n">
        <v>6639</v>
      </c>
      <c r="G60" s="234" t="n">
        <v>113606</v>
      </c>
      <c r="H60" s="234" t="n">
        <v>254005</v>
      </c>
      <c r="I60" s="318" t="n">
        <v>2699311</v>
      </c>
      <c r="J60" s="234" t="n">
        <v>3603230</v>
      </c>
      <c r="K60" s="132" t="n">
        <v>1781346</v>
      </c>
      <c r="L60" s="132" t="n">
        <v>11891.04</v>
      </c>
      <c r="M60" s="133" t="n">
        <v>1099.52</v>
      </c>
      <c r="N60" s="132" t="n">
        <v>9688.17</v>
      </c>
      <c r="O60" s="132" t="n">
        <v>125008.29</v>
      </c>
      <c r="P60" s="133" t="n">
        <v>30038.8</v>
      </c>
      <c r="Q60" s="133" t="n">
        <v>3055</v>
      </c>
      <c r="R60" s="136" t="n">
        <v>14350.8</v>
      </c>
      <c r="S60" s="135" t="n">
        <v>5554</v>
      </c>
      <c r="T60" s="135"/>
      <c r="U60" s="134"/>
      <c r="V60" s="132" t="n">
        <f aca="false">V61</f>
        <v>30000</v>
      </c>
      <c r="W60" s="132" t="n">
        <f aca="false">W61</f>
        <v>0</v>
      </c>
      <c r="X60" s="133" t="n">
        <f aca="false">X61</f>
        <v>0</v>
      </c>
      <c r="Y60" s="136" t="n">
        <f aca="false">IF(W60=0,0,X60/W60*100)</f>
        <v>0</v>
      </c>
    </row>
    <row r="61" customFormat="false" ht="14.4" hidden="false" customHeight="false" outlineLevel="0" collapsed="false">
      <c r="A61" s="254"/>
      <c r="B61" s="535"/>
      <c r="C61" s="536" t="s">
        <v>378</v>
      </c>
      <c r="D61" s="537"/>
      <c r="E61" s="537"/>
      <c r="F61" s="537"/>
      <c r="G61" s="537"/>
      <c r="H61" s="536"/>
      <c r="I61" s="538"/>
      <c r="J61" s="539"/>
      <c r="K61" s="365"/>
      <c r="L61" s="37" t="n">
        <v>11891.04</v>
      </c>
      <c r="M61" s="238" t="n">
        <v>1099.52</v>
      </c>
      <c r="N61" s="238"/>
      <c r="O61" s="238"/>
      <c r="P61" s="238"/>
      <c r="Q61" s="238"/>
      <c r="R61" s="238"/>
      <c r="S61" s="238"/>
      <c r="T61" s="238"/>
      <c r="U61" s="238"/>
      <c r="V61" s="37" t="n">
        <v>30000</v>
      </c>
      <c r="W61" s="37"/>
      <c r="X61" s="185"/>
      <c r="Y61" s="540" t="n">
        <f aca="false">IF(W61=0,0,X61/W61*100)</f>
        <v>0</v>
      </c>
    </row>
    <row r="62" customFormat="false" ht="14.4" hidden="true" customHeight="false" outlineLevel="0" collapsed="false">
      <c r="A62" s="254"/>
      <c r="B62" s="535"/>
      <c r="C62" s="541" t="s">
        <v>379</v>
      </c>
      <c r="D62" s="542"/>
      <c r="E62" s="542"/>
      <c r="F62" s="542"/>
      <c r="G62" s="542"/>
      <c r="H62" s="541"/>
      <c r="I62" s="543"/>
      <c r="J62" s="544"/>
      <c r="K62" s="368"/>
      <c r="L62" s="168"/>
      <c r="M62" s="312"/>
      <c r="N62" s="312"/>
      <c r="O62" s="168"/>
      <c r="P62" s="312"/>
      <c r="Q62" s="312"/>
      <c r="R62" s="312"/>
      <c r="S62" s="312"/>
      <c r="T62" s="312"/>
      <c r="U62" s="168"/>
      <c r="V62" s="168"/>
      <c r="W62" s="168" t="n">
        <v>0</v>
      </c>
      <c r="X62" s="545"/>
      <c r="Y62" s="546" t="n">
        <f aca="false">IF(W62=0,0,X62/W62*100)</f>
        <v>0</v>
      </c>
    </row>
    <row r="63" customFormat="false" ht="14.4" hidden="true" customHeight="false" outlineLevel="0" collapsed="false">
      <c r="A63" s="254"/>
      <c r="B63" s="535"/>
      <c r="C63" s="541" t="s">
        <v>380</v>
      </c>
      <c r="D63" s="542"/>
      <c r="E63" s="542"/>
      <c r="F63" s="542"/>
      <c r="G63" s="542"/>
      <c r="H63" s="541"/>
      <c r="I63" s="543"/>
      <c r="J63" s="544"/>
      <c r="K63" s="368"/>
      <c r="L63" s="368"/>
      <c r="M63" s="547"/>
      <c r="N63" s="168"/>
      <c r="O63" s="547"/>
      <c r="P63" s="548"/>
      <c r="Q63" s="548"/>
      <c r="R63" s="548"/>
      <c r="S63" s="548"/>
      <c r="T63" s="548"/>
      <c r="U63" s="547"/>
      <c r="V63" s="168"/>
      <c r="W63" s="547" t="n">
        <v>0</v>
      </c>
      <c r="X63" s="143"/>
      <c r="Y63" s="128" t="n">
        <f aca="false">IF(W63=0,0,X63/W63*100)</f>
        <v>0</v>
      </c>
    </row>
    <row r="64" customFormat="false" ht="14.4" hidden="true" customHeight="false" outlineLevel="0" collapsed="false">
      <c r="A64" s="254"/>
      <c r="B64" s="535"/>
      <c r="C64" s="541" t="s">
        <v>378</v>
      </c>
      <c r="D64" s="542"/>
      <c r="E64" s="542"/>
      <c r="F64" s="542"/>
      <c r="G64" s="542"/>
      <c r="H64" s="541"/>
      <c r="I64" s="543"/>
      <c r="J64" s="544"/>
      <c r="K64" s="368"/>
      <c r="L64" s="368"/>
      <c r="M64" s="368"/>
      <c r="N64" s="549"/>
      <c r="O64" s="168"/>
      <c r="P64" s="312"/>
      <c r="Q64" s="312"/>
      <c r="R64" s="312"/>
      <c r="S64" s="312"/>
      <c r="T64" s="312"/>
      <c r="U64" s="168"/>
      <c r="V64" s="168"/>
      <c r="W64" s="168" t="n">
        <v>0</v>
      </c>
      <c r="X64" s="545"/>
      <c r="Y64" s="546" t="n">
        <f aca="false">IF(W64=0,0,X64/W64*100)</f>
        <v>0</v>
      </c>
    </row>
    <row r="65" customFormat="false" ht="14.4" hidden="true" customHeight="false" outlineLevel="0" collapsed="false">
      <c r="A65" s="254"/>
      <c r="B65" s="535"/>
      <c r="C65" s="550" t="s">
        <v>219</v>
      </c>
      <c r="D65" s="551"/>
      <c r="E65" s="551"/>
      <c r="F65" s="551"/>
      <c r="G65" s="551"/>
      <c r="H65" s="550"/>
      <c r="I65" s="552"/>
      <c r="J65" s="553"/>
      <c r="K65" s="554"/>
      <c r="L65" s="554"/>
      <c r="M65" s="554"/>
      <c r="N65" s="554"/>
      <c r="O65" s="554"/>
      <c r="P65" s="555"/>
      <c r="Q65" s="555"/>
      <c r="R65" s="555"/>
      <c r="S65" s="555"/>
      <c r="T65" s="555"/>
      <c r="U65" s="554"/>
      <c r="V65" s="556"/>
      <c r="W65" s="44" t="n">
        <v>0</v>
      </c>
      <c r="X65" s="555"/>
      <c r="Y65" s="557" t="n">
        <f aca="false">IF(W65=0,0,X65/W65*100)</f>
        <v>0</v>
      </c>
    </row>
    <row r="66" customFormat="false" ht="14.4" hidden="true" customHeight="false" outlineLevel="0" collapsed="false">
      <c r="A66" s="254"/>
      <c r="B66" s="535"/>
      <c r="C66" s="550" t="s">
        <v>220</v>
      </c>
      <c r="D66" s="551"/>
      <c r="E66" s="551"/>
      <c r="F66" s="551"/>
      <c r="G66" s="551"/>
      <c r="H66" s="550"/>
      <c r="I66" s="552"/>
      <c r="J66" s="553"/>
      <c r="K66" s="554"/>
      <c r="L66" s="554"/>
      <c r="M66" s="554"/>
      <c r="N66" s="554"/>
      <c r="O66" s="554"/>
      <c r="P66" s="555"/>
      <c r="Q66" s="555"/>
      <c r="R66" s="555"/>
      <c r="S66" s="555"/>
      <c r="T66" s="555"/>
      <c r="U66" s="554"/>
      <c r="V66" s="556"/>
      <c r="W66" s="44" t="n">
        <v>0</v>
      </c>
      <c r="X66" s="555"/>
      <c r="Y66" s="557" t="n">
        <f aca="false">IF(W66=0,0,X66/W66*100)</f>
        <v>0</v>
      </c>
    </row>
    <row r="67" customFormat="false" ht="13.8" hidden="true" customHeight="false" outlineLevel="0" collapsed="false">
      <c r="A67" s="254"/>
      <c r="B67" s="535"/>
      <c r="C67" s="97" t="s">
        <v>381</v>
      </c>
      <c r="D67" s="55"/>
      <c r="E67" s="55"/>
      <c r="F67" s="55"/>
      <c r="G67" s="55"/>
      <c r="H67" s="118"/>
      <c r="I67" s="558"/>
      <c r="J67" s="559"/>
      <c r="K67" s="55" t="n">
        <v>1781346</v>
      </c>
      <c r="L67" s="148"/>
      <c r="M67" s="148"/>
      <c r="N67" s="148"/>
      <c r="O67" s="148"/>
      <c r="P67" s="147"/>
      <c r="Q67" s="147"/>
      <c r="R67" s="147"/>
      <c r="S67" s="147"/>
      <c r="T67" s="147"/>
      <c r="U67" s="148"/>
      <c r="V67" s="231"/>
      <c r="W67" s="231" t="n">
        <v>0</v>
      </c>
      <c r="X67" s="416"/>
      <c r="Y67" s="560" t="n">
        <f aca="false">IF(W67=0,0,X67/W67*100)</f>
        <v>0</v>
      </c>
    </row>
    <row r="68" customFormat="false" ht="14.4" hidden="false" customHeight="false" outlineLevel="0" collapsed="false">
      <c r="A68" s="512" t="s">
        <v>234</v>
      </c>
      <c r="B68" s="20" t="s">
        <v>235</v>
      </c>
      <c r="C68" s="20"/>
      <c r="D68" s="259" t="n">
        <v>38040</v>
      </c>
      <c r="E68" s="259" t="n">
        <v>144792</v>
      </c>
      <c r="F68" s="259" t="n">
        <v>36414</v>
      </c>
      <c r="G68" s="259" t="n">
        <v>3228</v>
      </c>
      <c r="H68" s="259" t="n">
        <v>15058</v>
      </c>
      <c r="I68" s="533"/>
      <c r="J68" s="534"/>
      <c r="K68" s="134" t="n">
        <v>5000</v>
      </c>
      <c r="L68" s="134" t="n">
        <v>35480.8</v>
      </c>
      <c r="M68" s="135" t="n">
        <v>555131.6</v>
      </c>
      <c r="N68" s="134" t="n">
        <v>10197.6</v>
      </c>
      <c r="O68" s="134" t="n">
        <v>323.6</v>
      </c>
      <c r="P68" s="135" t="n">
        <v>16171.27</v>
      </c>
      <c r="Q68" s="135" t="n">
        <v>27465.02</v>
      </c>
      <c r="R68" s="135" t="n">
        <v>153985</v>
      </c>
      <c r="S68" s="135" t="n">
        <v>22014.41</v>
      </c>
      <c r="T68" s="135" t="n">
        <v>11409.12</v>
      </c>
      <c r="U68" s="134"/>
      <c r="V68" s="132" t="n">
        <f aca="false">SUM(V69:V71)</f>
        <v>14500</v>
      </c>
      <c r="W68" s="132" t="n">
        <f aca="false">SUM(W69:W71)</f>
        <v>44500</v>
      </c>
      <c r="X68" s="133" t="n">
        <f aca="false">SUM(X69:X71)</f>
        <v>20351.79</v>
      </c>
      <c r="Y68" s="136" t="n">
        <f aca="false">IF(W68=0,0,X68/W68*100)</f>
        <v>45.7343595505618</v>
      </c>
    </row>
    <row r="69" customFormat="false" ht="13.8" hidden="false" customHeight="false" outlineLevel="0" collapsed="false">
      <c r="A69" s="254"/>
      <c r="B69" s="561"/>
      <c r="C69" s="93" t="s">
        <v>382</v>
      </c>
      <c r="D69" s="40"/>
      <c r="E69" s="40"/>
      <c r="F69" s="40"/>
      <c r="G69" s="40"/>
      <c r="H69" s="114"/>
      <c r="I69" s="524"/>
      <c r="J69" s="525"/>
      <c r="K69" s="562" t="n">
        <v>5000</v>
      </c>
      <c r="L69" s="562" t="n">
        <v>20503.12</v>
      </c>
      <c r="M69" s="563"/>
      <c r="N69" s="562"/>
      <c r="O69" s="562"/>
      <c r="P69" s="563"/>
      <c r="Q69" s="563"/>
      <c r="R69" s="563"/>
      <c r="S69" s="563"/>
      <c r="T69" s="563"/>
      <c r="U69" s="562"/>
      <c r="V69" s="94" t="n">
        <v>14500</v>
      </c>
      <c r="W69" s="94" t="n">
        <v>14500</v>
      </c>
      <c r="X69" s="185" t="n">
        <v>12747.23</v>
      </c>
      <c r="Y69" s="509" t="n">
        <f aca="false">IF(W69=0,0,X69/W69*100)</f>
        <v>87.9119310344828</v>
      </c>
    </row>
    <row r="70" customFormat="false" ht="13.8" hidden="false" customHeight="false" outlineLevel="0" collapsed="false">
      <c r="A70" s="254"/>
      <c r="B70" s="561"/>
      <c r="C70" s="142" t="s">
        <v>383</v>
      </c>
      <c r="D70" s="139"/>
      <c r="E70" s="139"/>
      <c r="F70" s="139"/>
      <c r="G70" s="139"/>
      <c r="H70" s="137"/>
      <c r="I70" s="530"/>
      <c r="J70" s="531"/>
      <c r="K70" s="564"/>
      <c r="L70" s="565"/>
      <c r="M70" s="566" t="n">
        <v>555131.6</v>
      </c>
      <c r="N70" s="565"/>
      <c r="O70" s="565"/>
      <c r="P70" s="565"/>
      <c r="Q70" s="566"/>
      <c r="R70" s="566"/>
      <c r="S70" s="566"/>
      <c r="T70" s="566"/>
      <c r="U70" s="565" t="n">
        <v>0</v>
      </c>
      <c r="V70" s="96"/>
      <c r="W70" s="96" t="n">
        <v>17000</v>
      </c>
      <c r="X70" s="188" t="n">
        <v>7604.56</v>
      </c>
      <c r="Y70" s="129" t="n">
        <f aca="false">IF(W70=0,0,X70/W70*100)</f>
        <v>44.7327058823529</v>
      </c>
    </row>
    <row r="71" customFormat="false" ht="13.8" hidden="false" customHeight="false" outlineLevel="0" collapsed="false">
      <c r="A71" s="254"/>
      <c r="B71" s="561"/>
      <c r="C71" s="95" t="s">
        <v>384</v>
      </c>
      <c r="D71" s="139"/>
      <c r="E71" s="139"/>
      <c r="F71" s="139"/>
      <c r="G71" s="139"/>
      <c r="H71" s="137"/>
      <c r="I71" s="530"/>
      <c r="J71" s="531"/>
      <c r="K71" s="139"/>
      <c r="L71" s="139" t="n">
        <v>14977.68</v>
      </c>
      <c r="M71" s="138"/>
      <c r="N71" s="139"/>
      <c r="O71" s="139"/>
      <c r="P71" s="139"/>
      <c r="Q71" s="138"/>
      <c r="R71" s="138"/>
      <c r="S71" s="138"/>
      <c r="T71" s="138"/>
      <c r="U71" s="139" t="n">
        <v>0</v>
      </c>
      <c r="V71" s="271"/>
      <c r="W71" s="271" t="n">
        <v>13000</v>
      </c>
      <c r="X71" s="363"/>
      <c r="Y71" s="140" t="n">
        <f aca="false">IF(W71=0,0,X71/W71*100)</f>
        <v>0</v>
      </c>
    </row>
    <row r="72" customFormat="false" ht="14.4" hidden="false" customHeight="false" outlineLevel="0" collapsed="false">
      <c r="A72" s="512" t="s">
        <v>238</v>
      </c>
      <c r="B72" s="20" t="s">
        <v>239</v>
      </c>
      <c r="C72" s="20"/>
      <c r="D72" s="259" t="n">
        <v>326960</v>
      </c>
      <c r="E72" s="259" t="n">
        <v>144858</v>
      </c>
      <c r="F72" s="259" t="n">
        <v>123880</v>
      </c>
      <c r="G72" s="259" t="n">
        <v>20761</v>
      </c>
      <c r="H72" s="259" t="n">
        <v>158221</v>
      </c>
      <c r="I72" s="491" t="n">
        <v>92051</v>
      </c>
      <c r="J72" s="259" t="n">
        <v>68225</v>
      </c>
      <c r="K72" s="132" t="n">
        <v>16198</v>
      </c>
      <c r="L72" s="132" t="n">
        <v>1305435.64</v>
      </c>
      <c r="M72" s="133" t="n">
        <v>139207.66</v>
      </c>
      <c r="N72" s="132" t="n">
        <v>44614.21</v>
      </c>
      <c r="O72" s="133" t="n">
        <v>60675.76</v>
      </c>
      <c r="P72" s="133" t="n">
        <v>54775.5</v>
      </c>
      <c r="Q72" s="133" t="n">
        <v>566821.34</v>
      </c>
      <c r="R72" s="133" t="n">
        <v>879183.79</v>
      </c>
      <c r="S72" s="133" t="n">
        <v>4461136.2</v>
      </c>
      <c r="T72" s="133" t="n">
        <v>2803985.65</v>
      </c>
      <c r="U72" s="133" t="n">
        <v>1657020.92</v>
      </c>
      <c r="V72" s="132" t="n">
        <f aca="false">SUM(V74:V90)</f>
        <v>5210966</v>
      </c>
      <c r="W72" s="132" t="n">
        <f aca="false">SUM(W74:W90)</f>
        <v>5342820</v>
      </c>
      <c r="X72" s="133" t="n">
        <f aca="false">SUM(X74:X91)</f>
        <v>1057803.64</v>
      </c>
      <c r="Y72" s="136" t="n">
        <f aca="false">IF(W72=0,0,X72/W72*100)</f>
        <v>19.7986014876039</v>
      </c>
    </row>
    <row r="73" customFormat="false" ht="13.2" hidden="true" customHeight="false" outlineLevel="0" collapsed="false">
      <c r="A73" s="235"/>
      <c r="B73" s="508"/>
      <c r="C73" s="567" t="s">
        <v>385</v>
      </c>
      <c r="D73" s="568"/>
      <c r="E73" s="568"/>
      <c r="F73" s="568"/>
      <c r="G73" s="568"/>
      <c r="H73" s="569"/>
      <c r="I73" s="570"/>
      <c r="J73" s="571"/>
      <c r="K73" s="40"/>
      <c r="L73" s="40"/>
      <c r="M73" s="39" t="n">
        <v>1289.08</v>
      </c>
      <c r="N73" s="78"/>
      <c r="O73" s="78"/>
      <c r="P73" s="78"/>
      <c r="Q73" s="77"/>
      <c r="R73" s="77"/>
      <c r="S73" s="77"/>
      <c r="T73" s="77"/>
      <c r="U73" s="78"/>
      <c r="V73" s="96"/>
      <c r="W73" s="96" t="n">
        <v>0</v>
      </c>
      <c r="X73" s="188"/>
      <c r="Y73" s="129" t="n">
        <f aca="false">IF(W73=0,0,X73/W73*100)</f>
        <v>0</v>
      </c>
    </row>
    <row r="74" customFormat="false" ht="13.2" hidden="false" customHeight="false" outlineLevel="0" collapsed="false">
      <c r="A74" s="235"/>
      <c r="B74" s="508"/>
      <c r="C74" s="249" t="s">
        <v>386</v>
      </c>
      <c r="D74" s="572"/>
      <c r="E74" s="572"/>
      <c r="F74" s="572"/>
      <c r="G74" s="572"/>
      <c r="H74" s="573"/>
      <c r="I74" s="574"/>
      <c r="J74" s="331"/>
      <c r="K74" s="47"/>
      <c r="L74" s="78"/>
      <c r="M74" s="77" t="n">
        <v>0</v>
      </c>
      <c r="N74" s="78"/>
      <c r="O74" s="78"/>
      <c r="P74" s="78"/>
      <c r="Q74" s="77"/>
      <c r="R74" s="77"/>
      <c r="S74" s="77"/>
      <c r="T74" s="77"/>
      <c r="U74" s="78"/>
      <c r="V74" s="96" t="n">
        <v>35000</v>
      </c>
      <c r="W74" s="96" t="n">
        <v>30000</v>
      </c>
      <c r="X74" s="188" t="n">
        <f aca="false">27000+2760</f>
        <v>29760</v>
      </c>
      <c r="Y74" s="129" t="n">
        <f aca="false">IF(W74=0,0,X74/W74*100)</f>
        <v>99.2</v>
      </c>
    </row>
    <row r="75" customFormat="false" ht="13.2" hidden="false" customHeight="false" outlineLevel="0" collapsed="false">
      <c r="A75" s="235"/>
      <c r="B75" s="508"/>
      <c r="C75" s="249" t="s">
        <v>387</v>
      </c>
      <c r="D75" s="572"/>
      <c r="E75" s="572"/>
      <c r="F75" s="572"/>
      <c r="G75" s="572"/>
      <c r="H75" s="573"/>
      <c r="I75" s="574"/>
      <c r="J75" s="331"/>
      <c r="K75" s="47"/>
      <c r="L75" s="78"/>
      <c r="M75" s="77" t="n">
        <v>0</v>
      </c>
      <c r="N75" s="78"/>
      <c r="O75" s="78"/>
      <c r="P75" s="78"/>
      <c r="Q75" s="77"/>
      <c r="R75" s="77"/>
      <c r="S75" s="77"/>
      <c r="T75" s="77"/>
      <c r="U75" s="78"/>
      <c r="V75" s="96" t="n">
        <v>24000</v>
      </c>
      <c r="W75" s="96" t="n">
        <v>24000</v>
      </c>
      <c r="X75" s="188" t="n">
        <f aca="false">15000+8900</f>
        <v>23900</v>
      </c>
      <c r="Y75" s="129" t="n">
        <f aca="false">IF(W75=0,0,X75/W75*100)</f>
        <v>99.5833333333333</v>
      </c>
    </row>
    <row r="76" customFormat="false" ht="13.2" hidden="false" customHeight="false" outlineLevel="0" collapsed="false">
      <c r="A76" s="235"/>
      <c r="B76" s="508"/>
      <c r="C76" s="249" t="s">
        <v>388</v>
      </c>
      <c r="D76" s="572"/>
      <c r="E76" s="572"/>
      <c r="F76" s="572"/>
      <c r="G76" s="572"/>
      <c r="H76" s="573"/>
      <c r="I76" s="574"/>
      <c r="J76" s="331"/>
      <c r="K76" s="47"/>
      <c r="L76" s="78"/>
      <c r="M76" s="77" t="n">
        <v>0</v>
      </c>
      <c r="N76" s="78"/>
      <c r="O76" s="78"/>
      <c r="P76" s="78"/>
      <c r="Q76" s="77"/>
      <c r="R76" s="77"/>
      <c r="S76" s="77"/>
      <c r="T76" s="77"/>
      <c r="U76" s="78"/>
      <c r="V76" s="96" t="n">
        <v>23000</v>
      </c>
      <c r="W76" s="96" t="n">
        <v>21028</v>
      </c>
      <c r="X76" s="188" t="n">
        <v>21027.96</v>
      </c>
      <c r="Y76" s="129" t="n">
        <f aca="false">IF(W76=0,0,X76/W76*100)</f>
        <v>99.9998097774396</v>
      </c>
    </row>
    <row r="77" customFormat="false" ht="13.2" hidden="false" customHeight="false" outlineLevel="0" collapsed="false">
      <c r="A77" s="235"/>
      <c r="B77" s="508"/>
      <c r="C77" s="249" t="s">
        <v>338</v>
      </c>
      <c r="D77" s="572"/>
      <c r="E77" s="572"/>
      <c r="F77" s="572"/>
      <c r="G77" s="572"/>
      <c r="H77" s="573"/>
      <c r="I77" s="574"/>
      <c r="J77" s="331"/>
      <c r="K77" s="47"/>
      <c r="L77" s="78"/>
      <c r="M77" s="77"/>
      <c r="N77" s="47"/>
      <c r="O77" s="96"/>
      <c r="P77" s="96"/>
      <c r="Q77" s="188"/>
      <c r="R77" s="188"/>
      <c r="S77" s="188"/>
      <c r="T77" s="188"/>
      <c r="U77" s="96"/>
      <c r="V77" s="96" t="n">
        <v>35000</v>
      </c>
      <c r="W77" s="96" t="n">
        <v>93400</v>
      </c>
      <c r="X77" s="188"/>
      <c r="Y77" s="129" t="n">
        <f aca="false">IF(W77=0,0,X77/W77*100)</f>
        <v>0</v>
      </c>
    </row>
    <row r="78" customFormat="false" ht="13.2" hidden="false" customHeight="false" outlineLevel="0" collapsed="false">
      <c r="A78" s="235"/>
      <c r="B78" s="508"/>
      <c r="C78" s="575" t="s">
        <v>331</v>
      </c>
      <c r="D78" s="576"/>
      <c r="E78" s="576"/>
      <c r="F78" s="576"/>
      <c r="G78" s="576"/>
      <c r="H78" s="577"/>
      <c r="I78" s="578"/>
      <c r="J78" s="579"/>
      <c r="K78" s="81"/>
      <c r="L78" s="139"/>
      <c r="M78" s="138" t="n">
        <v>0</v>
      </c>
      <c r="N78" s="47"/>
      <c r="O78" s="96"/>
      <c r="P78" s="96"/>
      <c r="Q78" s="188"/>
      <c r="R78" s="188"/>
      <c r="S78" s="188"/>
      <c r="T78" s="188"/>
      <c r="U78" s="96"/>
      <c r="V78" s="96" t="n">
        <v>3007524</v>
      </c>
      <c r="W78" s="96" t="n">
        <v>3140651</v>
      </c>
      <c r="X78" s="188" t="n">
        <f aca="false">13496.4+722843.24+22590</f>
        <v>758929.64</v>
      </c>
      <c r="Y78" s="129" t="n">
        <f aca="false">IF(W78=0,0,X78/W78*100)</f>
        <v>24.1647238104457</v>
      </c>
    </row>
    <row r="79" customFormat="false" ht="13.2" hidden="false" customHeight="false" outlineLevel="0" collapsed="false">
      <c r="A79" s="235"/>
      <c r="B79" s="508"/>
      <c r="C79" s="575" t="s">
        <v>389</v>
      </c>
      <c r="D79" s="580"/>
      <c r="E79" s="580"/>
      <c r="F79" s="580"/>
      <c r="G79" s="580"/>
      <c r="H79" s="581"/>
      <c r="I79" s="582"/>
      <c r="J79" s="336"/>
      <c r="K79" s="81"/>
      <c r="L79" s="139"/>
      <c r="M79" s="138" t="n">
        <v>0</v>
      </c>
      <c r="N79" s="47"/>
      <c r="O79" s="96"/>
      <c r="P79" s="96"/>
      <c r="Q79" s="188"/>
      <c r="R79" s="188"/>
      <c r="S79" s="188"/>
      <c r="T79" s="188"/>
      <c r="U79" s="96"/>
      <c r="V79" s="96" t="n">
        <v>50000</v>
      </c>
      <c r="W79" s="96" t="n">
        <v>50000</v>
      </c>
      <c r="X79" s="188"/>
      <c r="Y79" s="129" t="n">
        <f aca="false">IF(W79=0,0,X79/W79*100)</f>
        <v>0</v>
      </c>
    </row>
    <row r="80" customFormat="false" ht="12.75" hidden="false" customHeight="true" outlineLevel="0" collapsed="false">
      <c r="A80" s="235"/>
      <c r="B80" s="508"/>
      <c r="C80" s="575" t="s">
        <v>390</v>
      </c>
      <c r="D80" s="580"/>
      <c r="E80" s="580"/>
      <c r="F80" s="580"/>
      <c r="G80" s="580"/>
      <c r="H80" s="581"/>
      <c r="I80" s="582"/>
      <c r="J80" s="336"/>
      <c r="K80" s="81"/>
      <c r="L80" s="139"/>
      <c r="M80" s="138" t="n">
        <v>0</v>
      </c>
      <c r="N80" s="47"/>
      <c r="O80" s="96"/>
      <c r="P80" s="96"/>
      <c r="Q80" s="188"/>
      <c r="R80" s="188"/>
      <c r="S80" s="188"/>
      <c r="T80" s="188"/>
      <c r="U80" s="96"/>
      <c r="V80" s="96" t="n">
        <v>30000</v>
      </c>
      <c r="W80" s="96" t="n">
        <v>30000</v>
      </c>
      <c r="X80" s="188"/>
      <c r="Y80" s="129" t="n">
        <f aca="false">IF(W80=0,0,X80/W80*100)</f>
        <v>0</v>
      </c>
    </row>
    <row r="81" customFormat="false" ht="12.75" hidden="false" customHeight="true" outlineLevel="0" collapsed="false">
      <c r="A81" s="235"/>
      <c r="B81" s="508"/>
      <c r="C81" s="249" t="s">
        <v>332</v>
      </c>
      <c r="D81" s="47"/>
      <c r="E81" s="47"/>
      <c r="F81" s="47"/>
      <c r="G81" s="47"/>
      <c r="H81" s="117"/>
      <c r="I81" s="515"/>
      <c r="J81" s="516"/>
      <c r="K81" s="47"/>
      <c r="L81" s="47"/>
      <c r="M81" s="46" t="n">
        <v>0</v>
      </c>
      <c r="N81" s="47"/>
      <c r="O81" s="96"/>
      <c r="P81" s="96"/>
      <c r="Q81" s="188"/>
      <c r="R81" s="188"/>
      <c r="S81" s="188"/>
      <c r="T81" s="188"/>
      <c r="U81" s="96"/>
      <c r="V81" s="96" t="n">
        <v>1971442</v>
      </c>
      <c r="W81" s="96" t="n">
        <v>1591448</v>
      </c>
      <c r="X81" s="188"/>
      <c r="Y81" s="129" t="n">
        <f aca="false">IF(W81=0,0,X81/W81*100)</f>
        <v>0</v>
      </c>
      <c r="AB81" s="458"/>
    </row>
    <row r="82" customFormat="false" ht="12.75" hidden="false" customHeight="true" outlineLevel="0" collapsed="false">
      <c r="A82" s="235"/>
      <c r="B82" s="508"/>
      <c r="C82" s="95" t="s">
        <v>391</v>
      </c>
      <c r="D82" s="47"/>
      <c r="E82" s="47"/>
      <c r="F82" s="47"/>
      <c r="G82" s="47"/>
      <c r="H82" s="117"/>
      <c r="I82" s="515"/>
      <c r="J82" s="516"/>
      <c r="K82" s="47" t="n">
        <v>7632</v>
      </c>
      <c r="L82" s="47"/>
      <c r="M82" s="46" t="n">
        <v>0</v>
      </c>
      <c r="N82" s="47"/>
      <c r="O82" s="96"/>
      <c r="P82" s="96"/>
      <c r="Q82" s="188"/>
      <c r="R82" s="188"/>
      <c r="S82" s="188"/>
      <c r="T82" s="188"/>
      <c r="U82" s="96"/>
      <c r="V82" s="96" t="n">
        <v>35000</v>
      </c>
      <c r="W82" s="96" t="n">
        <v>20000</v>
      </c>
      <c r="X82" s="188" t="n">
        <f aca="false">150+19849.2</f>
        <v>19999.2</v>
      </c>
      <c r="Y82" s="129" t="n">
        <f aca="false">IF(W82=0,0,X82/W82*100)</f>
        <v>99.996</v>
      </c>
    </row>
    <row r="83" customFormat="false" ht="13.2" hidden="false" customHeight="false" outlineLevel="0" collapsed="false">
      <c r="A83" s="235"/>
      <c r="B83" s="508"/>
      <c r="C83" s="95" t="s">
        <v>392</v>
      </c>
      <c r="D83" s="47"/>
      <c r="E83" s="47"/>
      <c r="F83" s="47"/>
      <c r="G83" s="47"/>
      <c r="H83" s="117"/>
      <c r="I83" s="515"/>
      <c r="J83" s="516"/>
      <c r="K83" s="47"/>
      <c r="L83" s="47"/>
      <c r="M83" s="46" t="n">
        <v>0</v>
      </c>
      <c r="N83" s="47"/>
      <c r="O83" s="96"/>
      <c r="P83" s="96"/>
      <c r="Q83" s="188"/>
      <c r="R83" s="188"/>
      <c r="S83" s="188"/>
      <c r="T83" s="188"/>
      <c r="U83" s="96"/>
      <c r="V83" s="96"/>
      <c r="W83" s="96" t="n">
        <v>17000</v>
      </c>
      <c r="X83" s="188" t="n">
        <v>7392.36</v>
      </c>
      <c r="Y83" s="129" t="n">
        <f aca="false">IF(W83=0,0,X83/W83*100)</f>
        <v>43.4844705882353</v>
      </c>
    </row>
    <row r="84" customFormat="false" ht="12.75" hidden="false" customHeight="true" outlineLevel="0" collapsed="false">
      <c r="A84" s="235"/>
      <c r="B84" s="508"/>
      <c r="C84" s="95" t="s">
        <v>393</v>
      </c>
      <c r="D84" s="47"/>
      <c r="E84" s="47"/>
      <c r="F84" s="47"/>
      <c r="G84" s="47"/>
      <c r="H84" s="117"/>
      <c r="I84" s="515"/>
      <c r="J84" s="516"/>
      <c r="K84" s="47" t="n">
        <v>0</v>
      </c>
      <c r="L84" s="47"/>
      <c r="M84" s="46" t="n">
        <v>0</v>
      </c>
      <c r="N84" s="47"/>
      <c r="O84" s="47"/>
      <c r="P84" s="47"/>
      <c r="Q84" s="46"/>
      <c r="R84" s="46"/>
      <c r="S84" s="46"/>
      <c r="T84" s="46"/>
      <c r="U84" s="47"/>
      <c r="V84" s="96"/>
      <c r="W84" s="96" t="n">
        <v>19291</v>
      </c>
      <c r="X84" s="188" t="n">
        <v>19290.94</v>
      </c>
      <c r="Y84" s="129" t="n">
        <f aca="false">IF(W84=0,0,X84/W84*100)</f>
        <v>99.999688974133</v>
      </c>
    </row>
    <row r="85" customFormat="false" ht="13.2" hidden="false" customHeight="false" outlineLevel="0" collapsed="false">
      <c r="A85" s="235"/>
      <c r="B85" s="508"/>
      <c r="C85" s="95" t="s">
        <v>394</v>
      </c>
      <c r="D85" s="47"/>
      <c r="E85" s="47"/>
      <c r="F85" s="47"/>
      <c r="G85" s="47"/>
      <c r="H85" s="117"/>
      <c r="I85" s="515"/>
      <c r="J85" s="516"/>
      <c r="K85" s="47" t="n">
        <v>0</v>
      </c>
      <c r="L85" s="47" t="n">
        <v>1302435.64</v>
      </c>
      <c r="M85" s="46" t="n">
        <v>95467.84</v>
      </c>
      <c r="N85" s="47"/>
      <c r="O85" s="47"/>
      <c r="P85" s="47"/>
      <c r="Q85" s="46"/>
      <c r="R85" s="46"/>
      <c r="S85" s="46"/>
      <c r="T85" s="46"/>
      <c r="U85" s="47"/>
      <c r="V85" s="96"/>
      <c r="W85" s="96" t="n">
        <v>171585</v>
      </c>
      <c r="X85" s="188" t="n">
        <v>148872.35</v>
      </c>
      <c r="Y85" s="129" t="n">
        <f aca="false">IF(W85=0,0,X85/W85*100)</f>
        <v>86.7630328991462</v>
      </c>
    </row>
    <row r="86" customFormat="false" ht="13.2" hidden="false" customHeight="false" outlineLevel="0" collapsed="false">
      <c r="A86" s="235"/>
      <c r="B86" s="508"/>
      <c r="C86" s="95" t="s">
        <v>337</v>
      </c>
      <c r="D86" s="47"/>
      <c r="E86" s="47"/>
      <c r="F86" s="47"/>
      <c r="G86" s="47"/>
      <c r="H86" s="117"/>
      <c r="I86" s="515"/>
      <c r="J86" s="516"/>
      <c r="K86" s="47"/>
      <c r="L86" s="47"/>
      <c r="M86" s="46" t="n">
        <v>38905.74</v>
      </c>
      <c r="N86" s="47"/>
      <c r="O86" s="47"/>
      <c r="P86" s="47"/>
      <c r="Q86" s="46"/>
      <c r="R86" s="46"/>
      <c r="S86" s="46"/>
      <c r="T86" s="46"/>
      <c r="U86" s="47"/>
      <c r="V86" s="96"/>
      <c r="W86" s="96" t="n">
        <v>35000</v>
      </c>
      <c r="X86" s="188"/>
      <c r="Y86" s="129" t="n">
        <f aca="false">IF(W86=0,0,X86/W86*100)</f>
        <v>0</v>
      </c>
    </row>
    <row r="87" customFormat="false" ht="12.75" hidden="false" customHeight="true" outlineLevel="0" collapsed="false">
      <c r="A87" s="235"/>
      <c r="B87" s="508"/>
      <c r="C87" s="95" t="s">
        <v>395</v>
      </c>
      <c r="D87" s="47"/>
      <c r="E87" s="47"/>
      <c r="F87" s="47"/>
      <c r="G87" s="47"/>
      <c r="H87" s="117"/>
      <c r="I87" s="515"/>
      <c r="J87" s="516"/>
      <c r="K87" s="47"/>
      <c r="L87" s="47"/>
      <c r="M87" s="46" t="n">
        <v>0</v>
      </c>
      <c r="N87" s="47"/>
      <c r="O87" s="47"/>
      <c r="P87" s="47"/>
      <c r="Q87" s="46"/>
      <c r="R87" s="46"/>
      <c r="S87" s="46"/>
      <c r="T87" s="46"/>
      <c r="U87" s="47"/>
      <c r="V87" s="96"/>
      <c r="W87" s="96" t="n">
        <v>15000</v>
      </c>
      <c r="X87" s="188"/>
      <c r="Y87" s="129" t="n">
        <f aca="false">IF(W87=0,0,X87/W87*100)</f>
        <v>0</v>
      </c>
    </row>
    <row r="88" customFormat="false" ht="12.75" hidden="false" customHeight="true" outlineLevel="0" collapsed="false">
      <c r="A88" s="235"/>
      <c r="B88" s="508"/>
      <c r="C88" s="95" t="s">
        <v>396</v>
      </c>
      <c r="D88" s="47"/>
      <c r="E88" s="47"/>
      <c r="F88" s="47"/>
      <c r="G88" s="47"/>
      <c r="H88" s="117"/>
      <c r="I88" s="515"/>
      <c r="J88" s="516"/>
      <c r="K88" s="47"/>
      <c r="L88" s="47"/>
      <c r="M88" s="46" t="n">
        <v>0</v>
      </c>
      <c r="N88" s="47"/>
      <c r="O88" s="47"/>
      <c r="P88" s="47"/>
      <c r="Q88" s="46"/>
      <c r="R88" s="46"/>
      <c r="S88" s="46"/>
      <c r="T88" s="46"/>
      <c r="U88" s="47"/>
      <c r="V88" s="96"/>
      <c r="W88" s="96" t="n">
        <v>42787</v>
      </c>
      <c r="X88" s="188" t="n">
        <v>7001</v>
      </c>
      <c r="Y88" s="129" t="n">
        <f aca="false">IF(W88=0,0,X88/W88*100)</f>
        <v>16.3624465374997</v>
      </c>
    </row>
    <row r="89" customFormat="false" ht="12.75" hidden="false" customHeight="true" outlineLevel="0" collapsed="false">
      <c r="A89" s="235"/>
      <c r="B89" s="508"/>
      <c r="C89" s="95" t="s">
        <v>397</v>
      </c>
      <c r="D89" s="47"/>
      <c r="E89" s="47"/>
      <c r="F89" s="47"/>
      <c r="G89" s="47"/>
      <c r="H89" s="117"/>
      <c r="I89" s="515"/>
      <c r="J89" s="516"/>
      <c r="K89" s="47" t="n">
        <v>8090</v>
      </c>
      <c r="L89" s="47"/>
      <c r="M89" s="46" t="n">
        <v>0</v>
      </c>
      <c r="N89" s="47"/>
      <c r="O89" s="47"/>
      <c r="P89" s="47"/>
      <c r="Q89" s="46"/>
      <c r="R89" s="46"/>
      <c r="S89" s="46"/>
      <c r="T89" s="46"/>
      <c r="U89" s="47"/>
      <c r="V89" s="96"/>
      <c r="W89" s="96" t="n">
        <v>20000</v>
      </c>
      <c r="X89" s="188"/>
      <c r="Y89" s="129" t="n">
        <f aca="false">IF(W89=0,0,X89/W89*100)</f>
        <v>0</v>
      </c>
    </row>
    <row r="90" customFormat="false" ht="13.2" hidden="false" customHeight="false" outlineLevel="0" collapsed="false">
      <c r="A90" s="235"/>
      <c r="B90" s="508"/>
      <c r="C90" s="95" t="s">
        <v>398</v>
      </c>
      <c r="D90" s="47"/>
      <c r="E90" s="47"/>
      <c r="F90" s="47"/>
      <c r="G90" s="47"/>
      <c r="H90" s="117"/>
      <c r="I90" s="515"/>
      <c r="J90" s="516"/>
      <c r="K90" s="47"/>
      <c r="L90" s="47"/>
      <c r="M90" s="46"/>
      <c r="N90" s="47"/>
      <c r="O90" s="47"/>
      <c r="P90" s="47"/>
      <c r="Q90" s="46"/>
      <c r="R90" s="46"/>
      <c r="S90" s="46"/>
      <c r="T90" s="46"/>
      <c r="U90" s="47"/>
      <c r="V90" s="96"/>
      <c r="W90" s="96" t="n">
        <v>21630</v>
      </c>
      <c r="X90" s="188" t="n">
        <f aca="false">19160+2470.19</f>
        <v>21630.19</v>
      </c>
      <c r="Y90" s="129" t="n">
        <f aca="false">IF(W90=0,0,X90/W90*100)</f>
        <v>100.000878409616</v>
      </c>
    </row>
    <row r="91" customFormat="false" ht="13.8" hidden="false" customHeight="false" outlineLevel="0" collapsed="false">
      <c r="A91" s="235"/>
      <c r="B91" s="508"/>
      <c r="C91" s="95"/>
      <c r="D91" s="81"/>
      <c r="E91" s="81"/>
      <c r="F91" s="81"/>
      <c r="G91" s="81"/>
      <c r="H91" s="130"/>
      <c r="I91" s="519"/>
      <c r="J91" s="520"/>
      <c r="K91" s="81"/>
      <c r="L91" s="81"/>
      <c r="M91" s="80"/>
      <c r="N91" s="81"/>
      <c r="O91" s="81"/>
      <c r="P91" s="81"/>
      <c r="Q91" s="80"/>
      <c r="R91" s="80"/>
      <c r="S91" s="80"/>
      <c r="T91" s="80"/>
      <c r="U91" s="81"/>
      <c r="V91" s="96"/>
      <c r="W91" s="96"/>
      <c r="X91" s="188"/>
      <c r="Y91" s="129" t="n">
        <f aca="false">IF(W91=0,0,X91/W91*100)</f>
        <v>0</v>
      </c>
    </row>
    <row r="92" customFormat="false" ht="16.8" hidden="true" customHeight="true" outlineLevel="0" collapsed="false">
      <c r="A92" s="235"/>
      <c r="B92" s="508"/>
      <c r="C92" s="253"/>
      <c r="D92" s="81"/>
      <c r="E92" s="81"/>
      <c r="F92" s="81"/>
      <c r="G92" s="81"/>
      <c r="H92" s="130"/>
      <c r="I92" s="519"/>
      <c r="J92" s="520"/>
      <c r="K92" s="81"/>
      <c r="L92" s="81"/>
      <c r="M92" s="80"/>
      <c r="N92" s="81"/>
      <c r="O92" s="81"/>
      <c r="P92" s="81"/>
      <c r="Q92" s="80"/>
      <c r="R92" s="80"/>
      <c r="S92" s="80"/>
      <c r="T92" s="80"/>
      <c r="U92" s="81"/>
      <c r="V92" s="144"/>
      <c r="W92" s="96" t="n">
        <v>0</v>
      </c>
      <c r="X92" s="285"/>
      <c r="Y92" s="131" t="n">
        <f aca="false">IF(W92=0,0,X92/W92*100)</f>
        <v>0</v>
      </c>
    </row>
    <row r="93" customFormat="false" ht="14.4" hidden="true" customHeight="false" outlineLevel="0" collapsed="false">
      <c r="A93" s="342" t="s">
        <v>399</v>
      </c>
      <c r="B93" s="583" t="s">
        <v>400</v>
      </c>
      <c r="C93" s="583"/>
      <c r="D93" s="584"/>
      <c r="E93" s="584"/>
      <c r="F93" s="584"/>
      <c r="G93" s="584"/>
      <c r="H93" s="585"/>
      <c r="I93" s="586"/>
      <c r="J93" s="587"/>
      <c r="K93" s="584"/>
      <c r="L93" s="584"/>
      <c r="M93" s="588"/>
      <c r="N93" s="134"/>
      <c r="O93" s="134"/>
      <c r="P93" s="135" t="n">
        <v>5880</v>
      </c>
      <c r="Q93" s="135" t="n">
        <v>44123.79</v>
      </c>
      <c r="R93" s="135"/>
      <c r="S93" s="135"/>
      <c r="T93" s="135"/>
      <c r="U93" s="134"/>
      <c r="V93" s="132" t="n">
        <f aca="false">V94</f>
        <v>0</v>
      </c>
      <c r="W93" s="132" t="n">
        <f aca="false">W94</f>
        <v>0</v>
      </c>
      <c r="X93" s="133" t="n">
        <f aca="false">X94</f>
        <v>0</v>
      </c>
      <c r="Y93" s="136" t="n">
        <f aca="false">IF(W93=0,0,X93/W93*100)</f>
        <v>0</v>
      </c>
    </row>
    <row r="94" customFormat="false" ht="13.8" hidden="true" customHeight="false" outlineLevel="0" collapsed="false">
      <c r="A94" s="528"/>
      <c r="B94" s="529"/>
      <c r="C94" s="275" t="s">
        <v>401</v>
      </c>
      <c r="D94" s="55"/>
      <c r="E94" s="55"/>
      <c r="F94" s="55"/>
      <c r="G94" s="55"/>
      <c r="H94" s="118"/>
      <c r="I94" s="558"/>
      <c r="J94" s="559"/>
      <c r="K94" s="55" t="n">
        <v>476</v>
      </c>
      <c r="L94" s="55" t="n">
        <v>3000</v>
      </c>
      <c r="M94" s="54" t="n">
        <v>3545</v>
      </c>
      <c r="N94" s="33"/>
      <c r="O94" s="33"/>
      <c r="P94" s="33"/>
      <c r="Q94" s="276"/>
      <c r="R94" s="363"/>
      <c r="S94" s="363"/>
      <c r="T94" s="363"/>
      <c r="U94" s="271"/>
      <c r="V94" s="271"/>
      <c r="W94" s="271"/>
      <c r="X94" s="363"/>
      <c r="Y94" s="140" t="n">
        <f aca="false">IF(W94=0,0,X94/W94*100)</f>
        <v>0</v>
      </c>
    </row>
    <row r="95" customFormat="false" ht="14.4" hidden="true" customHeight="false" outlineLevel="0" collapsed="false">
      <c r="A95" s="342" t="s">
        <v>402</v>
      </c>
      <c r="B95" s="150" t="s">
        <v>271</v>
      </c>
      <c r="C95" s="150"/>
      <c r="D95" s="589"/>
      <c r="E95" s="589"/>
      <c r="F95" s="589"/>
      <c r="G95" s="589"/>
      <c r="H95" s="590"/>
      <c r="I95" s="591"/>
      <c r="J95" s="592"/>
      <c r="K95" s="153"/>
      <c r="L95" s="153"/>
      <c r="M95" s="153"/>
      <c r="N95" s="153"/>
      <c r="O95" s="153"/>
      <c r="P95" s="153"/>
      <c r="Q95" s="154"/>
      <c r="R95" s="154"/>
      <c r="S95" s="154"/>
      <c r="T95" s="154"/>
      <c r="U95" s="153"/>
      <c r="V95" s="132"/>
      <c r="W95" s="132" t="n">
        <v>0</v>
      </c>
      <c r="X95" s="133"/>
      <c r="Y95" s="136" t="n">
        <f aca="false">IF(W95=0,0,X95/W95*100)</f>
        <v>0</v>
      </c>
    </row>
    <row r="96" customFormat="false" ht="13.8" hidden="true" customHeight="false" outlineLevel="0" collapsed="false">
      <c r="A96" s="513"/>
      <c r="B96" s="514"/>
      <c r="C96" s="95"/>
      <c r="D96" s="47"/>
      <c r="E96" s="47"/>
      <c r="F96" s="47"/>
      <c r="G96" s="47"/>
      <c r="H96" s="117"/>
      <c r="I96" s="515"/>
      <c r="J96" s="516"/>
      <c r="K96" s="47"/>
      <c r="L96" s="47"/>
      <c r="M96" s="47"/>
      <c r="N96" s="47"/>
      <c r="O96" s="47"/>
      <c r="P96" s="47"/>
      <c r="Q96" s="46"/>
      <c r="R96" s="46"/>
      <c r="S96" s="46"/>
      <c r="T96" s="46"/>
      <c r="U96" s="47"/>
      <c r="V96" s="96"/>
      <c r="W96" s="96" t="n">
        <v>0</v>
      </c>
      <c r="X96" s="188"/>
      <c r="Y96" s="129" t="n">
        <f aca="false">IF(W96=0,0,X96/W96*100)</f>
        <v>0</v>
      </c>
    </row>
    <row r="97" customFormat="false" ht="13.8" hidden="true" customHeight="false" outlineLevel="0" collapsed="false">
      <c r="A97" s="513"/>
      <c r="B97" s="514"/>
      <c r="C97" s="95"/>
      <c r="D97" s="47"/>
      <c r="E97" s="47"/>
      <c r="F97" s="47"/>
      <c r="G97" s="47"/>
      <c r="H97" s="117"/>
      <c r="I97" s="515"/>
      <c r="J97" s="516"/>
      <c r="K97" s="47"/>
      <c r="L97" s="47"/>
      <c r="M97" s="47"/>
      <c r="N97" s="47"/>
      <c r="O97" s="47"/>
      <c r="P97" s="47"/>
      <c r="Q97" s="46"/>
      <c r="R97" s="46"/>
      <c r="S97" s="46"/>
      <c r="T97" s="46"/>
      <c r="U97" s="47"/>
      <c r="V97" s="96"/>
      <c r="W97" s="96" t="n">
        <v>0</v>
      </c>
      <c r="X97" s="188"/>
      <c r="Y97" s="129" t="n">
        <f aca="false">IF(W97=0,0,X97/W97*100)</f>
        <v>0</v>
      </c>
    </row>
    <row r="98" customFormat="false" ht="13.8" hidden="true" customHeight="false" outlineLevel="0" collapsed="false">
      <c r="A98" s="513"/>
      <c r="B98" s="514"/>
      <c r="C98" s="98"/>
      <c r="D98" s="81"/>
      <c r="E98" s="81"/>
      <c r="F98" s="81"/>
      <c r="G98" s="81"/>
      <c r="H98" s="130"/>
      <c r="I98" s="519"/>
      <c r="J98" s="520"/>
      <c r="K98" s="81"/>
      <c r="L98" s="81"/>
      <c r="M98" s="81"/>
      <c r="N98" s="81"/>
      <c r="O98" s="81"/>
      <c r="P98" s="81"/>
      <c r="Q98" s="80"/>
      <c r="R98" s="80"/>
      <c r="S98" s="80"/>
      <c r="T98" s="80"/>
      <c r="U98" s="81"/>
      <c r="V98" s="144"/>
      <c r="W98" s="144" t="n">
        <v>0</v>
      </c>
      <c r="X98" s="285"/>
      <c r="Y98" s="131" t="n">
        <f aca="false">IF(W98=0,0,X98/W98*100)</f>
        <v>0</v>
      </c>
    </row>
    <row r="99" customFormat="false" ht="14.4" hidden="false" customHeight="false" outlineLevel="0" collapsed="false">
      <c r="A99" s="512" t="s">
        <v>248</v>
      </c>
      <c r="B99" s="20" t="s">
        <v>403</v>
      </c>
      <c r="C99" s="20"/>
      <c r="D99" s="259" t="n">
        <v>8298</v>
      </c>
      <c r="E99" s="259" t="n">
        <v>3983</v>
      </c>
      <c r="F99" s="259" t="n">
        <v>175065</v>
      </c>
      <c r="G99" s="259" t="n">
        <v>138049</v>
      </c>
      <c r="H99" s="259" t="n">
        <v>127764</v>
      </c>
      <c r="I99" s="491" t="n">
        <v>149292</v>
      </c>
      <c r="J99" s="259" t="n">
        <v>3000</v>
      </c>
      <c r="K99" s="132" t="n">
        <v>6455</v>
      </c>
      <c r="L99" s="132" t="n">
        <v>131475.39</v>
      </c>
      <c r="M99" s="133" t="n">
        <v>1775474.15</v>
      </c>
      <c r="N99" s="132" t="n">
        <v>12967.75</v>
      </c>
      <c r="O99" s="133" t="n">
        <v>2000</v>
      </c>
      <c r="P99" s="133" t="n">
        <v>138793.75</v>
      </c>
      <c r="Q99" s="133" t="n">
        <v>36288</v>
      </c>
      <c r="R99" s="133" t="n">
        <v>84304</v>
      </c>
      <c r="S99" s="133"/>
      <c r="T99" s="133"/>
      <c r="U99" s="133" t="n">
        <v>14000</v>
      </c>
      <c r="V99" s="132" t="n">
        <f aca="false">SUM(V100:V105)</f>
        <v>160000</v>
      </c>
      <c r="W99" s="132" t="n">
        <f aca="false">SUM(W100:W105)</f>
        <v>14365</v>
      </c>
      <c r="X99" s="133" t="n">
        <f aca="false">SUM(X100:X105)</f>
        <v>12248.1</v>
      </c>
      <c r="Y99" s="136" t="n">
        <f aca="false">IF(W99=0,0,X99/W99*100)</f>
        <v>85.2634876435782</v>
      </c>
    </row>
    <row r="100" customFormat="false" ht="13.2" hidden="false" customHeight="false" outlineLevel="0" collapsed="false">
      <c r="A100" s="254"/>
      <c r="B100" s="535"/>
      <c r="C100" s="536" t="s">
        <v>404</v>
      </c>
      <c r="D100" s="593"/>
      <c r="E100" s="593"/>
      <c r="F100" s="593"/>
      <c r="G100" s="593"/>
      <c r="H100" s="594"/>
      <c r="I100" s="595"/>
      <c r="J100" s="596"/>
      <c r="K100" s="38"/>
      <c r="L100" s="38" t="n">
        <v>123141.28</v>
      </c>
      <c r="M100" s="239" t="n">
        <v>1602434.89</v>
      </c>
      <c r="N100" s="38"/>
      <c r="O100" s="38"/>
      <c r="P100" s="38"/>
      <c r="Q100" s="239"/>
      <c r="R100" s="239"/>
      <c r="S100" s="239"/>
      <c r="T100" s="239"/>
      <c r="U100" s="38"/>
      <c r="V100" s="37"/>
      <c r="W100" s="37" t="n">
        <v>6000</v>
      </c>
      <c r="X100" s="238" t="n">
        <v>5379</v>
      </c>
      <c r="Y100" s="597" t="n">
        <f aca="false">IF(W100=0,0,X100/W100*100)</f>
        <v>89.65</v>
      </c>
    </row>
    <row r="101" customFormat="false" ht="13.2" hidden="false" customHeight="false" outlineLevel="0" collapsed="false">
      <c r="A101" s="254"/>
      <c r="B101" s="535"/>
      <c r="C101" s="541" t="s">
        <v>405</v>
      </c>
      <c r="D101" s="598"/>
      <c r="E101" s="598"/>
      <c r="F101" s="598"/>
      <c r="G101" s="598"/>
      <c r="H101" s="599"/>
      <c r="I101" s="600"/>
      <c r="J101" s="601"/>
      <c r="K101" s="76"/>
      <c r="L101" s="76"/>
      <c r="M101" s="296" t="n">
        <v>18092.39</v>
      </c>
      <c r="N101" s="76"/>
      <c r="O101" s="76"/>
      <c r="P101" s="76"/>
      <c r="Q101" s="296"/>
      <c r="R101" s="296"/>
      <c r="S101" s="296"/>
      <c r="T101" s="296"/>
      <c r="U101" s="76"/>
      <c r="V101" s="168"/>
      <c r="W101" s="168" t="n">
        <v>4365</v>
      </c>
      <c r="X101" s="312" t="n">
        <v>3846.49</v>
      </c>
      <c r="Y101" s="602" t="n">
        <f aca="false">IF(W101=0,0,X101/W101*100)</f>
        <v>88.1211912943872</v>
      </c>
    </row>
    <row r="102" customFormat="false" ht="13.2" hidden="false" customHeight="false" outlineLevel="0" collapsed="false">
      <c r="A102" s="254"/>
      <c r="B102" s="535"/>
      <c r="C102" s="541" t="s">
        <v>406</v>
      </c>
      <c r="D102" s="598"/>
      <c r="E102" s="598"/>
      <c r="F102" s="598"/>
      <c r="G102" s="598"/>
      <c r="H102" s="599"/>
      <c r="I102" s="600"/>
      <c r="J102" s="601"/>
      <c r="K102" s="76"/>
      <c r="L102" s="76"/>
      <c r="M102" s="296" t="n">
        <v>16624.5</v>
      </c>
      <c r="N102" s="76"/>
      <c r="O102" s="76"/>
      <c r="P102" s="76"/>
      <c r="Q102" s="296"/>
      <c r="R102" s="296"/>
      <c r="S102" s="296"/>
      <c r="T102" s="296"/>
      <c r="U102" s="76"/>
      <c r="V102" s="168"/>
      <c r="W102" s="168" t="n">
        <v>4000</v>
      </c>
      <c r="X102" s="312" t="n">
        <v>3022.61</v>
      </c>
      <c r="Y102" s="602" t="n">
        <f aca="false">IF(W102=0,0,X102/W102*100)</f>
        <v>75.56525</v>
      </c>
    </row>
    <row r="103" customFormat="false" ht="13.8" hidden="false" customHeight="false" outlineLevel="0" collapsed="false">
      <c r="A103" s="254"/>
      <c r="B103" s="535"/>
      <c r="C103" s="541" t="s">
        <v>407</v>
      </c>
      <c r="D103" s="598"/>
      <c r="E103" s="598"/>
      <c r="F103" s="598"/>
      <c r="G103" s="598"/>
      <c r="H103" s="599"/>
      <c r="I103" s="600"/>
      <c r="J103" s="601"/>
      <c r="K103" s="76"/>
      <c r="L103" s="76"/>
      <c r="M103" s="296" t="n">
        <v>120000</v>
      </c>
      <c r="N103" s="76"/>
      <c r="O103" s="76"/>
      <c r="P103" s="76"/>
      <c r="Q103" s="296"/>
      <c r="R103" s="296"/>
      <c r="S103" s="296"/>
      <c r="T103" s="296"/>
      <c r="U103" s="76"/>
      <c r="V103" s="168" t="n">
        <v>160000</v>
      </c>
      <c r="W103" s="168"/>
      <c r="X103" s="312"/>
      <c r="Y103" s="602" t="n">
        <f aca="false">IF(W103=0,0,X103/W103*100)</f>
        <v>0</v>
      </c>
    </row>
    <row r="104" customFormat="false" ht="13.8" hidden="true" customHeight="false" outlineLevel="0" collapsed="false">
      <c r="A104" s="254"/>
      <c r="B104" s="535"/>
      <c r="C104" s="142"/>
      <c r="D104" s="78"/>
      <c r="E104" s="78"/>
      <c r="F104" s="78"/>
      <c r="G104" s="78"/>
      <c r="H104" s="115"/>
      <c r="I104" s="526"/>
      <c r="J104" s="527"/>
      <c r="K104" s="78" t="n">
        <v>6455</v>
      </c>
      <c r="L104" s="78"/>
      <c r="M104" s="77" t="n">
        <v>14992.37</v>
      </c>
      <c r="N104" s="78"/>
      <c r="O104" s="78"/>
      <c r="P104" s="78"/>
      <c r="Q104" s="77"/>
      <c r="R104" s="77"/>
      <c r="S104" s="77"/>
      <c r="T104" s="77"/>
      <c r="U104" s="78"/>
      <c r="V104" s="116"/>
      <c r="W104" s="116" t="n">
        <v>0</v>
      </c>
      <c r="X104" s="143"/>
      <c r="Y104" s="602" t="n">
        <f aca="false">IF(W104=0,0,X104/W104*100)</f>
        <v>0</v>
      </c>
    </row>
    <row r="105" customFormat="false" ht="13.8" hidden="true" customHeight="false" outlineLevel="0" collapsed="false">
      <c r="A105" s="254"/>
      <c r="B105" s="535"/>
      <c r="C105" s="253"/>
      <c r="D105" s="139"/>
      <c r="E105" s="139"/>
      <c r="F105" s="139"/>
      <c r="G105" s="139"/>
      <c r="H105" s="137"/>
      <c r="I105" s="530"/>
      <c r="J105" s="531"/>
      <c r="K105" s="139"/>
      <c r="L105" s="96"/>
      <c r="M105" s="46"/>
      <c r="N105" s="78"/>
      <c r="O105" s="78"/>
      <c r="P105" s="78"/>
      <c r="Q105" s="77"/>
      <c r="R105" s="77"/>
      <c r="S105" s="77"/>
      <c r="T105" s="77"/>
      <c r="U105" s="78"/>
      <c r="V105" s="116"/>
      <c r="W105" s="116" t="n">
        <v>0</v>
      </c>
      <c r="X105" s="143"/>
      <c r="Y105" s="602" t="n">
        <f aca="false">IF(W105=0,0,X105/W105*100)</f>
        <v>0</v>
      </c>
    </row>
    <row r="106" customFormat="false" ht="13.8" hidden="true" customHeight="false" outlineLevel="0" collapsed="false">
      <c r="A106" s="254"/>
      <c r="B106" s="535"/>
      <c r="C106" s="97"/>
      <c r="D106" s="55"/>
      <c r="E106" s="55"/>
      <c r="F106" s="55"/>
      <c r="G106" s="55"/>
      <c r="H106" s="118"/>
      <c r="I106" s="558"/>
      <c r="J106" s="559"/>
      <c r="K106" s="55"/>
      <c r="L106" s="148" t="n">
        <v>8334.11</v>
      </c>
      <c r="M106" s="147" t="n">
        <v>3330</v>
      </c>
      <c r="N106" s="148"/>
      <c r="O106" s="148"/>
      <c r="P106" s="148"/>
      <c r="Q106" s="147"/>
      <c r="R106" s="147"/>
      <c r="S106" s="147"/>
      <c r="T106" s="147"/>
      <c r="U106" s="148"/>
      <c r="V106" s="231"/>
      <c r="W106" s="231" t="n">
        <v>0</v>
      </c>
      <c r="X106" s="416"/>
      <c r="Y106" s="560" t="n">
        <f aca="false">IF(W106=0,0,X106/W106*100)</f>
        <v>0</v>
      </c>
    </row>
    <row r="107" customFormat="false" ht="14.4" hidden="false" customHeight="false" outlineLevel="0" collapsed="false">
      <c r="A107" s="512" t="s">
        <v>408</v>
      </c>
      <c r="B107" s="20" t="s">
        <v>255</v>
      </c>
      <c r="C107" s="20"/>
      <c r="D107" s="259"/>
      <c r="E107" s="259" t="n">
        <v>22472</v>
      </c>
      <c r="F107" s="259" t="n">
        <v>20713</v>
      </c>
      <c r="G107" s="259" t="n">
        <v>11074</v>
      </c>
      <c r="H107" s="259" t="n">
        <v>15914</v>
      </c>
      <c r="I107" s="491" t="n">
        <v>116842</v>
      </c>
      <c r="J107" s="259" t="n">
        <v>38905</v>
      </c>
      <c r="K107" s="132" t="n">
        <v>15848</v>
      </c>
      <c r="L107" s="132" t="n">
        <v>26915.19</v>
      </c>
      <c r="M107" s="133" t="n">
        <v>9771.24</v>
      </c>
      <c r="N107" s="132" t="n">
        <v>62531.63</v>
      </c>
      <c r="O107" s="133" t="n">
        <v>193266.02</v>
      </c>
      <c r="P107" s="133" t="n">
        <v>3920.81</v>
      </c>
      <c r="Q107" s="133"/>
      <c r="R107" s="133"/>
      <c r="S107" s="133"/>
      <c r="T107" s="133"/>
      <c r="U107" s="133" t="n">
        <v>5244.1</v>
      </c>
      <c r="V107" s="132" t="n">
        <f aca="false">SUM(V108:V112)</f>
        <v>0</v>
      </c>
      <c r="W107" s="132" t="n">
        <f aca="false">SUM(W108:W112)</f>
        <v>0</v>
      </c>
      <c r="X107" s="133" t="n">
        <f aca="false">SUM(X108:X112)</f>
        <v>0</v>
      </c>
      <c r="Y107" s="136" t="n">
        <f aca="false">IF(W107=0,0,X107/W107*100)</f>
        <v>0</v>
      </c>
    </row>
    <row r="108" customFormat="false" ht="13.8" hidden="false" customHeight="false" outlineLevel="0" collapsed="false">
      <c r="A108" s="235"/>
      <c r="B108" s="508"/>
      <c r="C108" s="93"/>
      <c r="D108" s="40"/>
      <c r="E108" s="40"/>
      <c r="F108" s="40"/>
      <c r="G108" s="40"/>
      <c r="H108" s="114"/>
      <c r="I108" s="524"/>
      <c r="J108" s="525"/>
      <c r="K108" s="40" t="n">
        <v>7000</v>
      </c>
      <c r="L108" s="78" t="n">
        <v>16662.2</v>
      </c>
      <c r="M108" s="77"/>
      <c r="N108" s="78"/>
      <c r="O108" s="78"/>
      <c r="P108" s="33"/>
      <c r="Q108" s="32"/>
      <c r="R108" s="32"/>
      <c r="S108" s="32"/>
      <c r="T108" s="32"/>
      <c r="U108" s="33"/>
      <c r="V108" s="158"/>
      <c r="W108" s="158"/>
      <c r="X108" s="276"/>
      <c r="Y108" s="603" t="n">
        <f aca="false">IF(W108=0,0,X108/W108*100)</f>
        <v>0</v>
      </c>
    </row>
    <row r="109" customFormat="false" ht="13.8" hidden="true" customHeight="false" outlineLevel="0" collapsed="false">
      <c r="A109" s="235"/>
      <c r="B109" s="508"/>
      <c r="C109" s="95"/>
      <c r="D109" s="47"/>
      <c r="E109" s="47"/>
      <c r="F109" s="47"/>
      <c r="G109" s="47"/>
      <c r="H109" s="117"/>
      <c r="I109" s="515"/>
      <c r="J109" s="516"/>
      <c r="K109" s="47"/>
      <c r="L109" s="47"/>
      <c r="M109" s="46"/>
      <c r="N109" s="47"/>
      <c r="O109" s="47"/>
      <c r="P109" s="78"/>
      <c r="Q109" s="77"/>
      <c r="R109" s="77"/>
      <c r="S109" s="77"/>
      <c r="T109" s="77"/>
      <c r="U109" s="78"/>
      <c r="V109" s="116"/>
      <c r="W109" s="116" t="n">
        <v>0</v>
      </c>
      <c r="X109" s="143"/>
      <c r="Y109" s="128" t="n">
        <f aca="false">IF(W109=0,0,X109/W109*100)</f>
        <v>0</v>
      </c>
    </row>
    <row r="110" customFormat="false" ht="13.8" hidden="true" customHeight="false" outlineLevel="0" collapsed="false">
      <c r="A110" s="235"/>
      <c r="B110" s="508"/>
      <c r="C110" s="95"/>
      <c r="D110" s="47"/>
      <c r="E110" s="47"/>
      <c r="F110" s="47"/>
      <c r="G110" s="47"/>
      <c r="H110" s="117"/>
      <c r="I110" s="515"/>
      <c r="J110" s="516"/>
      <c r="K110" s="47"/>
      <c r="L110" s="47"/>
      <c r="M110" s="46"/>
      <c r="N110" s="47"/>
      <c r="O110" s="47"/>
      <c r="P110" s="47"/>
      <c r="Q110" s="46"/>
      <c r="R110" s="46"/>
      <c r="S110" s="46"/>
      <c r="T110" s="46"/>
      <c r="U110" s="47"/>
      <c r="V110" s="96"/>
      <c r="W110" s="96" t="n">
        <v>0</v>
      </c>
      <c r="X110" s="188"/>
      <c r="Y110" s="129" t="n">
        <f aca="false">IF(W110=0,0,X110/W110*100)</f>
        <v>0</v>
      </c>
    </row>
    <row r="111" customFormat="false" ht="13.8" hidden="true" customHeight="false" outlineLevel="0" collapsed="false">
      <c r="A111" s="235"/>
      <c r="B111" s="508"/>
      <c r="C111" s="95"/>
      <c r="D111" s="47"/>
      <c r="E111" s="47"/>
      <c r="F111" s="47"/>
      <c r="G111" s="47"/>
      <c r="H111" s="117"/>
      <c r="I111" s="515"/>
      <c r="J111" s="516"/>
      <c r="K111" s="47"/>
      <c r="L111" s="47"/>
      <c r="M111" s="46"/>
      <c r="N111" s="47"/>
      <c r="O111" s="47"/>
      <c r="P111" s="47"/>
      <c r="Q111" s="46"/>
      <c r="R111" s="46"/>
      <c r="S111" s="46"/>
      <c r="T111" s="46"/>
      <c r="U111" s="47"/>
      <c r="V111" s="96"/>
      <c r="W111" s="96" t="n">
        <v>0</v>
      </c>
      <c r="X111" s="188"/>
      <c r="Y111" s="129" t="n">
        <f aca="false">IF(W111=0,0,X111/W111*100)</f>
        <v>0</v>
      </c>
    </row>
    <row r="112" customFormat="false" ht="13.8" hidden="true" customHeight="false" outlineLevel="0" collapsed="false">
      <c r="A112" s="235"/>
      <c r="B112" s="508"/>
      <c r="C112" s="97"/>
      <c r="D112" s="55"/>
      <c r="E112" s="55"/>
      <c r="F112" s="55"/>
      <c r="G112" s="55"/>
      <c r="H112" s="118"/>
      <c r="I112" s="558"/>
      <c r="J112" s="559"/>
      <c r="K112" s="55"/>
      <c r="L112" s="55"/>
      <c r="M112" s="54" t="n">
        <v>9771.24</v>
      </c>
      <c r="N112" s="55"/>
      <c r="O112" s="55"/>
      <c r="P112" s="55"/>
      <c r="Q112" s="54"/>
      <c r="R112" s="54"/>
      <c r="S112" s="54"/>
      <c r="T112" s="54"/>
      <c r="U112" s="55"/>
      <c r="V112" s="52"/>
      <c r="W112" s="52" t="n">
        <v>0</v>
      </c>
      <c r="X112" s="604"/>
      <c r="Y112" s="605" t="n">
        <f aca="false">IF(W112=0,0,X112/W112*100)</f>
        <v>0</v>
      </c>
    </row>
    <row r="113" customFormat="false" ht="13.8" hidden="true" customHeight="false" outlineLevel="0" collapsed="false">
      <c r="A113" s="235"/>
      <c r="B113" s="508"/>
      <c r="C113" s="275" t="s">
        <v>409</v>
      </c>
      <c r="D113" s="148"/>
      <c r="E113" s="148"/>
      <c r="F113" s="148"/>
      <c r="G113" s="148"/>
      <c r="H113" s="146"/>
      <c r="I113" s="606"/>
      <c r="J113" s="607"/>
      <c r="K113" s="148" t="n">
        <v>8848</v>
      </c>
      <c r="L113" s="148" t="n">
        <v>10252.99</v>
      </c>
      <c r="M113" s="147"/>
      <c r="N113" s="148"/>
      <c r="O113" s="148"/>
      <c r="P113" s="148"/>
      <c r="Q113" s="147"/>
      <c r="R113" s="147"/>
      <c r="S113" s="147"/>
      <c r="T113" s="147"/>
      <c r="U113" s="148"/>
      <c r="V113" s="231"/>
      <c r="W113" s="231" t="n">
        <v>0</v>
      </c>
      <c r="X113" s="416"/>
      <c r="Y113" s="560" t="n">
        <f aca="false">IF(W113=0,0,X113/W113*100)</f>
        <v>0</v>
      </c>
    </row>
    <row r="114" customFormat="false" ht="17.25" hidden="false" customHeight="true" outlineLevel="0" collapsed="false">
      <c r="A114" s="512" t="s">
        <v>410</v>
      </c>
      <c r="B114" s="20" t="s">
        <v>275</v>
      </c>
      <c r="C114" s="20"/>
      <c r="D114" s="589"/>
      <c r="E114" s="589"/>
      <c r="F114" s="589"/>
      <c r="G114" s="589"/>
      <c r="H114" s="590"/>
      <c r="I114" s="591"/>
      <c r="J114" s="592"/>
      <c r="K114" s="153" t="n">
        <v>5500</v>
      </c>
      <c r="L114" s="153"/>
      <c r="M114" s="153" t="n">
        <v>0</v>
      </c>
      <c r="N114" s="153"/>
      <c r="O114" s="154" t="n">
        <v>10000</v>
      </c>
      <c r="P114" s="154" t="n">
        <v>2238</v>
      </c>
      <c r="Q114" s="154" t="n">
        <v>21924.4</v>
      </c>
      <c r="R114" s="154" t="n">
        <v>1080</v>
      </c>
      <c r="S114" s="154"/>
      <c r="T114" s="154" t="n">
        <v>12820.31</v>
      </c>
      <c r="U114" s="154" t="n">
        <v>118797.45</v>
      </c>
      <c r="V114" s="151" t="n">
        <f aca="false">V115</f>
        <v>0</v>
      </c>
      <c r="W114" s="151" t="n">
        <f aca="false">W115</f>
        <v>45500</v>
      </c>
      <c r="X114" s="152" t="n">
        <f aca="false">X115</f>
        <v>41813.66</v>
      </c>
      <c r="Y114" s="155" t="n">
        <f aca="false">IF(W114=0,0,X114/W114*100)</f>
        <v>91.8981538461539</v>
      </c>
    </row>
    <row r="115" customFormat="false" ht="15" hidden="false" customHeight="true" outlineLevel="0" collapsed="false">
      <c r="A115" s="513"/>
      <c r="B115" s="514"/>
      <c r="C115" s="275" t="s">
        <v>411</v>
      </c>
      <c r="D115" s="139"/>
      <c r="E115" s="139"/>
      <c r="F115" s="139"/>
      <c r="G115" s="139"/>
      <c r="H115" s="137"/>
      <c r="I115" s="530"/>
      <c r="J115" s="531"/>
      <c r="K115" s="139" t="n">
        <v>5500</v>
      </c>
      <c r="L115" s="139"/>
      <c r="M115" s="139"/>
      <c r="N115" s="139"/>
      <c r="O115" s="138"/>
      <c r="P115" s="138"/>
      <c r="Q115" s="138"/>
      <c r="R115" s="138"/>
      <c r="S115" s="138"/>
      <c r="T115" s="138" t="n">
        <v>12820.31</v>
      </c>
      <c r="U115" s="139"/>
      <c r="V115" s="96"/>
      <c r="W115" s="96" t="n">
        <v>45500</v>
      </c>
      <c r="X115" s="188" t="n">
        <v>41813.66</v>
      </c>
      <c r="Y115" s="129" t="n">
        <f aca="false">IF(W115=0,0,X115/W115*100)</f>
        <v>91.8981538461539</v>
      </c>
    </row>
    <row r="116" customFormat="false" ht="17.25" hidden="false" customHeight="true" outlineLevel="0" collapsed="false">
      <c r="A116" s="414" t="s">
        <v>280</v>
      </c>
      <c r="B116" s="583" t="s">
        <v>281</v>
      </c>
      <c r="C116" s="583"/>
      <c r="D116" s="259" t="n">
        <v>666567</v>
      </c>
      <c r="E116" s="259" t="n">
        <v>223164</v>
      </c>
      <c r="F116" s="259" t="n">
        <v>527019</v>
      </c>
      <c r="G116" s="259" t="n">
        <v>279677</v>
      </c>
      <c r="H116" s="259" t="n">
        <v>1160065</v>
      </c>
      <c r="I116" s="608" t="n">
        <v>2097438</v>
      </c>
      <c r="J116" s="259" t="n">
        <v>344577</v>
      </c>
      <c r="K116" s="132" t="n">
        <v>11076</v>
      </c>
      <c r="L116" s="132" t="n">
        <v>22611.84</v>
      </c>
      <c r="M116" s="133" t="n">
        <v>52135.36</v>
      </c>
      <c r="N116" s="132" t="n">
        <v>60359.19</v>
      </c>
      <c r="O116" s="133" t="n">
        <v>319793.29</v>
      </c>
      <c r="P116" s="133" t="n">
        <v>478985.9</v>
      </c>
      <c r="Q116" s="133" t="n">
        <v>204385.99</v>
      </c>
      <c r="R116" s="133" t="n">
        <v>183771.86</v>
      </c>
      <c r="S116" s="133" t="n">
        <v>196595</v>
      </c>
      <c r="T116" s="133" t="n">
        <v>410130.78</v>
      </c>
      <c r="U116" s="133" t="n">
        <v>18544.73</v>
      </c>
      <c r="V116" s="132" t="n">
        <f aca="false">SUM(V125:V130)</f>
        <v>400000</v>
      </c>
      <c r="W116" s="132" t="n">
        <f aca="false">SUM(W125:W130)</f>
        <v>318746</v>
      </c>
      <c r="X116" s="133" t="n">
        <f aca="false">SUM(X125:X130)</f>
        <v>41545.16</v>
      </c>
      <c r="Y116" s="136" t="n">
        <f aca="false">IF(W116=0,0,X116/W116*100)</f>
        <v>13.0339392494337</v>
      </c>
    </row>
    <row r="117" customFormat="false" ht="13.2" hidden="true" customHeight="false" outlineLevel="0" collapsed="false">
      <c r="A117" s="235"/>
      <c r="B117" s="508"/>
      <c r="C117" s="95"/>
      <c r="D117" s="117"/>
      <c r="E117" s="117"/>
      <c r="F117" s="117"/>
      <c r="G117" s="117"/>
      <c r="H117" s="117"/>
      <c r="I117" s="515"/>
      <c r="J117" s="516"/>
      <c r="K117" s="47" t="n">
        <v>11076</v>
      </c>
      <c r="L117" s="78"/>
      <c r="M117" s="78"/>
      <c r="N117" s="78"/>
      <c r="O117" s="78"/>
      <c r="P117" s="78"/>
      <c r="Q117" s="77"/>
      <c r="R117" s="77"/>
      <c r="S117" s="77"/>
      <c r="T117" s="77"/>
      <c r="U117" s="78"/>
      <c r="V117" s="116"/>
      <c r="W117" s="116" t="n">
        <v>0</v>
      </c>
      <c r="X117" s="143"/>
      <c r="Y117" s="128" t="n">
        <f aca="false">IF(W117=0,0,X117/W117*100)</f>
        <v>0</v>
      </c>
    </row>
    <row r="118" customFormat="false" ht="13.2" hidden="true" customHeight="false" outlineLevel="0" collapsed="false">
      <c r="A118" s="235"/>
      <c r="B118" s="508"/>
      <c r="C118" s="95"/>
      <c r="D118" s="117"/>
      <c r="E118" s="117"/>
      <c r="F118" s="117"/>
      <c r="G118" s="117"/>
      <c r="H118" s="117"/>
      <c r="I118" s="515"/>
      <c r="J118" s="516"/>
      <c r="K118" s="47"/>
      <c r="L118" s="78"/>
      <c r="M118" s="78"/>
      <c r="N118" s="78"/>
      <c r="O118" s="78"/>
      <c r="P118" s="78"/>
      <c r="Q118" s="77"/>
      <c r="R118" s="77"/>
      <c r="S118" s="77"/>
      <c r="T118" s="77"/>
      <c r="U118" s="78"/>
      <c r="V118" s="116"/>
      <c r="W118" s="116" t="n">
        <v>0</v>
      </c>
      <c r="X118" s="143"/>
      <c r="Y118" s="128" t="n">
        <f aca="false">IF(W118=0,0,X118/W118*100)</f>
        <v>0</v>
      </c>
    </row>
    <row r="119" customFormat="false" ht="13.2" hidden="true" customHeight="false" outlineLevel="0" collapsed="false">
      <c r="A119" s="235"/>
      <c r="B119" s="508"/>
      <c r="C119" s="95" t="s">
        <v>412</v>
      </c>
      <c r="D119" s="117"/>
      <c r="E119" s="117"/>
      <c r="F119" s="117"/>
      <c r="G119" s="117"/>
      <c r="H119" s="117"/>
      <c r="I119" s="515"/>
      <c r="J119" s="516"/>
      <c r="K119" s="47"/>
      <c r="L119" s="78"/>
      <c r="M119" s="78"/>
      <c r="N119" s="78"/>
      <c r="O119" s="78"/>
      <c r="P119" s="78"/>
      <c r="Q119" s="77"/>
      <c r="R119" s="77"/>
      <c r="S119" s="77"/>
      <c r="T119" s="77"/>
      <c r="U119" s="78"/>
      <c r="V119" s="116"/>
      <c r="W119" s="116" t="n">
        <v>0</v>
      </c>
      <c r="X119" s="143"/>
      <c r="Y119" s="128" t="n">
        <f aca="false">IF(W119=0,0,X119/W119*100)</f>
        <v>0</v>
      </c>
    </row>
    <row r="120" customFormat="false" ht="13.2" hidden="true" customHeight="false" outlineLevel="0" collapsed="false">
      <c r="A120" s="235"/>
      <c r="B120" s="508"/>
      <c r="C120" s="95" t="s">
        <v>290</v>
      </c>
      <c r="D120" s="117"/>
      <c r="E120" s="117"/>
      <c r="F120" s="117"/>
      <c r="G120" s="117"/>
      <c r="H120" s="117"/>
      <c r="I120" s="515"/>
      <c r="J120" s="516"/>
      <c r="K120" s="47"/>
      <c r="L120" s="78"/>
      <c r="M120" s="78"/>
      <c r="N120" s="78"/>
      <c r="O120" s="78"/>
      <c r="P120" s="78"/>
      <c r="Q120" s="77"/>
      <c r="R120" s="77"/>
      <c r="S120" s="77"/>
      <c r="T120" s="77"/>
      <c r="U120" s="78"/>
      <c r="V120" s="116"/>
      <c r="W120" s="116" t="n">
        <v>0</v>
      </c>
      <c r="X120" s="143"/>
      <c r="Y120" s="128" t="n">
        <f aca="false">IF(W120=0,0,X120/W120*100)</f>
        <v>0</v>
      </c>
    </row>
    <row r="121" customFormat="false" ht="13.2" hidden="true" customHeight="false" outlineLevel="0" collapsed="false">
      <c r="A121" s="235"/>
      <c r="B121" s="508"/>
      <c r="C121" s="95" t="s">
        <v>118</v>
      </c>
      <c r="D121" s="117"/>
      <c r="E121" s="117"/>
      <c r="F121" s="117"/>
      <c r="G121" s="117"/>
      <c r="H121" s="117"/>
      <c r="I121" s="515"/>
      <c r="J121" s="516"/>
      <c r="K121" s="47"/>
      <c r="L121" s="78"/>
      <c r="M121" s="78"/>
      <c r="N121" s="78"/>
      <c r="O121" s="78"/>
      <c r="P121" s="78"/>
      <c r="Q121" s="77"/>
      <c r="R121" s="77"/>
      <c r="S121" s="77"/>
      <c r="T121" s="77"/>
      <c r="U121" s="78"/>
      <c r="V121" s="116"/>
      <c r="W121" s="116" t="n">
        <v>0</v>
      </c>
      <c r="X121" s="143"/>
      <c r="Y121" s="128" t="n">
        <f aca="false">IF(W121=0,0,X121/W121*100)</f>
        <v>0</v>
      </c>
    </row>
    <row r="122" customFormat="false" ht="13.2" hidden="true" customHeight="false" outlineLevel="0" collapsed="false">
      <c r="A122" s="235"/>
      <c r="B122" s="508"/>
      <c r="C122" s="95"/>
      <c r="D122" s="117"/>
      <c r="E122" s="117"/>
      <c r="F122" s="117"/>
      <c r="G122" s="117"/>
      <c r="H122" s="117"/>
      <c r="I122" s="515"/>
      <c r="J122" s="516"/>
      <c r="K122" s="47"/>
      <c r="L122" s="78"/>
      <c r="M122" s="78"/>
      <c r="N122" s="78"/>
      <c r="O122" s="78"/>
      <c r="P122" s="78"/>
      <c r="Q122" s="77"/>
      <c r="R122" s="77"/>
      <c r="S122" s="77"/>
      <c r="T122" s="77"/>
      <c r="U122" s="78"/>
      <c r="V122" s="116"/>
      <c r="W122" s="116" t="n">
        <v>0</v>
      </c>
      <c r="X122" s="143"/>
      <c r="Y122" s="128" t="n">
        <f aca="false">IF(W122=0,0,X122/W122*100)</f>
        <v>0</v>
      </c>
    </row>
    <row r="123" customFormat="false" ht="13.2" hidden="true" customHeight="false" outlineLevel="0" collapsed="false">
      <c r="A123" s="235"/>
      <c r="B123" s="508"/>
      <c r="C123" s="95"/>
      <c r="D123" s="117"/>
      <c r="E123" s="117"/>
      <c r="F123" s="117"/>
      <c r="G123" s="117"/>
      <c r="H123" s="117"/>
      <c r="I123" s="515"/>
      <c r="J123" s="516"/>
      <c r="K123" s="47"/>
      <c r="L123" s="78"/>
      <c r="M123" s="78"/>
      <c r="N123" s="78"/>
      <c r="O123" s="78"/>
      <c r="P123" s="78"/>
      <c r="Q123" s="77"/>
      <c r="R123" s="77"/>
      <c r="S123" s="77"/>
      <c r="T123" s="77"/>
      <c r="U123" s="78"/>
      <c r="V123" s="116"/>
      <c r="W123" s="116" t="n">
        <v>0</v>
      </c>
      <c r="X123" s="143"/>
      <c r="Y123" s="128" t="n">
        <f aca="false">IF(W123=0,0,X123/W123*100)</f>
        <v>0</v>
      </c>
    </row>
    <row r="124" customFormat="false" ht="13.2" hidden="true" customHeight="false" outlineLevel="0" collapsed="false">
      <c r="A124" s="235"/>
      <c r="B124" s="508"/>
      <c r="C124" s="95"/>
      <c r="D124" s="117"/>
      <c r="E124" s="117"/>
      <c r="F124" s="117"/>
      <c r="G124" s="117"/>
      <c r="H124" s="117"/>
      <c r="I124" s="515"/>
      <c r="J124" s="516"/>
      <c r="K124" s="47"/>
      <c r="L124" s="78" t="n">
        <v>22611.84</v>
      </c>
      <c r="M124" s="77"/>
      <c r="N124" s="78"/>
      <c r="O124" s="78"/>
      <c r="P124" s="78"/>
      <c r="Q124" s="77"/>
      <c r="R124" s="77"/>
      <c r="S124" s="77"/>
      <c r="T124" s="77"/>
      <c r="U124" s="78"/>
      <c r="V124" s="116"/>
      <c r="W124" s="116" t="n">
        <v>0</v>
      </c>
      <c r="X124" s="143"/>
      <c r="Y124" s="128" t="n">
        <f aca="false">IF(W124=0,0,X124/W124*100)</f>
        <v>0</v>
      </c>
    </row>
    <row r="125" customFormat="false" ht="13.2" hidden="false" customHeight="false" outlineLevel="0" collapsed="false">
      <c r="A125" s="235"/>
      <c r="B125" s="508"/>
      <c r="C125" s="95" t="s">
        <v>333</v>
      </c>
      <c r="D125" s="117"/>
      <c r="E125" s="117"/>
      <c r="F125" s="117"/>
      <c r="G125" s="117"/>
      <c r="H125" s="117"/>
      <c r="I125" s="515"/>
      <c r="J125" s="516"/>
      <c r="K125" s="47"/>
      <c r="L125" s="78"/>
      <c r="M125" s="77"/>
      <c r="N125" s="78"/>
      <c r="O125" s="78"/>
      <c r="P125" s="78"/>
      <c r="Q125" s="77"/>
      <c r="R125" s="77"/>
      <c r="S125" s="77"/>
      <c r="T125" s="77"/>
      <c r="U125" s="78"/>
      <c r="V125" s="116" t="n">
        <v>400000</v>
      </c>
      <c r="W125" s="116" t="n">
        <v>280000</v>
      </c>
      <c r="X125" s="143"/>
      <c r="Y125" s="128" t="n">
        <f aca="false">IF(W125=0,0,X125/W125*100)</f>
        <v>0</v>
      </c>
    </row>
    <row r="126" customFormat="false" ht="13.2" hidden="false" customHeight="false" outlineLevel="0" collapsed="false">
      <c r="A126" s="235"/>
      <c r="B126" s="508"/>
      <c r="C126" s="95" t="s">
        <v>413</v>
      </c>
      <c r="D126" s="117"/>
      <c r="E126" s="117"/>
      <c r="F126" s="117"/>
      <c r="G126" s="117"/>
      <c r="H126" s="117"/>
      <c r="I126" s="515"/>
      <c r="J126" s="516"/>
      <c r="K126" s="47"/>
      <c r="L126" s="78"/>
      <c r="M126" s="77" t="n">
        <v>31200</v>
      </c>
      <c r="N126" s="78"/>
      <c r="O126" s="78"/>
      <c r="P126" s="78"/>
      <c r="Q126" s="77"/>
      <c r="R126" s="77"/>
      <c r="S126" s="77"/>
      <c r="T126" s="77"/>
      <c r="U126" s="78"/>
      <c r="V126" s="116"/>
      <c r="W126" s="116" t="n">
        <v>8537</v>
      </c>
      <c r="X126" s="143" t="n">
        <v>8536.98</v>
      </c>
      <c r="Y126" s="128" t="n">
        <f aca="false">IF(W126=0,0,X126/W126*100)</f>
        <v>99.9997657256647</v>
      </c>
    </row>
    <row r="127" customFormat="false" ht="13.2" hidden="false" customHeight="false" outlineLevel="0" collapsed="false">
      <c r="A127" s="235"/>
      <c r="B127" s="508"/>
      <c r="C127" s="95" t="s">
        <v>414</v>
      </c>
      <c r="D127" s="117"/>
      <c r="E127" s="117"/>
      <c r="F127" s="117"/>
      <c r="G127" s="117"/>
      <c r="H127" s="117"/>
      <c r="I127" s="515"/>
      <c r="J127" s="516"/>
      <c r="K127" s="47"/>
      <c r="L127" s="78"/>
      <c r="M127" s="77" t="n">
        <v>12085.36</v>
      </c>
      <c r="N127" s="78"/>
      <c r="O127" s="78"/>
      <c r="P127" s="78"/>
      <c r="Q127" s="77"/>
      <c r="R127" s="77"/>
      <c r="S127" s="77"/>
      <c r="T127" s="77"/>
      <c r="U127" s="78"/>
      <c r="V127" s="116"/>
      <c r="W127" s="116" t="n">
        <v>15799</v>
      </c>
      <c r="X127" s="143" t="n">
        <v>15798.98</v>
      </c>
      <c r="Y127" s="128" t="n">
        <f aca="false">IF(W127=0,0,X127/W127*100)</f>
        <v>99.9998734097095</v>
      </c>
    </row>
    <row r="128" customFormat="false" ht="13.2" hidden="false" customHeight="false" outlineLevel="0" collapsed="false">
      <c r="A128" s="235"/>
      <c r="B128" s="508"/>
      <c r="C128" s="95" t="s">
        <v>415</v>
      </c>
      <c r="D128" s="130"/>
      <c r="E128" s="130"/>
      <c r="F128" s="130"/>
      <c r="G128" s="130"/>
      <c r="H128" s="130"/>
      <c r="I128" s="519"/>
      <c r="J128" s="520"/>
      <c r="K128" s="81"/>
      <c r="L128" s="78"/>
      <c r="M128" s="77"/>
      <c r="N128" s="78"/>
      <c r="O128" s="78"/>
      <c r="P128" s="78"/>
      <c r="Q128" s="77"/>
      <c r="R128" s="77"/>
      <c r="S128" s="77"/>
      <c r="T128" s="77"/>
      <c r="U128" s="78"/>
      <c r="V128" s="116"/>
      <c r="W128" s="116" t="n">
        <v>13760</v>
      </c>
      <c r="X128" s="143" t="n">
        <v>13759.2</v>
      </c>
      <c r="Y128" s="128" t="n">
        <f aca="false">IF(W128=0,0,X128/W128*100)</f>
        <v>99.9941860465116</v>
      </c>
    </row>
    <row r="129" customFormat="false" ht="13.8" hidden="false" customHeight="false" outlineLevel="0" collapsed="false">
      <c r="A129" s="235"/>
      <c r="B129" s="508"/>
      <c r="C129" s="95" t="s">
        <v>342</v>
      </c>
      <c r="D129" s="130"/>
      <c r="E129" s="130"/>
      <c r="F129" s="130"/>
      <c r="G129" s="130"/>
      <c r="H129" s="130"/>
      <c r="I129" s="519"/>
      <c r="J129" s="520"/>
      <c r="K129" s="81"/>
      <c r="L129" s="47"/>
      <c r="M129" s="46" t="n">
        <v>8850</v>
      </c>
      <c r="N129" s="96"/>
      <c r="O129" s="116"/>
      <c r="P129" s="116"/>
      <c r="Q129" s="143"/>
      <c r="R129" s="143"/>
      <c r="S129" s="143"/>
      <c r="T129" s="143"/>
      <c r="U129" s="116"/>
      <c r="V129" s="116"/>
      <c r="W129" s="116" t="n">
        <v>650</v>
      </c>
      <c r="X129" s="143" t="n">
        <v>3450</v>
      </c>
      <c r="Y129" s="128" t="n">
        <f aca="false">IF(W129=0,0,X129/W129*100)</f>
        <v>530.769230769231</v>
      </c>
    </row>
    <row r="130" customFormat="false" ht="13.8" hidden="true" customHeight="false" outlineLevel="0" collapsed="false">
      <c r="A130" s="235"/>
      <c r="B130" s="508"/>
      <c r="C130" s="98"/>
      <c r="D130" s="130"/>
      <c r="E130" s="130"/>
      <c r="F130" s="130"/>
      <c r="G130" s="130"/>
      <c r="H130" s="130"/>
      <c r="I130" s="519"/>
      <c r="J130" s="520"/>
      <c r="K130" s="81"/>
      <c r="L130" s="139"/>
      <c r="M130" s="138"/>
      <c r="N130" s="139"/>
      <c r="O130" s="139"/>
      <c r="P130" s="139"/>
      <c r="Q130" s="138"/>
      <c r="R130" s="138"/>
      <c r="S130" s="138"/>
      <c r="T130" s="138"/>
      <c r="U130" s="139"/>
      <c r="V130" s="116" t="n">
        <v>0</v>
      </c>
      <c r="W130" s="116"/>
      <c r="X130" s="143"/>
      <c r="Y130" s="128" t="n">
        <f aca="false">IF(W130=0,0,X130/W130*100)</f>
        <v>0</v>
      </c>
    </row>
    <row r="131" customFormat="false" ht="13.8" hidden="true" customHeight="false" outlineLevel="0" collapsed="false">
      <c r="A131" s="235"/>
      <c r="B131" s="508"/>
      <c r="C131" s="98"/>
      <c r="D131" s="130"/>
      <c r="E131" s="130"/>
      <c r="F131" s="130"/>
      <c r="G131" s="130"/>
      <c r="H131" s="130"/>
      <c r="I131" s="519"/>
      <c r="J131" s="520"/>
      <c r="K131" s="81"/>
      <c r="L131" s="81"/>
      <c r="M131" s="80"/>
      <c r="N131" s="81"/>
      <c r="O131" s="81"/>
      <c r="P131" s="81"/>
      <c r="Q131" s="80"/>
      <c r="R131" s="80"/>
      <c r="S131" s="80"/>
      <c r="T131" s="80"/>
      <c r="U131" s="81"/>
      <c r="V131" s="96"/>
      <c r="W131" s="96"/>
      <c r="X131" s="188"/>
      <c r="Y131" s="129" t="n">
        <f aca="false">IF(W131=0,0,X131/W131*100)</f>
        <v>0</v>
      </c>
    </row>
    <row r="132" customFormat="false" ht="14.4" hidden="false" customHeight="false" outlineLevel="0" collapsed="false">
      <c r="A132" s="232" t="s">
        <v>296</v>
      </c>
      <c r="B132" s="20" t="s">
        <v>297</v>
      </c>
      <c r="C132" s="20"/>
      <c r="D132" s="233"/>
      <c r="E132" s="233"/>
      <c r="F132" s="233"/>
      <c r="G132" s="233"/>
      <c r="H132" s="233"/>
      <c r="I132" s="318" t="n">
        <v>104542</v>
      </c>
      <c r="J132" s="234" t="n">
        <v>66000</v>
      </c>
      <c r="K132" s="132" t="n">
        <v>0</v>
      </c>
      <c r="L132" s="134"/>
      <c r="M132" s="134"/>
      <c r="N132" s="134"/>
      <c r="O132" s="134"/>
      <c r="P132" s="134" t="n">
        <v>35641.19</v>
      </c>
      <c r="Q132" s="135" t="n">
        <v>17</v>
      </c>
      <c r="R132" s="135"/>
      <c r="S132" s="135"/>
      <c r="T132" s="135"/>
      <c r="U132" s="135" t="n">
        <v>8612.4</v>
      </c>
      <c r="V132" s="132"/>
      <c r="W132" s="132" t="n">
        <v>0</v>
      </c>
      <c r="X132" s="133"/>
      <c r="Y132" s="136" t="n">
        <f aca="false">IF(W132=0,0,X132/W132*100)</f>
        <v>0</v>
      </c>
    </row>
    <row r="133" customFormat="false" ht="13.8" hidden="false" customHeight="false" outlineLevel="0" collapsed="false">
      <c r="A133" s="609"/>
      <c r="B133" s="610"/>
      <c r="C133" s="610"/>
      <c r="D133" s="611"/>
      <c r="E133" s="611"/>
      <c r="F133" s="611"/>
      <c r="G133" s="611"/>
      <c r="H133" s="611"/>
      <c r="I133" s="611"/>
      <c r="J133" s="611"/>
      <c r="K133" s="611"/>
      <c r="L133" s="612"/>
      <c r="M133" s="610"/>
      <c r="N133" s="613"/>
      <c r="O133" s="613"/>
      <c r="P133" s="613"/>
      <c r="Q133" s="614"/>
      <c r="R133" s="614"/>
      <c r="S133" s="614"/>
      <c r="T133" s="614"/>
      <c r="U133" s="610"/>
      <c r="V133" s="610"/>
      <c r="W133" s="615"/>
      <c r="X133" s="614"/>
      <c r="Y133" s="616" t="n">
        <f aca="false">IF(W133=0,0,X133/W133*100)</f>
        <v>0</v>
      </c>
    </row>
    <row r="134" customFormat="false" ht="14.4" hidden="false" customHeight="false" outlineLevel="0" collapsed="false">
      <c r="A134" s="414" t="s">
        <v>303</v>
      </c>
      <c r="B134" s="301" t="s">
        <v>304</v>
      </c>
      <c r="C134" s="301"/>
      <c r="D134" s="611"/>
      <c r="E134" s="611"/>
      <c r="F134" s="611"/>
      <c r="G134" s="611"/>
      <c r="H134" s="611"/>
      <c r="I134" s="611"/>
      <c r="J134" s="611"/>
      <c r="K134" s="611"/>
      <c r="L134" s="397"/>
      <c r="M134" s="487"/>
      <c r="N134" s="611"/>
      <c r="O134" s="611"/>
      <c r="P134" s="610"/>
      <c r="Q134" s="617" t="n">
        <v>1550</v>
      </c>
      <c r="R134" s="618"/>
      <c r="S134" s="614"/>
      <c r="T134" s="618"/>
      <c r="U134" s="610"/>
      <c r="V134" s="619" t="n">
        <f aca="false">V135</f>
        <v>0</v>
      </c>
      <c r="W134" s="619" t="n">
        <f aca="false">W135</f>
        <v>0</v>
      </c>
      <c r="X134" s="620" t="n">
        <f aca="false">X135</f>
        <v>0</v>
      </c>
      <c r="Y134" s="495" t="n">
        <f aca="false">IF(W134=0,0,X134/W134*100)</f>
        <v>0</v>
      </c>
    </row>
    <row r="135" customFormat="false" ht="13.8" hidden="false" customHeight="false" outlineLevel="0" collapsed="false">
      <c r="A135" s="609"/>
      <c r="B135" s="611"/>
      <c r="C135" s="486" t="s">
        <v>416</v>
      </c>
      <c r="D135" s="611"/>
      <c r="E135" s="611"/>
      <c r="F135" s="611"/>
      <c r="G135" s="611"/>
      <c r="H135" s="611"/>
      <c r="I135" s="611"/>
      <c r="J135" s="611"/>
      <c r="K135" s="611"/>
      <c r="L135" s="397"/>
      <c r="M135" s="487"/>
      <c r="N135" s="611"/>
      <c r="O135" s="611"/>
      <c r="P135" s="611"/>
      <c r="Q135" s="621"/>
      <c r="R135" s="396"/>
      <c r="S135" s="396"/>
      <c r="T135" s="396"/>
      <c r="U135" s="486"/>
      <c r="V135" s="486"/>
      <c r="W135" s="622"/>
      <c r="X135" s="396"/>
      <c r="Y135" s="623" t="n">
        <f aca="false">IF(W135=0,0,X135/W135*100)</f>
        <v>0</v>
      </c>
    </row>
    <row r="136" customFormat="false" ht="13.8" hidden="true" customHeight="false" outlineLevel="0" collapsed="false">
      <c r="A136" s="513"/>
      <c r="B136" s="514"/>
      <c r="C136" s="253"/>
      <c r="D136" s="137"/>
      <c r="E136" s="137"/>
      <c r="F136" s="137"/>
      <c r="G136" s="137"/>
      <c r="H136" s="137"/>
      <c r="I136" s="137"/>
      <c r="J136" s="137"/>
      <c r="K136" s="139"/>
      <c r="L136" s="139"/>
      <c r="M136" s="139"/>
      <c r="N136" s="139"/>
      <c r="O136" s="139"/>
      <c r="P136" s="139"/>
      <c r="Q136" s="416"/>
      <c r="R136" s="363"/>
      <c r="S136" s="363"/>
      <c r="T136" s="363"/>
      <c r="U136" s="271"/>
      <c r="V136" s="271"/>
      <c r="W136" s="271" t="n">
        <v>0</v>
      </c>
      <c r="X136" s="363"/>
      <c r="Y136" s="140" t="n">
        <f aca="false">IF(W136=0,0,X136/W136*100)</f>
        <v>0</v>
      </c>
    </row>
    <row r="137" customFormat="false" ht="13.8" hidden="false" customHeight="false" outlineLevel="0" collapsed="false">
      <c r="A137" s="624" t="s">
        <v>417</v>
      </c>
      <c r="B137" s="625" t="s">
        <v>306</v>
      </c>
      <c r="C137" s="625"/>
      <c r="D137" s="625"/>
      <c r="E137" s="625"/>
      <c r="F137" s="625"/>
      <c r="G137" s="625"/>
      <c r="H137" s="625"/>
      <c r="I137" s="89" t="n">
        <v>0</v>
      </c>
      <c r="J137" s="89" t="n">
        <v>0</v>
      </c>
      <c r="K137" s="89" t="n">
        <v>0</v>
      </c>
      <c r="L137" s="89" t="n">
        <v>82887.77</v>
      </c>
      <c r="M137" s="90" t="n">
        <v>7399.64</v>
      </c>
      <c r="N137" s="626" t="n">
        <v>0</v>
      </c>
      <c r="O137" s="626" t="n">
        <v>0</v>
      </c>
      <c r="P137" s="626"/>
      <c r="Q137" s="88"/>
      <c r="R137" s="88"/>
      <c r="S137" s="88"/>
      <c r="T137" s="88"/>
      <c r="U137" s="626"/>
      <c r="V137" s="626" t="n">
        <f aca="false">V138</f>
        <v>0</v>
      </c>
      <c r="W137" s="626" t="n">
        <f aca="false">W138</f>
        <v>0</v>
      </c>
      <c r="X137" s="88" t="n">
        <f aca="false">X138</f>
        <v>0</v>
      </c>
      <c r="Y137" s="91" t="n">
        <f aca="false">IF(W137=0,0,X137/W137*100)</f>
        <v>0</v>
      </c>
    </row>
    <row r="138" customFormat="false" ht="13.8" hidden="false" customHeight="false" outlineLevel="0" collapsed="false">
      <c r="A138" s="513"/>
      <c r="B138" s="514"/>
      <c r="C138" s="611" t="s">
        <v>418</v>
      </c>
      <c r="D138" s="611"/>
      <c r="E138" s="611"/>
      <c r="F138" s="611"/>
      <c r="G138" s="611"/>
      <c r="H138" s="611"/>
      <c r="I138" s="137"/>
      <c r="J138" s="137"/>
      <c r="K138" s="139"/>
      <c r="L138" s="139" t="n">
        <v>82887.77</v>
      </c>
      <c r="M138" s="138" t="n">
        <v>7399.64</v>
      </c>
      <c r="N138" s="139"/>
      <c r="O138" s="139"/>
      <c r="P138" s="139"/>
      <c r="Q138" s="138"/>
      <c r="R138" s="138"/>
      <c r="S138" s="138"/>
      <c r="T138" s="138"/>
      <c r="U138" s="139"/>
      <c r="V138" s="271"/>
      <c r="W138" s="271"/>
      <c r="X138" s="363"/>
      <c r="Y138" s="140" t="n">
        <f aca="false">IF(W138=0,0,X138/W138*100)</f>
        <v>0</v>
      </c>
    </row>
    <row r="139" customFormat="false" ht="16.8" hidden="false" customHeight="false" outlineLevel="0" collapsed="false">
      <c r="A139" s="207" t="s">
        <v>419</v>
      </c>
      <c r="B139" s="207"/>
      <c r="C139" s="207"/>
      <c r="D139" s="208" t="n">
        <v>2988050</v>
      </c>
      <c r="E139" s="208" t="n">
        <v>1793069</v>
      </c>
      <c r="F139" s="208" t="n">
        <v>2942409</v>
      </c>
      <c r="G139" s="208" t="n">
        <v>4880528</v>
      </c>
      <c r="H139" s="208" t="n">
        <v>5977301</v>
      </c>
      <c r="I139" s="208" t="n">
        <v>5818483</v>
      </c>
      <c r="J139" s="208" t="n">
        <v>4719096</v>
      </c>
      <c r="K139" s="208" t="n">
        <v>3939694</v>
      </c>
      <c r="L139" s="208" t="n">
        <v>1771834.35</v>
      </c>
      <c r="M139" s="209" t="n">
        <v>2868630.65</v>
      </c>
      <c r="N139" s="208" t="n">
        <v>1348818.65</v>
      </c>
      <c r="O139" s="209" t="n">
        <v>1900647.68</v>
      </c>
      <c r="P139" s="208" t="n">
        <v>2329182.13</v>
      </c>
      <c r="Q139" s="209" t="n">
        <v>2649518.49</v>
      </c>
      <c r="R139" s="209" t="n">
        <v>2729306.16</v>
      </c>
      <c r="S139" s="209" t="n">
        <v>6260788.56</v>
      </c>
      <c r="T139" s="209" t="n">
        <v>3770750.13</v>
      </c>
      <c r="U139" s="209" t="n">
        <v>3231552.74</v>
      </c>
      <c r="V139" s="208" t="n">
        <f aca="false">V137+V134+V132+V116+V114+V107+V99+V93+V72+V68+V60+V51+V30+V12+V4+V9</f>
        <v>6175729</v>
      </c>
      <c r="W139" s="208" t="n">
        <f aca="false">W137+W134+W132+W116+W114+W107+W99+W93+W72+W68+W60+W51+W30+W12+W4+W9</f>
        <v>6366764</v>
      </c>
      <c r="X139" s="209" t="n">
        <f aca="false">X137+X134+X132+X116+X114+X107+X99+X93+X72+X68+X60+X51+X30+X12+X4+X9</f>
        <v>1724645.05</v>
      </c>
      <c r="Y139" s="212" t="n">
        <f aca="false">IF(W139=0,0,X139/W139*100)</f>
        <v>27.0882515827507</v>
      </c>
    </row>
    <row r="140" customFormat="false" ht="13.8" hidden="false" customHeight="false" outlineLevel="0" collapsed="false"/>
    <row r="141" customFormat="false" ht="13.2" hidden="false" customHeight="false" outlineLevel="0" collapsed="false">
      <c r="Y141" s="458"/>
    </row>
    <row r="142" customFormat="false" ht="13.2" hidden="false" customHeight="false" outlineLevel="0" collapsed="false">
      <c r="Q142" s="0" t="n">
        <v>4970127</v>
      </c>
      <c r="V142" s="50"/>
      <c r="W142" s="458"/>
      <c r="X142" s="458"/>
      <c r="Y142" s="458"/>
    </row>
    <row r="143" customFormat="false" ht="13.2" hidden="false" customHeight="false" outlineLevel="0" collapsed="false">
      <c r="W143" s="458"/>
      <c r="Y143" s="458"/>
    </row>
    <row r="144" customFormat="false" ht="13.2" hidden="false" customHeight="false" outlineLevel="0" collapsed="false">
      <c r="Y144" s="458"/>
      <c r="Z144" s="458"/>
    </row>
    <row r="145" customFormat="false" ht="13.2" hidden="false" customHeight="false" outlineLevel="0" collapsed="false">
      <c r="Q145" s="458" t="n">
        <f aca="false">Q142-Q139</f>
        <v>2320608.51</v>
      </c>
      <c r="R145" s="458"/>
      <c r="S145" s="458"/>
      <c r="T145" s="458"/>
      <c r="U145" s="458"/>
      <c r="V145" s="50"/>
      <c r="W145" s="458"/>
      <c r="X145" s="458"/>
      <c r="Y145" s="458"/>
    </row>
    <row r="151" customFormat="false" ht="13.2" hidden="false" customHeight="false" outlineLevel="0" collapsed="false">
      <c r="R151" s="458"/>
      <c r="S151" s="458"/>
      <c r="T151" s="458"/>
      <c r="U151" s="458"/>
    </row>
  </sheetData>
  <mergeCells count="66"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B4:C4"/>
    <mergeCell ref="A5:A8"/>
    <mergeCell ref="B5:B8"/>
    <mergeCell ref="B9:C9"/>
    <mergeCell ref="A10:A11"/>
    <mergeCell ref="B10:B11"/>
    <mergeCell ref="B12:C12"/>
    <mergeCell ref="A13:A29"/>
    <mergeCell ref="B13:B29"/>
    <mergeCell ref="B30:C30"/>
    <mergeCell ref="A37:A49"/>
    <mergeCell ref="B37:B49"/>
    <mergeCell ref="B51:C51"/>
    <mergeCell ref="A52:A54"/>
    <mergeCell ref="B52:B54"/>
    <mergeCell ref="B58:C58"/>
    <mergeCell ref="B60:C60"/>
    <mergeCell ref="A61:A67"/>
    <mergeCell ref="B61:B67"/>
    <mergeCell ref="B68:C68"/>
    <mergeCell ref="A69:A71"/>
    <mergeCell ref="B69:B71"/>
    <mergeCell ref="B72:C72"/>
    <mergeCell ref="A73:A92"/>
    <mergeCell ref="B73:B92"/>
    <mergeCell ref="B93:C93"/>
    <mergeCell ref="B95:C95"/>
    <mergeCell ref="B99:C99"/>
    <mergeCell ref="A100:A106"/>
    <mergeCell ref="B100:B106"/>
    <mergeCell ref="B107:C107"/>
    <mergeCell ref="A108:A113"/>
    <mergeCell ref="B108:B113"/>
    <mergeCell ref="B114:C114"/>
    <mergeCell ref="B116:C116"/>
    <mergeCell ref="A117:A131"/>
    <mergeCell ref="B117:B131"/>
    <mergeCell ref="B132:C132"/>
    <mergeCell ref="B134:C134"/>
    <mergeCell ref="B137:C137"/>
    <mergeCell ref="A139:C139"/>
  </mergeCells>
  <printOptions headings="false" gridLines="false" gridLinesSet="true" horizontalCentered="false" verticalCentered="false"/>
  <pageMargins left="0" right="0" top="0.39375" bottom="0.39375" header="0.511811023622047" footer="0.511811023622047"/>
  <pageSetup paperSize="9" scale="8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CCFF"/>
    <pageSetUpPr fitToPage="false"/>
  </sheetPr>
  <dimension ref="A1:Y3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AA12" activeCellId="0" sqref="AA12"/>
    </sheetView>
  </sheetViews>
  <sheetFormatPr defaultColWidth="9.0546875" defaultRowHeight="13.2" customHeight="true" zeroHeight="false" outlineLevelRow="0" outlineLevelCol="0"/>
  <cols>
    <col collapsed="false" customWidth="true" hidden="false" outlineLevel="0" max="3" min="3" style="0" width="35.99"/>
    <col collapsed="false" customWidth="true" hidden="true" outlineLevel="0" max="10" min="4" style="0" width="11.66"/>
    <col collapsed="false" customWidth="true" hidden="true" outlineLevel="0" max="11" min="11" style="0" width="10.55"/>
    <col collapsed="false" customWidth="true" hidden="true" outlineLevel="0" max="12" min="12" style="0" width="13.66"/>
    <col collapsed="false" customWidth="true" hidden="true" outlineLevel="0" max="20" min="13" style="0" width="13.55"/>
    <col collapsed="false" customWidth="true" hidden="false" outlineLevel="0" max="21" min="21" style="0" width="12.21"/>
    <col collapsed="false" customWidth="true" hidden="false" outlineLevel="0" max="23" min="22" style="0" width="11.43"/>
    <col collapsed="false" customWidth="true" hidden="false" outlineLevel="0" max="25" min="24" style="0" width="11.66"/>
  </cols>
  <sheetData>
    <row r="1" customFormat="false" ht="13.2" hidden="false" customHeight="false" outlineLevel="0" collapsed="false">
      <c r="A1" s="3" t="s">
        <v>420</v>
      </c>
    </row>
    <row r="2" customFormat="false" ht="13.8" hidden="false" customHeight="false" outlineLevel="0" collapsed="false">
      <c r="A2" s="3" t="s">
        <v>421</v>
      </c>
    </row>
    <row r="3" customFormat="false" ht="14.25" hidden="false" customHeight="true" outlineLevel="0" collapsed="false">
      <c r="A3" s="7" t="s">
        <v>2</v>
      </c>
      <c r="B3" s="8" t="s">
        <v>3</v>
      </c>
      <c r="C3" s="9" t="s">
        <v>4</v>
      </c>
      <c r="D3" s="9" t="s">
        <v>137</v>
      </c>
      <c r="E3" s="9" t="s">
        <v>138</v>
      </c>
      <c r="F3" s="9" t="s">
        <v>139</v>
      </c>
      <c r="G3" s="9" t="s">
        <v>140</v>
      </c>
      <c r="H3" s="9" t="s">
        <v>141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10" t="s">
        <v>24</v>
      </c>
      <c r="X3" s="10" t="s">
        <v>25</v>
      </c>
      <c r="Y3" s="11" t="s">
        <v>26</v>
      </c>
    </row>
    <row r="4" customFormat="false" ht="27.75" hidden="false" customHeight="true" outlineLevel="0" collapsed="false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0"/>
      <c r="Y4" s="11"/>
    </row>
    <row r="5" customFormat="false" ht="14.4" hidden="false" customHeight="false" outlineLevel="0" collapsed="false">
      <c r="A5" s="627" t="n">
        <v>519</v>
      </c>
      <c r="B5" s="628" t="s">
        <v>422</v>
      </c>
      <c r="C5" s="628"/>
      <c r="D5" s="68" t="n">
        <v>0</v>
      </c>
      <c r="E5" s="68" t="n">
        <v>0</v>
      </c>
      <c r="F5" s="68" t="n">
        <v>806731</v>
      </c>
      <c r="G5" s="68" t="n">
        <v>1932030</v>
      </c>
      <c r="H5" s="68" t="n">
        <v>1218758</v>
      </c>
      <c r="I5" s="68" t="n">
        <v>1712805</v>
      </c>
      <c r="J5" s="68" t="n">
        <v>796126</v>
      </c>
      <c r="K5" s="68" t="n">
        <v>889265</v>
      </c>
      <c r="L5" s="69" t="n">
        <v>1041848.1</v>
      </c>
      <c r="M5" s="69" t="n">
        <v>1842801.75</v>
      </c>
      <c r="N5" s="68" t="n">
        <v>1578149.94</v>
      </c>
      <c r="O5" s="69" t="n">
        <v>597135.82</v>
      </c>
      <c r="P5" s="68" t="n">
        <v>61339.12</v>
      </c>
      <c r="Q5" s="69" t="n">
        <v>493589.98</v>
      </c>
      <c r="R5" s="68" t="n">
        <v>2007334.25</v>
      </c>
      <c r="S5" s="68" t="n">
        <v>5473933.26</v>
      </c>
      <c r="T5" s="68" t="n">
        <v>3663651.06</v>
      </c>
      <c r="U5" s="69" t="n">
        <v>406724.39</v>
      </c>
      <c r="V5" s="68" t="n">
        <f aca="false">SUM(V6:V11)</f>
        <v>846023</v>
      </c>
      <c r="W5" s="68" t="n">
        <f aca="false">SUM(W6:W11)</f>
        <v>2833658</v>
      </c>
      <c r="X5" s="69" t="n">
        <f aca="false">SUM(X6:X11)</f>
        <v>1898373.61</v>
      </c>
      <c r="Y5" s="72" t="n">
        <f aca="false">IF(W5=0,0,X5/W5*100)</f>
        <v>66.9937448344155</v>
      </c>
    </row>
    <row r="6" customFormat="false" ht="13.2" hidden="false" customHeight="false" outlineLevel="0" collapsed="false">
      <c r="A6" s="82"/>
      <c r="B6" s="629"/>
      <c r="C6" s="93" t="s">
        <v>423</v>
      </c>
      <c r="D6" s="93"/>
      <c r="E6" s="93"/>
      <c r="F6" s="93"/>
      <c r="G6" s="93" t="n">
        <v>186636</v>
      </c>
      <c r="H6" s="93" t="n">
        <v>1102901</v>
      </c>
      <c r="I6" s="93" t="n">
        <v>1052724</v>
      </c>
      <c r="J6" s="94" t="n">
        <v>232649</v>
      </c>
      <c r="K6" s="94" t="n">
        <v>638944</v>
      </c>
      <c r="L6" s="185" t="n">
        <v>96973.2</v>
      </c>
      <c r="M6" s="185" t="n">
        <v>633655.25</v>
      </c>
      <c r="N6" s="94" t="n">
        <v>1495900</v>
      </c>
      <c r="O6" s="185" t="n">
        <v>363308.49</v>
      </c>
      <c r="P6" s="185" t="n">
        <v>47962.56</v>
      </c>
      <c r="Q6" s="185" t="n">
        <v>347415</v>
      </c>
      <c r="R6" s="94" t="n">
        <v>3158344</v>
      </c>
      <c r="S6" s="94"/>
      <c r="T6" s="94" t="n">
        <v>74.89</v>
      </c>
      <c r="U6" s="185"/>
      <c r="V6" s="94"/>
      <c r="W6" s="94" t="n">
        <v>667395</v>
      </c>
      <c r="X6" s="185" t="n">
        <v>653064.53</v>
      </c>
      <c r="Y6" s="509" t="n">
        <f aca="false">IF(W6=0,0,X6/W6*100)</f>
        <v>97.8527753429379</v>
      </c>
    </row>
    <row r="7" customFormat="false" ht="13.2" hidden="false" customHeight="false" outlineLevel="0" collapsed="false">
      <c r="A7" s="82"/>
      <c r="B7" s="630"/>
      <c r="C7" s="95" t="s">
        <v>423</v>
      </c>
      <c r="D7" s="95"/>
      <c r="E7" s="95"/>
      <c r="F7" s="95"/>
      <c r="G7" s="95"/>
      <c r="H7" s="95"/>
      <c r="I7" s="95"/>
      <c r="J7" s="96"/>
      <c r="K7" s="96"/>
      <c r="L7" s="188"/>
      <c r="M7" s="188"/>
      <c r="N7" s="96"/>
      <c r="O7" s="188"/>
      <c r="P7" s="188"/>
      <c r="Q7" s="188"/>
      <c r="R7" s="96"/>
      <c r="S7" s="96"/>
      <c r="T7" s="96" t="n">
        <v>3663576.17</v>
      </c>
      <c r="U7" s="188"/>
      <c r="V7" s="96"/>
      <c r="W7" s="96" t="n">
        <v>1225000</v>
      </c>
      <c r="X7" s="188" t="n">
        <v>722843.24</v>
      </c>
      <c r="Y7" s="129" t="n">
        <f aca="false">IF(W7=0,0,X7/W7*100)</f>
        <v>59.0076114285714</v>
      </c>
    </row>
    <row r="8" customFormat="false" ht="13.2" hidden="false" customHeight="false" outlineLevel="0" collapsed="false">
      <c r="A8" s="82"/>
      <c r="B8" s="630"/>
      <c r="C8" s="95" t="s">
        <v>424</v>
      </c>
      <c r="D8" s="95"/>
      <c r="E8" s="95"/>
      <c r="F8" s="95"/>
      <c r="G8" s="95"/>
      <c r="H8" s="95"/>
      <c r="I8" s="95"/>
      <c r="J8" s="96"/>
      <c r="K8" s="96"/>
      <c r="L8" s="188"/>
      <c r="M8" s="188"/>
      <c r="N8" s="96"/>
      <c r="O8" s="188"/>
      <c r="P8" s="188"/>
      <c r="Q8" s="188"/>
      <c r="R8" s="96"/>
      <c r="S8" s="96"/>
      <c r="T8" s="96"/>
      <c r="U8" s="188"/>
      <c r="V8" s="96" t="n">
        <v>160000</v>
      </c>
      <c r="W8" s="96" t="n">
        <v>0</v>
      </c>
      <c r="X8" s="188"/>
      <c r="Y8" s="129" t="n">
        <f aca="false">IF(W8=0,0,X8/W8*100)</f>
        <v>0</v>
      </c>
    </row>
    <row r="9" customFormat="false" ht="13.2" hidden="false" customHeight="false" outlineLevel="0" collapsed="false">
      <c r="A9" s="82"/>
      <c r="B9" s="630"/>
      <c r="C9" s="95" t="s">
        <v>425</v>
      </c>
      <c r="D9" s="95"/>
      <c r="E9" s="95"/>
      <c r="F9" s="95"/>
      <c r="G9" s="95"/>
      <c r="H9" s="95"/>
      <c r="I9" s="95"/>
      <c r="J9" s="96"/>
      <c r="K9" s="96"/>
      <c r="L9" s="188"/>
      <c r="M9" s="188"/>
      <c r="N9" s="96"/>
      <c r="O9" s="188"/>
      <c r="P9" s="188"/>
      <c r="Q9" s="188"/>
      <c r="R9" s="96"/>
      <c r="S9" s="96"/>
      <c r="T9" s="96"/>
      <c r="U9" s="188"/>
      <c r="V9" s="96"/>
      <c r="W9" s="96" t="n">
        <v>0</v>
      </c>
      <c r="X9" s="188"/>
      <c r="Y9" s="129" t="n">
        <f aca="false">IF(W9=0,0,X9/W9*100)</f>
        <v>0</v>
      </c>
    </row>
    <row r="10" customFormat="false" ht="13.2" hidden="false" customHeight="false" outlineLevel="0" collapsed="false">
      <c r="A10" s="82"/>
      <c r="B10" s="630"/>
      <c r="C10" s="95" t="s">
        <v>426</v>
      </c>
      <c r="D10" s="95"/>
      <c r="E10" s="95"/>
      <c r="F10" s="95"/>
      <c r="G10" s="95"/>
      <c r="H10" s="95"/>
      <c r="I10" s="95"/>
      <c r="J10" s="96"/>
      <c r="K10" s="96"/>
      <c r="L10" s="188"/>
      <c r="M10" s="188"/>
      <c r="N10" s="96"/>
      <c r="O10" s="188"/>
      <c r="P10" s="188"/>
      <c r="Q10" s="188"/>
      <c r="R10" s="96"/>
      <c r="S10" s="96"/>
      <c r="T10" s="96" t="n">
        <v>3663576.17</v>
      </c>
      <c r="U10" s="188"/>
      <c r="V10" s="96"/>
      <c r="W10" s="96" t="n">
        <v>0</v>
      </c>
      <c r="X10" s="188"/>
      <c r="Y10" s="129" t="n">
        <f aca="false">IF(W10=0,0,X10/W10*100)</f>
        <v>0</v>
      </c>
    </row>
    <row r="11" customFormat="false" ht="13.8" hidden="false" customHeight="false" outlineLevel="0" collapsed="false">
      <c r="A11" s="82"/>
      <c r="B11" s="631"/>
      <c r="C11" s="632" t="s">
        <v>427</v>
      </c>
      <c r="D11" s="97"/>
      <c r="E11" s="97"/>
      <c r="F11" s="97" t="n">
        <v>806731</v>
      </c>
      <c r="G11" s="97" t="n">
        <v>1745394</v>
      </c>
      <c r="H11" s="97" t="n">
        <v>115857</v>
      </c>
      <c r="I11" s="97" t="n">
        <v>660081</v>
      </c>
      <c r="J11" s="119" t="n">
        <v>563477</v>
      </c>
      <c r="K11" s="287" t="n">
        <v>250321</v>
      </c>
      <c r="L11" s="341" t="n">
        <v>944874.9</v>
      </c>
      <c r="M11" s="341" t="n">
        <v>1209146.5</v>
      </c>
      <c r="N11" s="287" t="n">
        <v>82249.94</v>
      </c>
      <c r="O11" s="341" t="n">
        <v>233827.33</v>
      </c>
      <c r="P11" s="341" t="n">
        <v>13376.56</v>
      </c>
      <c r="Q11" s="341" t="n">
        <v>146174.98</v>
      </c>
      <c r="R11" s="287" t="n">
        <v>3187597</v>
      </c>
      <c r="S11" s="287"/>
      <c r="T11" s="287"/>
      <c r="U11" s="341" t="n">
        <v>406724.39</v>
      </c>
      <c r="V11" s="119" t="n">
        <v>686023</v>
      </c>
      <c r="W11" s="119" t="n">
        <v>941263</v>
      </c>
      <c r="X11" s="288" t="n">
        <v>522465.84</v>
      </c>
      <c r="Y11" s="633" t="n">
        <f aca="false">IF(W11=0,0,X11/W11*100)</f>
        <v>55.5068923350859</v>
      </c>
    </row>
    <row r="12" customFormat="false" ht="13.8" hidden="false" customHeight="false" outlineLevel="0" collapsed="false">
      <c r="A12" s="634" t="n">
        <v>450</v>
      </c>
      <c r="B12" s="635" t="s">
        <v>83</v>
      </c>
      <c r="C12" s="635"/>
      <c r="D12" s="123" t="n">
        <v>499436</v>
      </c>
      <c r="E12" s="123" t="n">
        <v>313085</v>
      </c>
      <c r="F12" s="123" t="n">
        <v>834018</v>
      </c>
      <c r="G12" s="123" t="n">
        <v>822908</v>
      </c>
      <c r="H12" s="123" t="n">
        <v>3260676</v>
      </c>
      <c r="I12" s="123" t="n">
        <v>553863</v>
      </c>
      <c r="J12" s="123" t="n">
        <v>509280</v>
      </c>
      <c r="K12" s="123" t="n">
        <v>620269</v>
      </c>
      <c r="L12" s="124" t="n">
        <v>259121.03</v>
      </c>
      <c r="M12" s="124" t="n">
        <v>923759.61</v>
      </c>
      <c r="N12" s="123" t="n">
        <v>913983.99</v>
      </c>
      <c r="O12" s="124" t="n">
        <v>670041.3</v>
      </c>
      <c r="P12" s="123" t="n">
        <v>1328239.53</v>
      </c>
      <c r="Q12" s="124" t="n">
        <v>1106855.59</v>
      </c>
      <c r="R12" s="123" t="n">
        <v>1156705.62</v>
      </c>
      <c r="S12" s="123" t="n">
        <v>2002013.71</v>
      </c>
      <c r="T12" s="123" t="n">
        <v>3964102.07</v>
      </c>
      <c r="U12" s="124" t="n">
        <v>2955825.56</v>
      </c>
      <c r="V12" s="123" t="n">
        <f aca="false">SUM(V13:V22)</f>
        <v>536763</v>
      </c>
      <c r="W12" s="123" t="n">
        <f aca="false">SUM(W13:W22)</f>
        <v>700407</v>
      </c>
      <c r="X12" s="124" t="n">
        <f aca="false">SUM(X13:X22)</f>
        <v>808547.77</v>
      </c>
      <c r="Y12" s="127" t="n">
        <f aca="false">IF(W12=0,0,X12/W12*100)</f>
        <v>115.439704343332</v>
      </c>
    </row>
    <row r="13" customFormat="false" ht="13.2" hidden="false" customHeight="false" outlineLevel="0" collapsed="false">
      <c r="A13" s="636"/>
      <c r="B13" s="629"/>
      <c r="C13" s="637" t="s">
        <v>428</v>
      </c>
      <c r="D13" s="638" t="n">
        <v>190367</v>
      </c>
      <c r="E13" s="638"/>
      <c r="F13" s="638"/>
      <c r="G13" s="94" t="n">
        <v>265949</v>
      </c>
      <c r="H13" s="638" t="n">
        <v>1534133</v>
      </c>
      <c r="I13" s="638" t="n">
        <v>43800</v>
      </c>
      <c r="J13" s="639"/>
      <c r="K13" s="268" t="n">
        <v>9775</v>
      </c>
      <c r="L13" s="640" t="n">
        <v>16185.64</v>
      </c>
      <c r="M13" s="640"/>
      <c r="N13" s="268" t="n">
        <v>191699.89</v>
      </c>
      <c r="O13" s="640"/>
      <c r="P13" s="640" t="n">
        <v>0</v>
      </c>
      <c r="Q13" s="640"/>
      <c r="R13" s="268"/>
      <c r="S13" s="268"/>
      <c r="T13" s="268" t="n">
        <v>3964102.07</v>
      </c>
      <c r="U13" s="640" t="n">
        <v>589242.13</v>
      </c>
      <c r="V13" s="94" t="n">
        <v>375263</v>
      </c>
      <c r="W13" s="94" t="n">
        <v>48896</v>
      </c>
      <c r="X13" s="185" t="n">
        <v>48896.33</v>
      </c>
      <c r="Y13" s="509" t="n">
        <f aca="false">IF(W13=0,0,X13/W13*100)</f>
        <v>100.000674901832</v>
      </c>
    </row>
    <row r="14" customFormat="false" ht="13.2" hidden="false" customHeight="false" outlineLevel="0" collapsed="false">
      <c r="A14" s="636"/>
      <c r="B14" s="641"/>
      <c r="C14" s="642" t="s">
        <v>429</v>
      </c>
      <c r="D14" s="642"/>
      <c r="E14" s="642"/>
      <c r="F14" s="642"/>
      <c r="G14" s="116"/>
      <c r="H14" s="642"/>
      <c r="I14" s="642"/>
      <c r="J14" s="643"/>
      <c r="K14" s="644"/>
      <c r="L14" s="332"/>
      <c r="M14" s="332"/>
      <c r="N14" s="644"/>
      <c r="O14" s="332"/>
      <c r="P14" s="332"/>
      <c r="Q14" s="332"/>
      <c r="R14" s="644"/>
      <c r="S14" s="644"/>
      <c r="T14" s="644"/>
      <c r="U14" s="332"/>
      <c r="V14" s="116"/>
      <c r="W14" s="116"/>
      <c r="X14" s="143" t="n">
        <v>25303.23</v>
      </c>
      <c r="Y14" s="128" t="n">
        <f aca="false">IF(W14=0,0,X14/W14*100)</f>
        <v>0</v>
      </c>
    </row>
    <row r="15" customFormat="false" ht="13.2" hidden="false" customHeight="false" outlineLevel="0" collapsed="false">
      <c r="A15" s="636"/>
      <c r="B15" s="641"/>
      <c r="C15" s="642" t="s">
        <v>430</v>
      </c>
      <c r="D15" s="642"/>
      <c r="E15" s="642"/>
      <c r="F15" s="642"/>
      <c r="G15" s="116"/>
      <c r="H15" s="642" t="n">
        <v>921499</v>
      </c>
      <c r="I15" s="642" t="n">
        <v>220604</v>
      </c>
      <c r="J15" s="643" t="n">
        <v>192501</v>
      </c>
      <c r="K15" s="644" t="n">
        <v>494</v>
      </c>
      <c r="L15" s="332" t="n">
        <v>208144.39</v>
      </c>
      <c r="M15" s="332" t="n">
        <v>907789.61</v>
      </c>
      <c r="N15" s="644" t="n">
        <v>686557.48</v>
      </c>
      <c r="O15" s="332" t="n">
        <v>142213.04</v>
      </c>
      <c r="P15" s="332" t="n">
        <v>663985.27</v>
      </c>
      <c r="Q15" s="332" t="n">
        <v>756524.1</v>
      </c>
      <c r="R15" s="644"/>
      <c r="S15" s="644"/>
      <c r="T15" s="644"/>
      <c r="U15" s="332" t="n">
        <v>798637.05</v>
      </c>
      <c r="V15" s="116" t="n">
        <v>42000</v>
      </c>
      <c r="W15" s="116" t="n">
        <v>42000</v>
      </c>
      <c r="X15" s="143" t="n">
        <f aca="false">27000+15000+11545.42</f>
        <v>53545.42</v>
      </c>
      <c r="Y15" s="128" t="n">
        <f aca="false">IF(W15=0,0,X15/W15*100)</f>
        <v>127.489095238095</v>
      </c>
    </row>
    <row r="16" customFormat="false" ht="13.2" hidden="false" customHeight="false" outlineLevel="0" collapsed="false">
      <c r="A16" s="636"/>
      <c r="B16" s="641"/>
      <c r="C16" s="642" t="s">
        <v>431</v>
      </c>
      <c r="D16" s="642"/>
      <c r="E16" s="642"/>
      <c r="F16" s="642"/>
      <c r="G16" s="116" t="n">
        <v>545044</v>
      </c>
      <c r="H16" s="642" t="n">
        <v>545044</v>
      </c>
      <c r="I16" s="642"/>
      <c r="J16" s="643"/>
      <c r="K16" s="644"/>
      <c r="L16" s="332"/>
      <c r="M16" s="332" t="n">
        <v>12870</v>
      </c>
      <c r="N16" s="644" t="n">
        <v>1275.2</v>
      </c>
      <c r="O16" s="332" t="n">
        <v>132643.71</v>
      </c>
      <c r="P16" s="332" t="n">
        <v>34091.29</v>
      </c>
      <c r="Q16" s="332"/>
      <c r="R16" s="644"/>
      <c r="S16" s="644"/>
      <c r="T16" s="644"/>
      <c r="U16" s="332"/>
      <c r="V16" s="116"/>
      <c r="W16" s="116" t="n">
        <v>181645</v>
      </c>
      <c r="X16" s="143" t="n">
        <v>181644.32</v>
      </c>
      <c r="Y16" s="128" t="n">
        <f aca="false">IF(W16=0,0,X16/W16*100)</f>
        <v>99.9996256434254</v>
      </c>
    </row>
    <row r="17" customFormat="false" ht="13.2" hidden="false" customHeight="false" outlineLevel="0" collapsed="false">
      <c r="A17" s="636"/>
      <c r="B17" s="641"/>
      <c r="C17" s="642" t="s">
        <v>432</v>
      </c>
      <c r="D17" s="642"/>
      <c r="E17" s="642"/>
      <c r="F17" s="642"/>
      <c r="G17" s="116"/>
      <c r="H17" s="642"/>
      <c r="I17" s="642"/>
      <c r="J17" s="643"/>
      <c r="K17" s="644"/>
      <c r="L17" s="332"/>
      <c r="M17" s="332"/>
      <c r="N17" s="644" t="n">
        <v>34451.42</v>
      </c>
      <c r="O17" s="332"/>
      <c r="P17" s="332" t="n">
        <v>38214.9</v>
      </c>
      <c r="Q17" s="332" t="n">
        <v>92167.17</v>
      </c>
      <c r="R17" s="644"/>
      <c r="S17" s="644"/>
      <c r="T17" s="644"/>
      <c r="U17" s="332"/>
      <c r="V17" s="116"/>
      <c r="W17" s="116" t="n">
        <v>20258</v>
      </c>
      <c r="X17" s="143" t="n">
        <v>20258.4</v>
      </c>
      <c r="Y17" s="128" t="n">
        <f aca="false">IF(W17=0,0,X17/W17*100)</f>
        <v>100.001974528581</v>
      </c>
    </row>
    <row r="18" customFormat="false" ht="13.2" hidden="false" customHeight="false" outlineLevel="0" collapsed="false">
      <c r="A18" s="636"/>
      <c r="B18" s="641"/>
      <c r="C18" s="642" t="s">
        <v>433</v>
      </c>
      <c r="D18" s="642"/>
      <c r="E18" s="642"/>
      <c r="F18" s="642"/>
      <c r="G18" s="116"/>
      <c r="H18" s="642"/>
      <c r="I18" s="642"/>
      <c r="J18" s="643"/>
      <c r="K18" s="644"/>
      <c r="L18" s="332"/>
      <c r="M18" s="332"/>
      <c r="N18" s="644"/>
      <c r="O18" s="332"/>
      <c r="P18" s="332"/>
      <c r="Q18" s="332"/>
      <c r="R18" s="644"/>
      <c r="S18" s="644"/>
      <c r="T18" s="644"/>
      <c r="U18" s="332"/>
      <c r="V18" s="116"/>
      <c r="W18" s="116" t="n">
        <v>87860</v>
      </c>
      <c r="X18" s="143" t="n">
        <f aca="false">69849.91+18010.4</f>
        <v>87860.31</v>
      </c>
      <c r="Y18" s="128" t="n">
        <f aca="false">IF(W18=0,0,X18/W18*100)</f>
        <v>100.000352834054</v>
      </c>
    </row>
    <row r="19" customFormat="false" ht="13.2" hidden="false" customHeight="false" outlineLevel="0" collapsed="false">
      <c r="A19" s="636"/>
      <c r="B19" s="641"/>
      <c r="C19" s="642" t="s">
        <v>434</v>
      </c>
      <c r="D19" s="642" t="n">
        <v>309069</v>
      </c>
      <c r="E19" s="642"/>
      <c r="F19" s="642"/>
      <c r="G19" s="116"/>
      <c r="H19" s="642" t="n">
        <v>260000</v>
      </c>
      <c r="I19" s="642" t="n">
        <v>277803</v>
      </c>
      <c r="J19" s="643" t="n">
        <v>316779</v>
      </c>
      <c r="K19" s="644" t="n">
        <v>610000</v>
      </c>
      <c r="L19" s="332" t="n">
        <v>34791</v>
      </c>
      <c r="M19" s="332" t="n">
        <v>3100</v>
      </c>
      <c r="N19" s="644"/>
      <c r="O19" s="332" t="n">
        <v>365184.55</v>
      </c>
      <c r="P19" s="332" t="n">
        <v>591948.07</v>
      </c>
      <c r="Q19" s="332" t="n">
        <v>258164.32</v>
      </c>
      <c r="R19" s="644"/>
      <c r="S19" s="644"/>
      <c r="T19" s="644"/>
      <c r="U19" s="332" t="n">
        <v>490698.61</v>
      </c>
      <c r="V19" s="116" t="n">
        <v>84500</v>
      </c>
      <c r="W19" s="116" t="n">
        <v>319748</v>
      </c>
      <c r="X19" s="143" t="n">
        <v>292802.96</v>
      </c>
      <c r="Y19" s="128" t="n">
        <f aca="false">IF(W19=0,0,X19/W19*100)</f>
        <v>91.5730387680298</v>
      </c>
    </row>
    <row r="20" customFormat="false" ht="13.2" hidden="false" customHeight="false" outlineLevel="0" collapsed="false">
      <c r="A20" s="636"/>
      <c r="B20" s="641"/>
      <c r="C20" s="642" t="s">
        <v>435</v>
      </c>
      <c r="D20" s="642"/>
      <c r="E20" s="642"/>
      <c r="F20" s="642"/>
      <c r="G20" s="642" t="n">
        <v>11915</v>
      </c>
      <c r="H20" s="642"/>
      <c r="I20" s="642" t="n">
        <v>11656</v>
      </c>
      <c r="J20" s="643"/>
      <c r="K20" s="116"/>
      <c r="L20" s="143"/>
      <c r="M20" s="143" t="n">
        <v>0</v>
      </c>
      <c r="N20" s="116"/>
      <c r="O20" s="143" t="n">
        <v>30000</v>
      </c>
      <c r="P20" s="143" t="n">
        <v>0</v>
      </c>
      <c r="Q20" s="143"/>
      <c r="R20" s="116"/>
      <c r="S20" s="116"/>
      <c r="T20" s="116"/>
      <c r="U20" s="143" t="n">
        <v>333274</v>
      </c>
      <c r="V20" s="116" t="n">
        <v>35000</v>
      </c>
      <c r="W20" s="116"/>
      <c r="X20" s="143"/>
      <c r="Y20" s="128" t="n">
        <f aca="false">IF(W20=0,0,X20/W20*100)</f>
        <v>0</v>
      </c>
    </row>
    <row r="21" customFormat="false" ht="13.2" hidden="false" customHeight="false" outlineLevel="0" collapsed="false">
      <c r="A21" s="636"/>
      <c r="B21" s="645"/>
      <c r="C21" s="646" t="s">
        <v>436</v>
      </c>
      <c r="D21" s="646"/>
      <c r="E21" s="646"/>
      <c r="F21" s="646"/>
      <c r="G21" s="646"/>
      <c r="H21" s="646"/>
      <c r="I21" s="646"/>
      <c r="J21" s="646"/>
      <c r="K21" s="96"/>
      <c r="L21" s="188"/>
      <c r="M21" s="188"/>
      <c r="N21" s="96"/>
      <c r="O21" s="188"/>
      <c r="P21" s="188" t="n">
        <v>0</v>
      </c>
      <c r="Q21" s="188"/>
      <c r="R21" s="96"/>
      <c r="S21" s="96"/>
      <c r="T21" s="96"/>
      <c r="U21" s="188" t="n">
        <v>16030.7</v>
      </c>
      <c r="V21" s="96"/>
      <c r="W21" s="96"/>
      <c r="X21" s="188" t="n">
        <v>98236.8</v>
      </c>
      <c r="Y21" s="129" t="n">
        <f aca="false">IF(W21=0,0,X21/W21*100)</f>
        <v>0</v>
      </c>
    </row>
    <row r="22" customFormat="false" ht="13.8" hidden="false" customHeight="false" outlineLevel="0" collapsed="false">
      <c r="A22" s="636"/>
      <c r="B22" s="645"/>
      <c r="C22" s="646" t="s">
        <v>437</v>
      </c>
      <c r="D22" s="646"/>
      <c r="E22" s="646"/>
      <c r="F22" s="646"/>
      <c r="G22" s="646"/>
      <c r="H22" s="646"/>
      <c r="I22" s="646"/>
      <c r="J22" s="646"/>
      <c r="K22" s="96"/>
      <c r="L22" s="188"/>
      <c r="M22" s="188"/>
      <c r="N22" s="96"/>
      <c r="O22" s="188"/>
      <c r="P22" s="188" t="n">
        <v>0</v>
      </c>
      <c r="Q22" s="188"/>
      <c r="R22" s="96"/>
      <c r="S22" s="96"/>
      <c r="T22" s="96"/>
      <c r="U22" s="188" t="n">
        <v>727943.07</v>
      </c>
      <c r="V22" s="96"/>
      <c r="W22" s="96"/>
      <c r="X22" s="188"/>
      <c r="Y22" s="129" t="n">
        <f aca="false">IF(W22=0,0,X22/W22*100)</f>
        <v>0</v>
      </c>
    </row>
    <row r="23" customFormat="false" ht="14.4" hidden="false" customHeight="false" outlineLevel="0" collapsed="false">
      <c r="A23" s="647" t="s">
        <v>438</v>
      </c>
      <c r="B23" s="647"/>
      <c r="C23" s="647"/>
      <c r="D23" s="648" t="n">
        <v>499436</v>
      </c>
      <c r="E23" s="648" t="n">
        <v>313085</v>
      </c>
      <c r="F23" s="648" t="n">
        <v>1640749</v>
      </c>
      <c r="G23" s="648" t="n">
        <v>2754938</v>
      </c>
      <c r="H23" s="648" t="n">
        <v>4479434</v>
      </c>
      <c r="I23" s="648" t="n">
        <v>2266668</v>
      </c>
      <c r="J23" s="648" t="n">
        <v>1305406</v>
      </c>
      <c r="K23" s="648" t="n">
        <v>1509534</v>
      </c>
      <c r="L23" s="649" t="n">
        <v>1300969.13</v>
      </c>
      <c r="M23" s="649" t="n">
        <v>2766561.36</v>
      </c>
      <c r="N23" s="648" t="n">
        <v>2492133.93</v>
      </c>
      <c r="O23" s="649" t="n">
        <v>1267177.12</v>
      </c>
      <c r="P23" s="648" t="n">
        <v>1389578.65</v>
      </c>
      <c r="Q23" s="649" t="n">
        <v>1600445.57</v>
      </c>
      <c r="R23" s="649" t="n">
        <v>3164039.87</v>
      </c>
      <c r="S23" s="649" t="n">
        <v>7475946.97</v>
      </c>
      <c r="T23" s="649" t="n">
        <v>7627753.13</v>
      </c>
      <c r="U23" s="649" t="n">
        <v>3362549.95</v>
      </c>
      <c r="V23" s="648" t="n">
        <f aca="false">V12+V5</f>
        <v>1382786</v>
      </c>
      <c r="W23" s="648" t="n">
        <f aca="false">W12+W5</f>
        <v>3534065</v>
      </c>
      <c r="X23" s="649" t="n">
        <f aca="false">X12+X5</f>
        <v>2706921.38</v>
      </c>
      <c r="Y23" s="650" t="n">
        <f aca="false">IF(W23=0,0,X23/W23*100)</f>
        <v>76.5951214819196</v>
      </c>
    </row>
    <row r="24" customFormat="false" ht="13.8" hidden="false" customHeight="false" outlineLevel="0" collapsed="false">
      <c r="A24" s="651"/>
      <c r="B24" s="651"/>
      <c r="C24" s="651"/>
      <c r="D24" s="651"/>
      <c r="E24" s="651"/>
      <c r="F24" s="651"/>
      <c r="G24" s="651"/>
      <c r="H24" s="651"/>
      <c r="I24" s="651"/>
      <c r="J24" s="651"/>
      <c r="K24" s="652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653"/>
      <c r="W24" s="653"/>
    </row>
    <row r="25" customFormat="false" ht="13.2" hidden="false" customHeight="false" outlineLevel="0" collapsed="false">
      <c r="V25" s="458"/>
      <c r="W25" s="458"/>
    </row>
    <row r="29" customFormat="false" ht="13.2" hidden="false" customHeight="false" outlineLevel="0" collapsed="false">
      <c r="X29" s="458"/>
    </row>
    <row r="32" customFormat="false" ht="13.2" hidden="false" customHeight="false" outlineLevel="0" collapsed="false">
      <c r="X32" s="458"/>
    </row>
    <row r="35" customFormat="false" ht="13.2" hidden="false" customHeight="false" outlineLevel="0" collapsed="false">
      <c r="X35" s="458"/>
    </row>
  </sheetData>
  <mergeCells count="31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B5:C5"/>
    <mergeCell ref="A6:A11"/>
    <mergeCell ref="B12:C12"/>
    <mergeCell ref="A13:A22"/>
    <mergeCell ref="A23:C23"/>
    <mergeCell ref="A24:J24"/>
  </mergeCells>
  <printOptions headings="false" gridLines="false" gridLinesSet="true" horizontalCentered="false" verticalCentered="false"/>
  <pageMargins left="0.236111111111111" right="0.236111111111111" top="0.354166666666667" bottom="0.747916666666667" header="0.511811023622047" footer="0.511811023622047"/>
  <pageSetup paperSize="9" scale="7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CCFF"/>
    <pageSetUpPr fitToPage="false"/>
  </sheetPr>
  <dimension ref="A1:AB4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Z20" activeCellId="0" sqref="Z20"/>
    </sheetView>
  </sheetViews>
  <sheetFormatPr defaultColWidth="9.0546875" defaultRowHeight="13.2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35.55"/>
    <col collapsed="false" customWidth="false" hidden="true" outlineLevel="0" max="11" min="4" style="0" width="9.1"/>
    <col collapsed="false" customWidth="true" hidden="true" outlineLevel="0" max="20" min="12" style="0" width="11.66"/>
    <col collapsed="false" customWidth="true" hidden="false" outlineLevel="0" max="21" min="21" style="0" width="12.66"/>
    <col collapsed="false" customWidth="true" hidden="false" outlineLevel="0" max="22" min="22" style="0" width="12.1"/>
    <col collapsed="false" customWidth="true" hidden="false" outlineLevel="0" max="23" min="23" style="0" width="10.43"/>
    <col collapsed="false" customWidth="true" hidden="false" outlineLevel="0" max="24" min="24" style="0" width="12.55"/>
    <col collapsed="false" customWidth="true" hidden="false" outlineLevel="0" max="25" min="25" style="0" width="9.21"/>
    <col collapsed="false" customWidth="true" hidden="false" outlineLevel="0" max="27" min="27" style="0" width="10.1"/>
    <col collapsed="false" customWidth="true" hidden="false" outlineLevel="0" max="28" min="28" style="0" width="11.66"/>
  </cols>
  <sheetData>
    <row r="1" customFormat="false" ht="13.8" hidden="false" customHeight="false" outlineLevel="0" collapsed="false">
      <c r="A1" s="654" t="s">
        <v>439</v>
      </c>
      <c r="B1" s="654"/>
      <c r="C1" s="654"/>
      <c r="D1" s="654"/>
      <c r="E1" s="654"/>
      <c r="F1" s="654"/>
      <c r="G1" s="654"/>
      <c r="H1" s="654"/>
      <c r="I1" s="654"/>
      <c r="J1" s="654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3"/>
      <c r="W1" s="653"/>
    </row>
    <row r="2" customFormat="false" ht="14.25" hidden="false" customHeight="true" outlineLevel="0" collapsed="false">
      <c r="A2" s="656" t="s">
        <v>135</v>
      </c>
      <c r="B2" s="501" t="s">
        <v>3</v>
      </c>
      <c r="C2" s="216" t="s">
        <v>136</v>
      </c>
      <c r="D2" s="9" t="s">
        <v>137</v>
      </c>
      <c r="E2" s="9" t="s">
        <v>138</v>
      </c>
      <c r="F2" s="9" t="s">
        <v>139</v>
      </c>
      <c r="G2" s="9" t="s">
        <v>140</v>
      </c>
      <c r="H2" s="9" t="s">
        <v>141</v>
      </c>
      <c r="I2" s="9" t="s">
        <v>10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10" t="s">
        <v>24</v>
      </c>
      <c r="X2" s="10" t="s">
        <v>25</v>
      </c>
      <c r="Y2" s="11" t="s">
        <v>26</v>
      </c>
    </row>
    <row r="3" customFormat="false" ht="25.5" hidden="false" customHeight="true" outlineLevel="0" collapsed="false">
      <c r="A3" s="656"/>
      <c r="B3" s="501"/>
      <c r="C3" s="21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10"/>
      <c r="X3" s="10"/>
      <c r="Y3" s="11"/>
    </row>
    <row r="4" customFormat="false" ht="14.4" hidden="false" customHeight="true" outlineLevel="0" collapsed="false">
      <c r="A4" s="657" t="s">
        <v>440</v>
      </c>
      <c r="B4" s="628" t="s">
        <v>422</v>
      </c>
      <c r="C4" s="628"/>
      <c r="D4" s="658" t="n">
        <v>477793</v>
      </c>
      <c r="E4" s="658" t="n">
        <v>470856</v>
      </c>
      <c r="F4" s="658" t="n">
        <v>334085</v>
      </c>
      <c r="G4" s="658" t="n">
        <v>1303204</v>
      </c>
      <c r="H4" s="658" t="n">
        <v>978096</v>
      </c>
      <c r="I4" s="658" t="n">
        <v>1356608</v>
      </c>
      <c r="J4" s="658" t="n">
        <v>1191263</v>
      </c>
      <c r="K4" s="658" t="n">
        <v>977990</v>
      </c>
      <c r="L4" s="659" t="n">
        <v>439019.95</v>
      </c>
      <c r="M4" s="659" t="n">
        <v>540080.3</v>
      </c>
      <c r="N4" s="660" t="n">
        <v>2548753.66</v>
      </c>
      <c r="O4" s="660" t="n">
        <v>484835.82</v>
      </c>
      <c r="P4" s="661" t="n">
        <v>849215.54</v>
      </c>
      <c r="Q4" s="660" t="n">
        <v>553837.26</v>
      </c>
      <c r="R4" s="661" t="n">
        <v>1236893.72</v>
      </c>
      <c r="S4" s="660" t="n">
        <v>614297.92</v>
      </c>
      <c r="T4" s="660" t="n">
        <v>5533098.83</v>
      </c>
      <c r="U4" s="660" t="n">
        <v>974810.43</v>
      </c>
      <c r="V4" s="661" t="n">
        <f aca="false">SUM(V5:V11)</f>
        <v>137265</v>
      </c>
      <c r="W4" s="661" t="n">
        <f aca="false">SUM(W5:W11)</f>
        <v>1681804</v>
      </c>
      <c r="X4" s="660" t="n">
        <f aca="false">SUM(X5:X11)</f>
        <v>1735260.14</v>
      </c>
      <c r="Y4" s="662" t="n">
        <f aca="false">IF(W4=0,0,X4/W4*100)</f>
        <v>103.178499991676</v>
      </c>
    </row>
    <row r="5" customFormat="false" ht="13.2" hidden="false" customHeight="false" outlineLevel="0" collapsed="false">
      <c r="A5" s="663"/>
      <c r="B5" s="664"/>
      <c r="C5" s="664" t="s">
        <v>441</v>
      </c>
      <c r="D5" s="664" t="n">
        <v>307741</v>
      </c>
      <c r="E5" s="664" t="n">
        <v>188873</v>
      </c>
      <c r="F5" s="664" t="n">
        <v>209516</v>
      </c>
      <c r="G5" s="664" t="n">
        <v>326854</v>
      </c>
      <c r="H5" s="664" t="n">
        <v>199897</v>
      </c>
      <c r="I5" s="664" t="n">
        <v>22394</v>
      </c>
      <c r="J5" s="665" t="n">
        <v>122620</v>
      </c>
      <c r="K5" s="666" t="n">
        <v>207083</v>
      </c>
      <c r="L5" s="667" t="n">
        <v>173080.99</v>
      </c>
      <c r="M5" s="667" t="n">
        <v>233161.19</v>
      </c>
      <c r="N5" s="668" t="n">
        <v>1839260.43</v>
      </c>
      <c r="O5" s="668" t="n">
        <v>338571.97</v>
      </c>
      <c r="P5" s="668" t="n">
        <v>367612.56</v>
      </c>
      <c r="Q5" s="668" t="n">
        <v>378931.96</v>
      </c>
      <c r="R5" s="669" t="n">
        <v>428301.19</v>
      </c>
      <c r="S5" s="668" t="n">
        <v>444893.33</v>
      </c>
      <c r="T5" s="668"/>
      <c r="U5" s="668" t="n">
        <v>343548</v>
      </c>
      <c r="V5" s="670"/>
      <c r="W5" s="671" t="n">
        <v>354181</v>
      </c>
      <c r="X5" s="672" t="n">
        <v>343548</v>
      </c>
      <c r="Y5" s="673" t="n">
        <f aca="false">IF(W5=0,0,X5/W5*100)</f>
        <v>96.9978626747341</v>
      </c>
      <c r="AA5" s="488"/>
      <c r="AB5" s="488"/>
    </row>
    <row r="6" customFormat="false" ht="13.2" hidden="false" customHeight="false" outlineLevel="0" collapsed="false">
      <c r="A6" s="663"/>
      <c r="B6" s="674"/>
      <c r="C6" s="675" t="s">
        <v>442</v>
      </c>
      <c r="D6" s="675"/>
      <c r="E6" s="675"/>
      <c r="F6" s="675"/>
      <c r="G6" s="675"/>
      <c r="H6" s="675" t="n">
        <v>490783</v>
      </c>
      <c r="I6" s="675" t="n">
        <v>1098574</v>
      </c>
      <c r="J6" s="470" t="n">
        <v>733308</v>
      </c>
      <c r="K6" s="676" t="n">
        <v>631012</v>
      </c>
      <c r="L6" s="677" t="n">
        <v>171789.61</v>
      </c>
      <c r="M6" s="677" t="n">
        <v>233027.7</v>
      </c>
      <c r="N6" s="678" t="n">
        <v>497600.75</v>
      </c>
      <c r="O6" s="678"/>
      <c r="P6" s="678" t="n">
        <v>363308.49</v>
      </c>
      <c r="Q6" s="678"/>
      <c r="R6" s="679" t="n">
        <v>240541</v>
      </c>
      <c r="S6" s="678" t="n">
        <v>18960</v>
      </c>
      <c r="T6" s="678" t="n">
        <v>74.39</v>
      </c>
      <c r="U6" s="678" t="n">
        <v>415723.68</v>
      </c>
      <c r="V6" s="191"/>
      <c r="W6" s="680" t="n">
        <v>122233</v>
      </c>
      <c r="X6" s="399" t="n">
        <v>122232.42</v>
      </c>
      <c r="Y6" s="681" t="n">
        <f aca="false">IF(W6=0,0,X6/W6*100)</f>
        <v>99.9995254963881</v>
      </c>
    </row>
    <row r="7" customFormat="false" ht="13.2" hidden="false" customHeight="false" outlineLevel="0" collapsed="false">
      <c r="A7" s="663"/>
      <c r="B7" s="682"/>
      <c r="C7" s="467" t="s">
        <v>443</v>
      </c>
      <c r="D7" s="467"/>
      <c r="E7" s="467"/>
      <c r="F7" s="467"/>
      <c r="G7" s="467"/>
      <c r="H7" s="467" t="n">
        <v>52527</v>
      </c>
      <c r="I7" s="467" t="n">
        <v>53214</v>
      </c>
      <c r="J7" s="191" t="n">
        <v>53736</v>
      </c>
      <c r="K7" s="676" t="n">
        <v>54692</v>
      </c>
      <c r="L7" s="677" t="n">
        <v>59829.25</v>
      </c>
      <c r="M7" s="677" t="n">
        <v>73891.41</v>
      </c>
      <c r="N7" s="678" t="n">
        <v>74759.43</v>
      </c>
      <c r="O7" s="678" t="n">
        <v>75808.05</v>
      </c>
      <c r="P7" s="678" t="n">
        <v>76653.59</v>
      </c>
      <c r="Q7" s="678" t="n">
        <v>77863.88</v>
      </c>
      <c r="R7" s="679" t="n">
        <v>92149.07</v>
      </c>
      <c r="S7" s="678" t="n">
        <v>133280.82</v>
      </c>
      <c r="T7" s="678" t="n">
        <v>134390.62</v>
      </c>
      <c r="U7" s="678" t="n">
        <v>135524.54</v>
      </c>
      <c r="V7" s="676" t="n">
        <v>137265</v>
      </c>
      <c r="W7" s="683" t="n">
        <v>137265</v>
      </c>
      <c r="X7" s="677" t="n">
        <v>136574.56</v>
      </c>
      <c r="Y7" s="684" t="n">
        <f aca="false">IF(W7=0,0,X7/W7*100)</f>
        <v>99.4970021491276</v>
      </c>
    </row>
    <row r="8" customFormat="false" ht="13.2" hidden="false" customHeight="false" outlineLevel="0" collapsed="false">
      <c r="A8" s="663"/>
      <c r="B8" s="685"/>
      <c r="C8" s="675" t="s">
        <v>442</v>
      </c>
      <c r="D8" s="686" t="n">
        <v>2622</v>
      </c>
      <c r="E8" s="686" t="n">
        <v>6805</v>
      </c>
      <c r="F8" s="686" t="n">
        <v>5206</v>
      </c>
      <c r="G8" s="686" t="n">
        <v>73230</v>
      </c>
      <c r="H8" s="686" t="n">
        <v>22330</v>
      </c>
      <c r="I8" s="686" t="n">
        <v>7462</v>
      </c>
      <c r="J8" s="687"/>
      <c r="K8" s="191"/>
      <c r="L8" s="399"/>
      <c r="M8" s="399"/>
      <c r="N8" s="193" t="n">
        <v>114400.25</v>
      </c>
      <c r="O8" s="193"/>
      <c r="P8" s="193"/>
      <c r="Q8" s="193" t="n">
        <v>44078.86</v>
      </c>
      <c r="R8" s="192"/>
      <c r="S8" s="193"/>
      <c r="T8" s="193" t="n">
        <v>1671513.3</v>
      </c>
      <c r="U8" s="193"/>
      <c r="V8" s="191"/>
      <c r="W8" s="680" t="n">
        <v>468125</v>
      </c>
      <c r="X8" s="399" t="n">
        <v>434579.77</v>
      </c>
      <c r="Y8" s="681" t="n">
        <f aca="false">IF(W8=0,0,X8/W8*100)</f>
        <v>92.8341297730307</v>
      </c>
    </row>
    <row r="9" customFormat="false" ht="13.2" hidden="false" customHeight="false" outlineLevel="0" collapsed="false">
      <c r="A9" s="663"/>
      <c r="B9" s="685"/>
      <c r="C9" s="675" t="s">
        <v>442</v>
      </c>
      <c r="D9" s="686"/>
      <c r="E9" s="686"/>
      <c r="F9" s="686"/>
      <c r="G9" s="686"/>
      <c r="H9" s="686"/>
      <c r="I9" s="686"/>
      <c r="J9" s="687"/>
      <c r="K9" s="191"/>
      <c r="L9" s="399"/>
      <c r="M9" s="399"/>
      <c r="N9" s="193" t="n">
        <v>11332.8</v>
      </c>
      <c r="O9" s="193"/>
      <c r="P9" s="193" t="n">
        <v>14992.5</v>
      </c>
      <c r="Q9" s="193"/>
      <c r="R9" s="192" t="n">
        <v>400000</v>
      </c>
      <c r="S9" s="193"/>
      <c r="T9" s="193" t="n">
        <v>3717120.52</v>
      </c>
      <c r="U9" s="193"/>
      <c r="V9" s="191"/>
      <c r="W9" s="680" t="n">
        <v>600000</v>
      </c>
      <c r="X9" s="399" t="n">
        <v>600000</v>
      </c>
      <c r="Y9" s="681" t="n">
        <f aca="false">IF(W9=0,0,X9/W9*100)</f>
        <v>100</v>
      </c>
    </row>
    <row r="10" customFormat="false" ht="13.2" hidden="false" customHeight="false" outlineLevel="0" collapsed="false">
      <c r="A10" s="663"/>
      <c r="B10" s="682"/>
      <c r="C10" s="682" t="s">
        <v>444</v>
      </c>
      <c r="D10" s="682"/>
      <c r="E10" s="682" t="n">
        <v>275178</v>
      </c>
      <c r="F10" s="682"/>
      <c r="G10" s="682" t="n">
        <v>903120</v>
      </c>
      <c r="H10" s="682" t="n">
        <v>212559</v>
      </c>
      <c r="I10" s="682" t="n">
        <v>174964</v>
      </c>
      <c r="J10" s="688" t="n">
        <v>281599</v>
      </c>
      <c r="K10" s="688" t="n">
        <v>85203</v>
      </c>
      <c r="L10" s="689" t="n">
        <v>34320.1</v>
      </c>
      <c r="M10" s="689" t="n">
        <v>0</v>
      </c>
      <c r="N10" s="690"/>
      <c r="O10" s="690" t="n">
        <v>70455.8000000001</v>
      </c>
      <c r="P10" s="690"/>
      <c r="Q10" s="690" t="n">
        <v>47962.56</v>
      </c>
      <c r="R10" s="691"/>
      <c r="S10" s="690"/>
      <c r="T10" s="690"/>
      <c r="U10" s="690"/>
      <c r="V10" s="688"/>
      <c r="W10" s="692"/>
      <c r="X10" s="689"/>
      <c r="Y10" s="693" t="n">
        <f aca="false">IF(W10=0,0,X10/W10*100)</f>
        <v>0</v>
      </c>
    </row>
    <row r="11" customFormat="false" ht="13.8" hidden="false" customHeight="false" outlineLevel="0" collapsed="false">
      <c r="A11" s="663"/>
      <c r="B11" s="694"/>
      <c r="C11" s="682" t="s">
        <v>436</v>
      </c>
      <c r="D11" s="694" t="n">
        <v>167430</v>
      </c>
      <c r="E11" s="694" t="n">
        <v>0</v>
      </c>
      <c r="F11" s="694" t="n">
        <v>119363</v>
      </c>
      <c r="G11" s="694"/>
      <c r="H11" s="694"/>
      <c r="I11" s="694"/>
      <c r="J11" s="695"/>
      <c r="K11" s="695"/>
      <c r="L11" s="696"/>
      <c r="M11" s="696" t="n">
        <v>0</v>
      </c>
      <c r="N11" s="697" t="n">
        <v>11400</v>
      </c>
      <c r="O11" s="697"/>
      <c r="P11" s="697" t="n">
        <v>26648.4</v>
      </c>
      <c r="Q11" s="697" t="n">
        <v>5000</v>
      </c>
      <c r="R11" s="698"/>
      <c r="S11" s="697" t="n">
        <v>17163.77</v>
      </c>
      <c r="T11" s="697" t="n">
        <v>10000</v>
      </c>
      <c r="U11" s="697" t="n">
        <v>80014.21</v>
      </c>
      <c r="V11" s="695" t="n">
        <v>0</v>
      </c>
      <c r="W11" s="699"/>
      <c r="X11" s="696" t="n">
        <f aca="false">92000+6325.39</f>
        <v>98325.39</v>
      </c>
      <c r="Y11" s="700" t="n">
        <f aca="false">IF(W11=0,0,X11/W11*100)</f>
        <v>0</v>
      </c>
    </row>
    <row r="12" customFormat="false" ht="14.4" hidden="false" customHeight="false" outlineLevel="0" collapsed="false">
      <c r="A12" s="647" t="s">
        <v>438</v>
      </c>
      <c r="B12" s="647"/>
      <c r="C12" s="647"/>
      <c r="D12" s="648" t="n">
        <v>477793</v>
      </c>
      <c r="E12" s="648" t="n">
        <v>470856</v>
      </c>
      <c r="F12" s="648" t="n">
        <v>334085</v>
      </c>
      <c r="G12" s="648" t="n">
        <v>1303204</v>
      </c>
      <c r="H12" s="648" t="n">
        <v>978096</v>
      </c>
      <c r="I12" s="648" t="n">
        <v>1356608</v>
      </c>
      <c r="J12" s="648" t="n">
        <v>1191263</v>
      </c>
      <c r="K12" s="648" t="n">
        <v>977990</v>
      </c>
      <c r="L12" s="649" t="n">
        <v>439019.95</v>
      </c>
      <c r="M12" s="649" t="n">
        <v>540080.3</v>
      </c>
      <c r="N12" s="701" t="n">
        <v>2548753.66</v>
      </c>
      <c r="O12" s="649" t="n">
        <v>484835.82</v>
      </c>
      <c r="P12" s="702" t="n">
        <v>849215.54</v>
      </c>
      <c r="Q12" s="649" t="n">
        <v>553837.26</v>
      </c>
      <c r="R12" s="648" t="n">
        <v>1236893.72</v>
      </c>
      <c r="S12" s="649" t="n">
        <v>614297.92</v>
      </c>
      <c r="T12" s="649" t="n">
        <v>5533098.83</v>
      </c>
      <c r="U12" s="649" t="n">
        <v>974810.43</v>
      </c>
      <c r="V12" s="648" t="n">
        <f aca="false">V4</f>
        <v>137265</v>
      </c>
      <c r="W12" s="648" t="n">
        <f aca="false">W4</f>
        <v>1681804</v>
      </c>
      <c r="X12" s="649" t="n">
        <f aca="false">X4</f>
        <v>1735260.14</v>
      </c>
      <c r="Y12" s="650" t="n">
        <f aca="false">IF(W12=0,0,X12/W12*100)</f>
        <v>103.178499991676</v>
      </c>
    </row>
    <row r="13" customFormat="false" ht="13.8" hidden="false" customHeight="false" outlineLevel="0" collapsed="false"/>
    <row r="15" customFormat="false" ht="13.2" hidden="false" customHeight="false" outlineLevel="0" collapsed="false">
      <c r="X15" s="488"/>
    </row>
    <row r="16" customFormat="false" ht="13.2" hidden="false" customHeight="false" outlineLevel="0" collapsed="false">
      <c r="Y16" s="458"/>
    </row>
    <row r="18" customFormat="false" ht="13.2" hidden="false" customHeight="false" outlineLevel="0" collapsed="false">
      <c r="Y18" s="458"/>
    </row>
    <row r="19" customFormat="false" ht="13.2" hidden="false" customHeight="false" outlineLevel="0" collapsed="false">
      <c r="Y19" s="458"/>
    </row>
    <row r="21" customFormat="false" ht="13.2" hidden="false" customHeight="false" outlineLevel="0" collapsed="false">
      <c r="Y21" s="458"/>
    </row>
    <row r="32" customFormat="false" ht="13.2" hidden="false" customHeight="false" outlineLevel="0" collapsed="false">
      <c r="U32" s="458"/>
    </row>
    <row r="33" customFormat="false" ht="13.2" hidden="false" customHeight="false" outlineLevel="0" collapsed="false">
      <c r="U33" s="458"/>
      <c r="Y33" s="458"/>
    </row>
    <row r="34" customFormat="false" ht="13.2" hidden="false" customHeight="false" outlineLevel="0" collapsed="false">
      <c r="U34" s="458"/>
    </row>
    <row r="35" customFormat="false" ht="13.2" hidden="false" customHeight="false" outlineLevel="0" collapsed="false">
      <c r="U35" s="703"/>
      <c r="Y35" s="458"/>
    </row>
    <row r="36" customFormat="false" ht="13.2" hidden="false" customHeight="false" outlineLevel="0" collapsed="false">
      <c r="C36" s="704"/>
      <c r="D36" s="704"/>
      <c r="E36" s="704"/>
      <c r="F36" s="704"/>
      <c r="G36" s="704"/>
      <c r="H36" s="704"/>
      <c r="I36" s="704"/>
      <c r="J36" s="704"/>
      <c r="K36" s="704"/>
      <c r="L36" s="704"/>
      <c r="M36" s="704"/>
      <c r="N36" s="704"/>
      <c r="O36" s="704"/>
      <c r="P36" s="704"/>
      <c r="Q36" s="704"/>
      <c r="R36" s="704"/>
      <c r="S36" s="704"/>
      <c r="T36" s="704"/>
      <c r="U36" s="705"/>
    </row>
    <row r="40" customFormat="false" ht="13.2" hidden="false" customHeight="false" outlineLevel="0" collapsed="false">
      <c r="X40" s="458"/>
    </row>
    <row r="44" customFormat="false" ht="13.2" hidden="false" customHeight="false" outlineLevel="0" collapsed="false">
      <c r="W44" s="458"/>
    </row>
    <row r="45" customFormat="false" ht="13.2" hidden="false" customHeight="false" outlineLevel="0" collapsed="false">
      <c r="C45" s="704"/>
      <c r="D45" s="704"/>
      <c r="E45" s="704"/>
      <c r="F45" s="704"/>
      <c r="G45" s="704"/>
      <c r="H45" s="704"/>
      <c r="I45" s="704"/>
      <c r="J45" s="704"/>
      <c r="K45" s="704"/>
      <c r="L45" s="704"/>
      <c r="M45" s="704"/>
      <c r="N45" s="704"/>
      <c r="O45" s="704"/>
      <c r="P45" s="704"/>
      <c r="Q45" s="704"/>
      <c r="R45" s="704"/>
      <c r="S45" s="704"/>
      <c r="T45" s="704"/>
      <c r="U45" s="704"/>
    </row>
    <row r="49" customFormat="false" ht="13.2" hidden="false" customHeight="false" outlineLevel="0" collapsed="false">
      <c r="U49" s="458"/>
      <c r="W49" s="458"/>
    </row>
  </sheetData>
  <mergeCells count="29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B4:C4"/>
    <mergeCell ref="A5:A11"/>
    <mergeCell ref="A12:C12"/>
  </mergeCells>
  <printOptions headings="false" gridLines="false" gridLinesSet="true" horizontalCentered="false" verticalCentered="false"/>
  <pageMargins left="0.157638888888889" right="0.747916666666667" top="0.39375" bottom="0.984027777777778" header="0.511811023622047" footer="0.511811023622047"/>
  <pageSetup paperSize="9" scale="7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AD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21" activeCellId="0" sqref="V2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46.99"/>
    <col collapsed="false" customWidth="true" hidden="true" outlineLevel="0" max="15" min="2" style="0" width="14.43"/>
    <col collapsed="false" customWidth="true" hidden="true" outlineLevel="0" max="16" min="16" style="0" width="16.1"/>
    <col collapsed="false" customWidth="true" hidden="true" outlineLevel="0" max="18" min="17" style="0" width="14.43"/>
    <col collapsed="false" customWidth="true" hidden="false" outlineLevel="0" max="19" min="19" style="0" width="14.43"/>
    <col collapsed="false" customWidth="true" hidden="false" outlineLevel="0" max="20" min="20" style="0" width="12.1"/>
    <col collapsed="false" customWidth="true" hidden="false" outlineLevel="0" max="21" min="21" style="0" width="13.1"/>
    <col collapsed="false" customWidth="true" hidden="false" outlineLevel="0" max="22" min="22" style="0" width="13.33"/>
    <col collapsed="false" customWidth="true" hidden="false" outlineLevel="0" max="23" min="23" style="0" width="7.76"/>
    <col collapsed="false" customWidth="true" hidden="false" outlineLevel="0" max="25" min="25" style="0" width="9.77"/>
    <col collapsed="false" customWidth="true" hidden="false" outlineLevel="0" max="26" min="26" style="0" width="10.55"/>
    <col collapsed="false" customWidth="true" hidden="false" outlineLevel="0" max="28" min="28" style="0" width="10.66"/>
  </cols>
  <sheetData>
    <row r="1" customFormat="false" ht="15.6" hidden="false" customHeight="false" outlineLevel="0" collapsed="false">
      <c r="A1" s="706" t="s">
        <v>445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706"/>
      <c r="U1" s="706"/>
      <c r="V1" s="706"/>
      <c r="W1" s="706"/>
    </row>
    <row r="2" customFormat="false" ht="13.8" hidden="false" customHeight="false" outlineLevel="0" collapsed="false">
      <c r="A2" s="707"/>
      <c r="B2" s="707"/>
      <c r="C2" s="707"/>
      <c r="D2" s="707"/>
      <c r="E2" s="707"/>
      <c r="F2" s="707"/>
      <c r="G2" s="707"/>
      <c r="H2" s="707"/>
      <c r="I2" s="707"/>
      <c r="J2" s="707"/>
      <c r="K2" s="707"/>
      <c r="L2" s="652"/>
      <c r="M2" s="652"/>
      <c r="N2" s="652"/>
      <c r="O2" s="652"/>
      <c r="P2" s="652"/>
      <c r="Q2" s="652"/>
      <c r="R2" s="652"/>
      <c r="S2" s="652"/>
      <c r="T2" s="653"/>
      <c r="U2" s="653"/>
    </row>
    <row r="3" customFormat="false" ht="13.5" hidden="false" customHeight="true" outlineLevel="0" collapsed="false">
      <c r="A3" s="708" t="s">
        <v>4</v>
      </c>
      <c r="B3" s="709" t="s">
        <v>137</v>
      </c>
      <c r="C3" s="709" t="s">
        <v>138</v>
      </c>
      <c r="D3" s="709" t="s">
        <v>139</v>
      </c>
      <c r="E3" s="709" t="s">
        <v>140</v>
      </c>
      <c r="F3" s="709" t="s">
        <v>141</v>
      </c>
      <c r="G3" s="709" t="s">
        <v>10</v>
      </c>
      <c r="H3" s="709" t="s">
        <v>11</v>
      </c>
      <c r="I3" s="709" t="s">
        <v>12</v>
      </c>
      <c r="J3" s="709" t="s">
        <v>13</v>
      </c>
      <c r="K3" s="709" t="s">
        <v>14</v>
      </c>
      <c r="L3" s="709" t="s">
        <v>15</v>
      </c>
      <c r="M3" s="709" t="s">
        <v>16</v>
      </c>
      <c r="N3" s="709" t="s">
        <v>17</v>
      </c>
      <c r="O3" s="709" t="s">
        <v>18</v>
      </c>
      <c r="P3" s="709" t="s">
        <v>19</v>
      </c>
      <c r="Q3" s="709" t="s">
        <v>20</v>
      </c>
      <c r="R3" s="709" t="s">
        <v>21</v>
      </c>
      <c r="S3" s="709" t="s">
        <v>22</v>
      </c>
      <c r="T3" s="9" t="s">
        <v>23</v>
      </c>
      <c r="U3" s="10" t="s">
        <v>24</v>
      </c>
      <c r="V3" s="10" t="s">
        <v>25</v>
      </c>
      <c r="W3" s="11" t="s">
        <v>26</v>
      </c>
    </row>
    <row r="4" customFormat="false" ht="26.4" hidden="false" customHeight="true" outlineLevel="0" collapsed="false">
      <c r="A4" s="708"/>
      <c r="B4" s="709"/>
      <c r="C4" s="709"/>
      <c r="D4" s="709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9"/>
      <c r="U4" s="10"/>
      <c r="V4" s="10"/>
      <c r="W4" s="11"/>
    </row>
    <row r="5" customFormat="false" ht="13.8" hidden="false" customHeight="false" outlineLevel="0" collapsed="false">
      <c r="A5" s="710" t="s">
        <v>446</v>
      </c>
      <c r="B5" s="711" t="n">
        <v>7125871</v>
      </c>
      <c r="C5" s="711" t="n">
        <v>7561840</v>
      </c>
      <c r="D5" s="711" t="n">
        <v>9082354</v>
      </c>
      <c r="E5" s="711" t="n">
        <v>9080838</v>
      </c>
      <c r="F5" s="711" t="n">
        <v>8537685</v>
      </c>
      <c r="G5" s="711" t="n">
        <v>9096722</v>
      </c>
      <c r="H5" s="711" t="n">
        <v>9201831</v>
      </c>
      <c r="I5" s="711" t="n">
        <v>9722622</v>
      </c>
      <c r="J5" s="711" t="n">
        <v>9640328.24</v>
      </c>
      <c r="K5" s="712" t="n">
        <v>10178626.01</v>
      </c>
      <c r="L5" s="712" t="n">
        <v>10784511.56</v>
      </c>
      <c r="M5" s="712" t="n">
        <v>10947354.26</v>
      </c>
      <c r="N5" s="711" t="n">
        <v>13601965.26</v>
      </c>
      <c r="O5" s="712" t="n">
        <v>12870365.97</v>
      </c>
      <c r="P5" s="712" t="n">
        <v>13601928.51</v>
      </c>
      <c r="Q5" s="712" t="n">
        <v>14215260.54</v>
      </c>
      <c r="R5" s="712" t="n">
        <v>15098744.33</v>
      </c>
      <c r="S5" s="712" t="n">
        <v>17534990.72</v>
      </c>
      <c r="T5" s="711" t="n">
        <f aca="false">'Bežné príjmy'!V115</f>
        <v>15510239</v>
      </c>
      <c r="U5" s="711" t="n">
        <f aca="false">'Bežné príjmy'!W115</f>
        <v>17389951</v>
      </c>
      <c r="V5" s="711" t="n">
        <f aca="false">'Bežné príjmy'!X115</f>
        <v>17441665.92</v>
      </c>
      <c r="W5" s="713" t="n">
        <f aca="false">IF(U5=0,0,V5/U5*100)</f>
        <v>100.297383931674</v>
      </c>
      <c r="X5" s="458"/>
      <c r="AD5" s="458"/>
    </row>
    <row r="6" customFormat="false" ht="13.8" hidden="false" customHeight="false" outlineLevel="0" collapsed="false">
      <c r="A6" s="714" t="s">
        <v>447</v>
      </c>
      <c r="B6" s="695" t="n">
        <v>5867125</v>
      </c>
      <c r="C6" s="695" t="n">
        <v>6460200</v>
      </c>
      <c r="D6" s="695" t="n">
        <v>7832271</v>
      </c>
      <c r="E6" s="695" t="n">
        <v>8716285.43</v>
      </c>
      <c r="F6" s="695" t="n">
        <v>9309387</v>
      </c>
      <c r="G6" s="695" t="n">
        <v>8743512.2</v>
      </c>
      <c r="H6" s="695" t="n">
        <v>8908071</v>
      </c>
      <c r="I6" s="695" t="n">
        <v>8934542</v>
      </c>
      <c r="J6" s="695" t="n">
        <v>9572545.38</v>
      </c>
      <c r="K6" s="696" t="n">
        <v>9554914.8</v>
      </c>
      <c r="L6" s="696" t="n">
        <v>9695081.34</v>
      </c>
      <c r="M6" s="696" t="n">
        <v>10029034.88</v>
      </c>
      <c r="N6" s="695" t="n">
        <v>10815176.44</v>
      </c>
      <c r="O6" s="696" t="n">
        <v>12072287.61</v>
      </c>
      <c r="P6" s="696" t="n">
        <v>12542381.57</v>
      </c>
      <c r="Q6" s="696" t="n">
        <v>13351433.26</v>
      </c>
      <c r="R6" s="696" t="n">
        <v>14807895.81</v>
      </c>
      <c r="S6" s="696" t="n">
        <v>17087777.59</v>
      </c>
      <c r="T6" s="695" t="n">
        <f aca="false">'bežné výdavky'!V219</f>
        <v>15448917</v>
      </c>
      <c r="U6" s="695" t="n">
        <f aca="false">'bežné výdavky'!W219</f>
        <v>17633511</v>
      </c>
      <c r="V6" s="695" t="n">
        <f aca="false">'bežné výdavky'!X219</f>
        <v>17393407.83</v>
      </c>
      <c r="W6" s="700" t="n">
        <f aca="false">IF(U6=0,0,V6/U6*100)</f>
        <v>98.6383700330581</v>
      </c>
      <c r="X6" s="458"/>
      <c r="AD6" s="458"/>
    </row>
    <row r="7" customFormat="false" ht="14.4" hidden="false" customHeight="false" outlineLevel="0" collapsed="false">
      <c r="A7" s="715" t="s">
        <v>448</v>
      </c>
      <c r="B7" s="716" t="n">
        <v>1258746</v>
      </c>
      <c r="C7" s="716" t="n">
        <v>1101640</v>
      </c>
      <c r="D7" s="716" t="n">
        <v>1250083</v>
      </c>
      <c r="E7" s="716" t="n">
        <v>364552.57</v>
      </c>
      <c r="F7" s="716" t="n">
        <v>-771702</v>
      </c>
      <c r="G7" s="716" t="n">
        <v>353209.800000001</v>
      </c>
      <c r="H7" s="716" t="n">
        <v>293760</v>
      </c>
      <c r="I7" s="716" t="n">
        <v>788080</v>
      </c>
      <c r="J7" s="717" t="n">
        <v>67782.8599999975</v>
      </c>
      <c r="K7" s="717" t="n">
        <v>623711.210000001</v>
      </c>
      <c r="L7" s="717" t="n">
        <v>1089430.22</v>
      </c>
      <c r="M7" s="717" t="n">
        <v>918319.380000003</v>
      </c>
      <c r="N7" s="716" t="n">
        <v>2786788.82</v>
      </c>
      <c r="O7" s="717" t="n">
        <v>798078.359999998</v>
      </c>
      <c r="P7" s="717" t="n">
        <v>1059546.94</v>
      </c>
      <c r="Q7" s="717" t="n">
        <v>863827.279999998</v>
      </c>
      <c r="R7" s="717" t="n">
        <v>290848.52</v>
      </c>
      <c r="S7" s="717" t="n">
        <v>447213.129999999</v>
      </c>
      <c r="T7" s="716" t="n">
        <f aca="false">T5-T6</f>
        <v>61322</v>
      </c>
      <c r="U7" s="716" t="n">
        <f aca="false">U5-U6</f>
        <v>-243560</v>
      </c>
      <c r="V7" s="716" t="n">
        <f aca="false">V5-V6</f>
        <v>48258.0900000036</v>
      </c>
      <c r="W7" s="718"/>
      <c r="AD7" s="458"/>
    </row>
    <row r="8" customFormat="false" ht="14.4" hidden="false" customHeight="false" outlineLevel="0" collapsed="false">
      <c r="A8" s="719"/>
      <c r="B8" s="719"/>
      <c r="C8" s="719"/>
      <c r="D8" s="719"/>
      <c r="E8" s="719"/>
      <c r="F8" s="719"/>
      <c r="G8" s="719"/>
      <c r="H8" s="719"/>
      <c r="I8" s="719"/>
      <c r="J8" s="719"/>
      <c r="K8" s="719"/>
      <c r="L8" s="719"/>
      <c r="M8" s="719"/>
      <c r="N8" s="719"/>
      <c r="O8" s="719"/>
      <c r="P8" s="719"/>
      <c r="Q8" s="719"/>
      <c r="R8" s="719"/>
      <c r="S8" s="719"/>
      <c r="T8" s="719"/>
      <c r="U8" s="719"/>
      <c r="V8" s="719"/>
      <c r="W8" s="719"/>
      <c r="AB8" s="458"/>
      <c r="AD8" s="458"/>
    </row>
    <row r="9" customFormat="false" ht="13.8" hidden="false" customHeight="false" outlineLevel="0" collapsed="false">
      <c r="A9" s="710" t="s">
        <v>449</v>
      </c>
      <c r="B9" s="711" t="n">
        <v>2113092</v>
      </c>
      <c r="C9" s="711" t="n">
        <v>1017958</v>
      </c>
      <c r="D9" s="711" t="n">
        <v>1245369</v>
      </c>
      <c r="E9" s="711" t="n">
        <v>4391413</v>
      </c>
      <c r="F9" s="711" t="n">
        <v>3456141</v>
      </c>
      <c r="G9" s="711" t="n">
        <v>4649713</v>
      </c>
      <c r="H9" s="711" t="n">
        <v>4502774.06</v>
      </c>
      <c r="I9" s="711" t="n">
        <v>3678497</v>
      </c>
      <c r="J9" s="711" t="n">
        <v>1218338.59</v>
      </c>
      <c r="K9" s="712" t="n">
        <v>752297.52</v>
      </c>
      <c r="L9" s="712" t="n">
        <v>935536.18</v>
      </c>
      <c r="M9" s="712" t="n">
        <v>1696241.8</v>
      </c>
      <c r="N9" s="711" t="n">
        <v>2123247.52</v>
      </c>
      <c r="O9" s="712" t="n">
        <v>1526662.64</v>
      </c>
      <c r="P9" s="712" t="n">
        <v>2436633.24</v>
      </c>
      <c r="Q9" s="712" t="n">
        <v>2862309.5</v>
      </c>
      <c r="R9" s="712" t="n">
        <v>3393484.54</v>
      </c>
      <c r="S9" s="712" t="n">
        <v>967514.34</v>
      </c>
      <c r="T9" s="711" t="n">
        <f aca="false">'Kapitálové príjmy'!V56</f>
        <v>4868886</v>
      </c>
      <c r="U9" s="711" t="n">
        <f aca="false">'Kapitálové príjmy'!W56</f>
        <v>5098006</v>
      </c>
      <c r="V9" s="711" t="n">
        <f aca="false">'Kapitálové príjmy'!X56</f>
        <v>1455646.56</v>
      </c>
      <c r="W9" s="720" t="n">
        <f aca="false">IF(U9=0,0,V9/U9*100)</f>
        <v>28.553253173888</v>
      </c>
      <c r="AA9" s="458"/>
    </row>
    <row r="10" customFormat="false" ht="13.8" hidden="false" customHeight="false" outlineLevel="0" collapsed="false">
      <c r="A10" s="714" t="s">
        <v>450</v>
      </c>
      <c r="B10" s="695" t="n">
        <v>2988050</v>
      </c>
      <c r="C10" s="695" t="n">
        <v>1793069</v>
      </c>
      <c r="D10" s="695" t="n">
        <v>2942409</v>
      </c>
      <c r="E10" s="695" t="n">
        <v>4880528</v>
      </c>
      <c r="F10" s="695" t="n">
        <v>5977301</v>
      </c>
      <c r="G10" s="695" t="n">
        <v>5818483</v>
      </c>
      <c r="H10" s="695" t="n">
        <v>4719096</v>
      </c>
      <c r="I10" s="695" t="n">
        <v>3939694</v>
      </c>
      <c r="J10" s="695" t="n">
        <v>1771834.35</v>
      </c>
      <c r="K10" s="696" t="n">
        <v>2868630.65</v>
      </c>
      <c r="L10" s="696" t="n">
        <v>1348818.65</v>
      </c>
      <c r="M10" s="696" t="n">
        <v>1900647.68</v>
      </c>
      <c r="N10" s="695" t="n">
        <v>2329182.13</v>
      </c>
      <c r="O10" s="696" t="n">
        <v>2649518.49</v>
      </c>
      <c r="P10" s="696" t="n">
        <v>2729306.16</v>
      </c>
      <c r="Q10" s="696" t="n">
        <v>6260788.56</v>
      </c>
      <c r="R10" s="696" t="n">
        <v>3770750.13</v>
      </c>
      <c r="S10" s="696" t="n">
        <v>3231552.74</v>
      </c>
      <c r="T10" s="695" t="n">
        <f aca="false">'Kapitálové výdavky'!V139</f>
        <v>6175729</v>
      </c>
      <c r="U10" s="695" t="n">
        <f aca="false">'Kapitálové výdavky'!W139</f>
        <v>6366764</v>
      </c>
      <c r="V10" s="695" t="n">
        <f aca="false">'Kapitálové výdavky'!X139</f>
        <v>1724645.05</v>
      </c>
      <c r="W10" s="721" t="n">
        <f aca="false">IF(U10=0,0,V10/U10*100)</f>
        <v>27.0882515827507</v>
      </c>
    </row>
    <row r="11" customFormat="false" ht="14.4" hidden="false" customHeight="false" outlineLevel="0" collapsed="false">
      <c r="A11" s="722" t="s">
        <v>451</v>
      </c>
      <c r="B11" s="723" t="n">
        <v>-874958</v>
      </c>
      <c r="C11" s="723" t="n">
        <v>-775111</v>
      </c>
      <c r="D11" s="723" t="n">
        <v>-1697040</v>
      </c>
      <c r="E11" s="723" t="n">
        <v>-489115</v>
      </c>
      <c r="F11" s="723" t="n">
        <v>-2521160</v>
      </c>
      <c r="G11" s="723" t="n">
        <v>-1168770</v>
      </c>
      <c r="H11" s="723" t="n">
        <v>-216321.94</v>
      </c>
      <c r="I11" s="723" t="n">
        <v>-261197</v>
      </c>
      <c r="J11" s="724" t="n">
        <v>-553495.76</v>
      </c>
      <c r="K11" s="724" t="n">
        <v>-2116333.13</v>
      </c>
      <c r="L11" s="724" t="n">
        <v>-413282.47</v>
      </c>
      <c r="M11" s="724" t="n">
        <v>-204405.88</v>
      </c>
      <c r="N11" s="723" t="n">
        <v>-205934.61</v>
      </c>
      <c r="O11" s="724" t="n">
        <v>-1122855.85</v>
      </c>
      <c r="P11" s="724" t="n">
        <v>-292672.92</v>
      </c>
      <c r="Q11" s="724" t="n">
        <v>-3398479.06</v>
      </c>
      <c r="R11" s="724" t="n">
        <v>-377265.59</v>
      </c>
      <c r="S11" s="724" t="n">
        <v>-2264038.4</v>
      </c>
      <c r="T11" s="723" t="n">
        <f aca="false">T9-T10</f>
        <v>-1306843</v>
      </c>
      <c r="U11" s="723" t="n">
        <f aca="false">U9-U10</f>
        <v>-1268758</v>
      </c>
      <c r="V11" s="723" t="n">
        <f aca="false">V9-V10</f>
        <v>-268998.49</v>
      </c>
      <c r="W11" s="725"/>
      <c r="Y11" s="458"/>
      <c r="Z11" s="458"/>
    </row>
    <row r="12" customFormat="false" ht="14.4" hidden="false" customHeight="false" outlineLevel="0" collapsed="false">
      <c r="A12" s="719"/>
      <c r="B12" s="719"/>
      <c r="C12" s="719"/>
      <c r="D12" s="719"/>
      <c r="E12" s="719"/>
      <c r="F12" s="719"/>
      <c r="G12" s="719"/>
      <c r="H12" s="719"/>
      <c r="I12" s="719"/>
      <c r="J12" s="719"/>
      <c r="K12" s="719"/>
      <c r="L12" s="719"/>
      <c r="M12" s="719"/>
      <c r="N12" s="719"/>
      <c r="O12" s="719"/>
      <c r="P12" s="719"/>
      <c r="Q12" s="719"/>
      <c r="R12" s="719"/>
      <c r="S12" s="719"/>
      <c r="T12" s="719"/>
      <c r="U12" s="719"/>
      <c r="V12" s="719"/>
      <c r="W12" s="719"/>
    </row>
    <row r="13" customFormat="false" ht="13.8" hidden="false" customHeight="false" outlineLevel="0" collapsed="false">
      <c r="A13" s="710" t="s">
        <v>452</v>
      </c>
      <c r="B13" s="711" t="n">
        <v>499436</v>
      </c>
      <c r="C13" s="711" t="n">
        <v>313085</v>
      </c>
      <c r="D13" s="711" t="n">
        <v>1640749</v>
      </c>
      <c r="E13" s="711" t="n">
        <v>2754938</v>
      </c>
      <c r="F13" s="711" t="n">
        <v>4479434</v>
      </c>
      <c r="G13" s="711" t="n">
        <v>2266668</v>
      </c>
      <c r="H13" s="711" t="n">
        <v>1305406</v>
      </c>
      <c r="I13" s="711" t="n">
        <v>1509534</v>
      </c>
      <c r="J13" s="711" t="n">
        <v>1300969.13</v>
      </c>
      <c r="K13" s="712" t="n">
        <v>2766561.36</v>
      </c>
      <c r="L13" s="712" t="n">
        <v>2492133.93</v>
      </c>
      <c r="M13" s="712" t="n">
        <v>1267177.12</v>
      </c>
      <c r="N13" s="711" t="n">
        <v>1389578.65</v>
      </c>
      <c r="O13" s="712" t="n">
        <v>1600445.57</v>
      </c>
      <c r="P13" s="712" t="n">
        <v>3164039.87</v>
      </c>
      <c r="Q13" s="712" t="n">
        <v>7475946.97</v>
      </c>
      <c r="R13" s="712" t="n">
        <v>7627753.13</v>
      </c>
      <c r="S13" s="712" t="n">
        <v>3362549.95</v>
      </c>
      <c r="T13" s="711" t="n">
        <f aca="false">'Fin operácie - príjmy'!V23</f>
        <v>1382786</v>
      </c>
      <c r="U13" s="711" t="n">
        <f aca="false">'Fin operácie - príjmy'!W23</f>
        <v>3534065</v>
      </c>
      <c r="V13" s="711" t="n">
        <f aca="false">'Fin operácie - príjmy'!X23</f>
        <v>2706921.38</v>
      </c>
      <c r="W13" s="720" t="n">
        <f aca="false">IF(U13=0,0,V13/U13*100)</f>
        <v>76.5951214819196</v>
      </c>
      <c r="AD13" s="458"/>
    </row>
    <row r="14" customFormat="false" ht="13.8" hidden="false" customHeight="false" outlineLevel="0" collapsed="false">
      <c r="A14" s="714" t="s">
        <v>453</v>
      </c>
      <c r="B14" s="695" t="n">
        <v>477793</v>
      </c>
      <c r="C14" s="695" t="n">
        <v>470856</v>
      </c>
      <c r="D14" s="695" t="n">
        <v>334085</v>
      </c>
      <c r="E14" s="695" t="n">
        <v>1303204</v>
      </c>
      <c r="F14" s="695" t="n">
        <v>978096</v>
      </c>
      <c r="G14" s="695" t="n">
        <v>1356608</v>
      </c>
      <c r="H14" s="695" t="n">
        <v>1191263</v>
      </c>
      <c r="I14" s="695" t="n">
        <v>977990</v>
      </c>
      <c r="J14" s="695" t="n">
        <v>439019.95</v>
      </c>
      <c r="K14" s="696" t="n">
        <v>540080.3</v>
      </c>
      <c r="L14" s="696" t="n">
        <v>2548753.66</v>
      </c>
      <c r="M14" s="696" t="n">
        <v>484835.82</v>
      </c>
      <c r="N14" s="695" t="n">
        <v>849215.54</v>
      </c>
      <c r="O14" s="696" t="n">
        <v>553837.26</v>
      </c>
      <c r="P14" s="696" t="n">
        <v>1236893.72</v>
      </c>
      <c r="Q14" s="696" t="n">
        <v>614297.92</v>
      </c>
      <c r="R14" s="696" t="n">
        <v>5533098.83</v>
      </c>
      <c r="S14" s="696" t="n">
        <v>974810.43</v>
      </c>
      <c r="T14" s="695" t="n">
        <f aca="false">'Finančné operácie - výdavky'!V12</f>
        <v>137265</v>
      </c>
      <c r="U14" s="695" t="n">
        <f aca="false">'Finančné operácie - výdavky'!W12</f>
        <v>1681804</v>
      </c>
      <c r="V14" s="695" t="n">
        <f aca="false">'Finančné operácie - výdavky'!X12</f>
        <v>1735260.14</v>
      </c>
      <c r="W14" s="721" t="n">
        <f aca="false">IF(U14=0,0,V14/U14*100)</f>
        <v>103.178499991676</v>
      </c>
    </row>
    <row r="15" customFormat="false" ht="14.4" hidden="false" customHeight="false" outlineLevel="0" collapsed="false">
      <c r="A15" s="722" t="s">
        <v>454</v>
      </c>
      <c r="B15" s="723" t="n">
        <v>21643</v>
      </c>
      <c r="C15" s="723" t="n">
        <v>-157771</v>
      </c>
      <c r="D15" s="723" t="n">
        <v>1306664</v>
      </c>
      <c r="E15" s="723" t="n">
        <v>1451734</v>
      </c>
      <c r="F15" s="723" t="n">
        <v>3501338</v>
      </c>
      <c r="G15" s="723" t="n">
        <v>910060</v>
      </c>
      <c r="H15" s="723" t="n">
        <v>114143</v>
      </c>
      <c r="I15" s="723" t="n">
        <v>531544</v>
      </c>
      <c r="J15" s="724" t="n">
        <v>861949.18</v>
      </c>
      <c r="K15" s="724" t="n">
        <v>2226481.06</v>
      </c>
      <c r="L15" s="724" t="n">
        <v>-56619.73</v>
      </c>
      <c r="M15" s="724" t="n">
        <v>782341.3</v>
      </c>
      <c r="N15" s="723" t="n">
        <v>540363.11</v>
      </c>
      <c r="O15" s="724" t="n">
        <v>1046608.31</v>
      </c>
      <c r="P15" s="724" t="n">
        <v>1927146.15</v>
      </c>
      <c r="Q15" s="724" t="n">
        <v>6861649.05</v>
      </c>
      <c r="R15" s="724" t="n">
        <v>2094654.3</v>
      </c>
      <c r="S15" s="724" t="n">
        <v>2387739.52</v>
      </c>
      <c r="T15" s="723" t="n">
        <f aca="false">T13-T14</f>
        <v>1245521</v>
      </c>
      <c r="U15" s="716" t="n">
        <f aca="false">U13-U14</f>
        <v>1852261</v>
      </c>
      <c r="V15" s="716" t="n">
        <f aca="false">V13-(V14+W14)</f>
        <v>971558.061500008</v>
      </c>
      <c r="W15" s="725"/>
    </row>
    <row r="16" customFormat="false" ht="14.4" hidden="false" customHeight="false" outlineLevel="0" collapsed="false">
      <c r="A16" s="719"/>
      <c r="B16" s="719"/>
      <c r="C16" s="719"/>
      <c r="D16" s="719"/>
      <c r="E16" s="719"/>
      <c r="F16" s="719"/>
      <c r="G16" s="719"/>
      <c r="H16" s="719"/>
      <c r="I16" s="719"/>
      <c r="J16" s="719"/>
      <c r="K16" s="719"/>
      <c r="L16" s="719"/>
      <c r="M16" s="719"/>
      <c r="N16" s="719"/>
      <c r="O16" s="719"/>
      <c r="P16" s="719"/>
      <c r="Q16" s="719"/>
      <c r="R16" s="719"/>
      <c r="S16" s="719"/>
      <c r="T16" s="719"/>
      <c r="U16" s="719"/>
      <c r="V16" s="719"/>
      <c r="W16" s="719"/>
    </row>
    <row r="17" customFormat="false" ht="13.2" hidden="false" customHeight="true" outlineLevel="0" collapsed="false">
      <c r="A17" s="726" t="s">
        <v>455</v>
      </c>
      <c r="B17" s="726"/>
      <c r="C17" s="726"/>
      <c r="D17" s="726"/>
      <c r="E17" s="726"/>
      <c r="F17" s="726"/>
      <c r="G17" s="726"/>
      <c r="H17" s="726"/>
      <c r="I17" s="726"/>
      <c r="J17" s="726"/>
      <c r="K17" s="726"/>
      <c r="L17" s="726"/>
      <c r="M17" s="726"/>
      <c r="N17" s="726"/>
      <c r="O17" s="726"/>
      <c r="P17" s="726"/>
      <c r="Q17" s="726"/>
      <c r="R17" s="726"/>
      <c r="S17" s="726"/>
      <c r="T17" s="726"/>
      <c r="U17" s="726"/>
      <c r="V17" s="726"/>
      <c r="W17" s="726"/>
      <c r="Y17" s="727"/>
    </row>
    <row r="18" customFormat="false" ht="13.2" hidden="false" customHeight="true" outlineLevel="0" collapsed="false">
      <c r="A18" s="726"/>
      <c r="B18" s="726"/>
      <c r="C18" s="726"/>
      <c r="D18" s="726"/>
      <c r="E18" s="726"/>
      <c r="F18" s="726"/>
      <c r="G18" s="726"/>
      <c r="H18" s="726"/>
      <c r="I18" s="726"/>
      <c r="J18" s="726"/>
      <c r="K18" s="726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Y18" s="727"/>
    </row>
    <row r="19" customFormat="false" ht="16.8" hidden="false" customHeight="false" outlineLevel="0" collapsed="false">
      <c r="A19" s="728" t="s">
        <v>456</v>
      </c>
      <c r="B19" s="729" t="n">
        <v>405431</v>
      </c>
      <c r="C19" s="729" t="n">
        <v>168758</v>
      </c>
      <c r="D19" s="729" t="n">
        <v>859707</v>
      </c>
      <c r="E19" s="729" t="n">
        <v>1327171.57</v>
      </c>
      <c r="F19" s="729" t="n">
        <v>208476</v>
      </c>
      <c r="G19" s="729" t="n">
        <v>94499.8000000008</v>
      </c>
      <c r="H19" s="729" t="n">
        <v>191581.06</v>
      </c>
      <c r="I19" s="729" t="n">
        <v>1058427</v>
      </c>
      <c r="J19" s="730" t="n">
        <v>376236.279999997</v>
      </c>
      <c r="K19" s="730" t="n">
        <v>733859.14</v>
      </c>
      <c r="L19" s="730" t="n">
        <v>619528.020000001</v>
      </c>
      <c r="M19" s="730" t="n">
        <v>1496254.8</v>
      </c>
      <c r="N19" s="729" t="n">
        <v>3121217.32</v>
      </c>
      <c r="O19" s="730" t="n">
        <v>721830.819999998</v>
      </c>
      <c r="P19" s="730" t="n">
        <v>2694020.17</v>
      </c>
      <c r="Q19" s="730" t="n">
        <v>4326997.27</v>
      </c>
      <c r="R19" s="730" t="n">
        <v>2008237.23</v>
      </c>
      <c r="S19" s="730" t="n">
        <v>570914.249999999</v>
      </c>
      <c r="T19" s="729" t="n">
        <f aca="false">T7+T11+T15</f>
        <v>0</v>
      </c>
      <c r="U19" s="729" t="n">
        <f aca="false">U7+U11+U15</f>
        <v>339943</v>
      </c>
      <c r="V19" s="729" t="n">
        <f aca="false">V7+V11+V15</f>
        <v>750817.661500012</v>
      </c>
      <c r="W19" s="731"/>
    </row>
    <row r="20" customFormat="false" ht="13.8" hidden="false" customHeight="false" outlineLevel="0" collapsed="false"/>
    <row r="21" customFormat="false" ht="13.2" hidden="false" customHeight="false" outlineLevel="0" collapsed="false">
      <c r="A21" s="727"/>
      <c r="B21" s="727"/>
      <c r="C21" s="727"/>
      <c r="D21" s="727"/>
      <c r="E21" s="727"/>
      <c r="F21" s="727"/>
      <c r="G21" s="727"/>
      <c r="H21" s="727"/>
      <c r="I21" s="727"/>
      <c r="J21" s="727"/>
      <c r="K21" s="727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32"/>
      <c r="W21" s="727"/>
    </row>
    <row r="22" customFormat="false" ht="13.2" hidden="false" customHeight="false" outlineLevel="0" collapsed="false">
      <c r="V22" s="458"/>
      <c r="W22" s="458"/>
    </row>
    <row r="23" customFormat="false" ht="13.2" hidden="false" customHeight="false" outlineLevel="0" collapsed="false">
      <c r="T23" s="458"/>
      <c r="U23" s="458"/>
      <c r="V23" s="458"/>
      <c r="W23" s="458"/>
    </row>
    <row r="27" customFormat="false" ht="13.2" hidden="false" customHeight="false" outlineLevel="0" collapsed="false">
      <c r="T27" s="733" t="s">
        <v>457</v>
      </c>
      <c r="U27" s="733"/>
      <c r="V27" s="733"/>
    </row>
    <row r="28" customFormat="false" ht="13.2" hidden="false" customHeight="false" outlineLevel="0" collapsed="false">
      <c r="T28" s="734" t="s">
        <v>458</v>
      </c>
      <c r="U28" s="734"/>
      <c r="V28" s="734"/>
    </row>
    <row r="30" customFormat="false" ht="13.2" hidden="false" customHeight="false" outlineLevel="0" collapsed="false">
      <c r="T30" s="458"/>
    </row>
    <row r="32" customFormat="false" ht="13.2" hidden="false" customHeight="false" outlineLevel="0" collapsed="false">
      <c r="W32" s="488"/>
    </row>
    <row r="33" customFormat="false" ht="13.2" hidden="false" customHeight="false" outlineLevel="0" collapsed="false">
      <c r="T33" s="458"/>
      <c r="U33" s="458"/>
      <c r="V33" s="458"/>
      <c r="W33" s="488"/>
    </row>
    <row r="37" customFormat="false" ht="13.2" hidden="false" customHeight="false" outlineLevel="0" collapsed="false">
      <c r="U37" s="458"/>
    </row>
    <row r="38" customFormat="false" ht="13.2" hidden="false" customHeight="false" outlineLevel="0" collapsed="false">
      <c r="T38" s="458"/>
    </row>
    <row r="40" customFormat="false" ht="13.2" hidden="false" customHeight="false" outlineLevel="0" collapsed="false">
      <c r="T40" s="458"/>
      <c r="U40" s="458"/>
    </row>
    <row r="48" customFormat="false" ht="13.2" hidden="false" customHeight="false" outlineLevel="0" collapsed="false">
      <c r="T48" s="458"/>
      <c r="U48" s="458"/>
      <c r="V48" s="458"/>
    </row>
    <row r="49" customFormat="false" ht="13.2" hidden="false" customHeight="false" outlineLevel="0" collapsed="false">
      <c r="T49" s="458"/>
      <c r="U49" s="458"/>
      <c r="V49" s="458"/>
    </row>
    <row r="55" customFormat="false" ht="13.2" hidden="false" customHeight="false" outlineLevel="0" collapsed="false">
      <c r="J55" s="0" t="n">
        <f aca="false">SUM(J41:J54)</f>
        <v>0</v>
      </c>
    </row>
    <row r="57" customFormat="false" ht="13.2" hidden="false" customHeight="false" outlineLevel="0" collapsed="false">
      <c r="J57" s="0" t="n">
        <f aca="false">SUM(J56)</f>
        <v>0</v>
      </c>
    </row>
  </sheetData>
  <mergeCells count="30">
    <mergeCell ref="A1:W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A8:W8"/>
    <mergeCell ref="A12:W12"/>
    <mergeCell ref="A16:W16"/>
    <mergeCell ref="A17:W18"/>
    <mergeCell ref="T27:V27"/>
    <mergeCell ref="T28:V2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9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LibreOffice/25.2.2.2$Windows_X86_64 LibreOffice_project/7370d4be9e3cf6031a51beef54ff3bda878e3fac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2009-12-28T13:25:53Z</dcterms:created>
  <dc:creator>Lubos Kamenicky</dc:creator>
  <dc:description/>
  <dc:language>sk-SK</dc:language>
  <cp:lastModifiedBy>kamenicky</cp:lastModifiedBy>
  <cp:lastPrinted>2025-04-17T09:45:44Z</cp:lastPrinted>
  <dcterms:modified xsi:type="dcterms:W3CDTF">2025-04-17T11:01:09Z</dcterms:modified>
  <cp:revision>0</cp:revision>
  <dc:subject/>
  <dc:title/>
</cp:coreProperties>
</file>