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5" yWindow="1305" windowWidth="20085" windowHeight="12675" firstSheet="2" activeTab="2"/>
  </bookViews>
  <sheets>
    <sheet name="rozpočet 2016" sheetId="11" state="hidden" r:id="rId1"/>
    <sheet name="rozpočet" sheetId="2" state="hidden"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11'!$A$62</definedName>
    <definedName name="_Toc437247947" localSheetId="12">'Program 11'!$A$83</definedName>
    <definedName name="_Toc437247948" localSheetId="12">'Program 11'!$A$100</definedName>
    <definedName name="_Toc437247949" localSheetId="12">'Program 11'!$A$132</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B238" i="16" l="1"/>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40" i="13"/>
  <c r="B224" i="13"/>
  <c r="B209" i="13"/>
  <c r="B204" i="13"/>
  <c r="B173" i="13"/>
  <c r="B154" i="13"/>
  <c r="B136" i="13"/>
  <c r="B104" i="13"/>
  <c r="B87" i="13"/>
  <c r="B66"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42" i="3"/>
  <c r="B13" i="3"/>
  <c r="B5" i="3"/>
  <c r="B96" i="1"/>
  <c r="B70" i="1"/>
  <c r="B40" i="1"/>
  <c r="B14" i="1"/>
  <c r="B5" i="1"/>
  <c r="M4" i="11"/>
  <c r="M9" i="11"/>
  <c r="M14" i="11"/>
  <c r="M22" i="11"/>
  <c r="M26" i="11"/>
  <c r="M21" i="11" s="1"/>
  <c r="M32" i="11"/>
  <c r="M35" i="11"/>
  <c r="M36" i="11"/>
  <c r="M42" i="11"/>
  <c r="M46" i="11"/>
  <c r="M41" i="11" s="1"/>
  <c r="M54" i="11"/>
  <c r="M50" i="11" s="1"/>
  <c r="M62" i="11"/>
  <c r="M61" i="11" s="1"/>
  <c r="M68" i="11"/>
  <c r="M67" i="11" s="1"/>
  <c r="M76" i="11"/>
  <c r="M82" i="11"/>
  <c r="M92" i="11"/>
  <c r="M91" i="11" s="1"/>
  <c r="M86" i="11" s="1"/>
  <c r="M95" i="11"/>
  <c r="M98" i="11"/>
  <c r="M3" i="11" l="1"/>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40" i="13"/>
  <c r="C224" i="13"/>
  <c r="C209" i="13"/>
  <c r="C204" i="13"/>
  <c r="C173" i="13"/>
  <c r="C154" i="13"/>
  <c r="C136" i="13"/>
  <c r="C104" i="13"/>
  <c r="C87" i="13"/>
  <c r="C66"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D5" i="1"/>
  <c r="E5" i="1"/>
  <c r="F5" i="1"/>
  <c r="D14" i="1"/>
  <c r="E14" i="1"/>
  <c r="F14" i="1"/>
  <c r="D40" i="1"/>
  <c r="E40" i="1"/>
  <c r="F40" i="1"/>
  <c r="D96" i="1"/>
  <c r="E96" i="1"/>
  <c r="F96" i="1"/>
  <c r="D5" i="3"/>
  <c r="E5" i="3"/>
  <c r="F5" i="3"/>
  <c r="D13" i="3"/>
  <c r="E13" i="3"/>
  <c r="F13" i="3"/>
  <c r="D42" i="3"/>
  <c r="E42" i="3"/>
  <c r="F42" i="3"/>
  <c r="D60" i="3"/>
  <c r="E60" i="3"/>
  <c r="F60" i="3"/>
  <c r="D80" i="3"/>
  <c r="E80" i="3"/>
  <c r="F80" i="3"/>
  <c r="D5" i="4"/>
  <c r="E5" i="4"/>
  <c r="F5" i="4"/>
  <c r="D14" i="4"/>
  <c r="E14" i="4"/>
  <c r="F14" i="4"/>
  <c r="D30" i="4"/>
  <c r="E30" i="4"/>
  <c r="F30" i="4"/>
  <c r="D52" i="4"/>
  <c r="E52" i="4"/>
  <c r="F52" i="4"/>
  <c r="D68" i="4"/>
  <c r="E68" i="4"/>
  <c r="F68" i="4"/>
  <c r="D87" i="4"/>
  <c r="E87" i="4"/>
  <c r="F87" i="4"/>
  <c r="D116" i="4"/>
  <c r="E116" i="4"/>
  <c r="F116" i="4"/>
  <c r="D5" i="5"/>
  <c r="E5" i="5"/>
  <c r="F5" i="5"/>
  <c r="D14" i="5"/>
  <c r="E14" i="5"/>
  <c r="F14" i="5"/>
  <c r="D20" i="5"/>
  <c r="E20" i="5"/>
  <c r="F20" i="5"/>
  <c r="D36" i="5"/>
  <c r="E36" i="5"/>
  <c r="F36" i="5"/>
  <c r="D57" i="5"/>
  <c r="E57" i="5"/>
  <c r="F57" i="5"/>
  <c r="D76" i="5"/>
  <c r="E76" i="5"/>
  <c r="F76" i="5"/>
  <c r="D83" i="5"/>
  <c r="E83" i="5"/>
  <c r="F83" i="5"/>
  <c r="D101" i="5"/>
  <c r="E101" i="5"/>
  <c r="F101" i="5"/>
  <c r="D118" i="5"/>
  <c r="E118" i="5"/>
  <c r="F118" i="5"/>
  <c r="D134" i="5"/>
  <c r="E134" i="5"/>
  <c r="F134" i="5"/>
  <c r="D151" i="5"/>
  <c r="E151" i="5"/>
  <c r="F151" i="5"/>
  <c r="D5" i="6"/>
  <c r="E5" i="6"/>
  <c r="F5" i="6"/>
  <c r="D14" i="6"/>
  <c r="E14" i="6"/>
  <c r="F14" i="6"/>
  <c r="D36" i="6"/>
  <c r="E36" i="6"/>
  <c r="F36" i="6"/>
  <c r="D5" i="7"/>
  <c r="E5" i="7"/>
  <c r="F5" i="7"/>
  <c r="D14" i="7"/>
  <c r="E14" i="7"/>
  <c r="F14" i="7"/>
  <c r="D20" i="7"/>
  <c r="E20" i="7"/>
  <c r="F20" i="7"/>
  <c r="D47" i="7"/>
  <c r="E47" i="7"/>
  <c r="F47" i="7"/>
  <c r="D59" i="7"/>
  <c r="E59" i="7"/>
  <c r="F59" i="7"/>
  <c r="D75" i="7"/>
  <c r="E75" i="7"/>
  <c r="F75" i="7"/>
  <c r="D6" i="8"/>
  <c r="E6" i="8"/>
  <c r="F6" i="8"/>
  <c r="D14" i="8"/>
  <c r="E14" i="8"/>
  <c r="F14" i="8"/>
  <c r="D24" i="8"/>
  <c r="E24" i="8"/>
  <c r="F24" i="8"/>
  <c r="D40" i="8"/>
  <c r="E40" i="8"/>
  <c r="F40" i="8"/>
  <c r="D55" i="8"/>
  <c r="E55" i="8"/>
  <c r="F55" i="8"/>
  <c r="D71" i="8"/>
  <c r="E71" i="8"/>
  <c r="F71" i="8"/>
  <c r="D77" i="8"/>
  <c r="E77" i="8"/>
  <c r="F77" i="8"/>
  <c r="D93" i="8"/>
  <c r="E93" i="8"/>
  <c r="F93" i="8"/>
  <c r="D6" i="9"/>
  <c r="E6" i="9"/>
  <c r="F6" i="9"/>
  <c r="D6" i="10"/>
  <c r="E6" i="10"/>
  <c r="F6" i="10"/>
  <c r="D16" i="10"/>
  <c r="E16" i="10"/>
  <c r="F16" i="10"/>
  <c r="D39" i="10"/>
  <c r="E39" i="10"/>
  <c r="F39" i="10"/>
  <c r="D65" i="10"/>
  <c r="E65" i="10"/>
  <c r="F65" i="10"/>
  <c r="D96" i="10"/>
  <c r="E96" i="10"/>
  <c r="F96" i="10"/>
  <c r="D103" i="10"/>
  <c r="E103" i="10"/>
  <c r="F103" i="10"/>
  <c r="D120" i="10"/>
  <c r="E120" i="10"/>
  <c r="F120" i="10"/>
  <c r="D142" i="10"/>
  <c r="E142" i="10"/>
  <c r="F142" i="10"/>
  <c r="D169" i="10"/>
  <c r="E169" i="10"/>
  <c r="F169" i="10"/>
  <c r="D189" i="10"/>
  <c r="E189" i="10"/>
  <c r="F189" i="10"/>
  <c r="D199" i="10"/>
  <c r="E199" i="10"/>
  <c r="F199" i="10"/>
  <c r="D5" i="12"/>
  <c r="E5" i="12"/>
  <c r="F5" i="12"/>
  <c r="D15" i="12"/>
  <c r="E15" i="12"/>
  <c r="F15" i="12"/>
  <c r="D30" i="12"/>
  <c r="E30" i="12"/>
  <c r="F30" i="12"/>
  <c r="D47" i="12"/>
  <c r="E47" i="12"/>
  <c r="F47" i="12"/>
  <c r="D63" i="12"/>
  <c r="E63" i="12"/>
  <c r="F63" i="12"/>
  <c r="D80" i="12"/>
  <c r="E80" i="12"/>
  <c r="F80" i="12"/>
  <c r="D5" i="13"/>
  <c r="E5" i="13"/>
  <c r="F5" i="13"/>
  <c r="D13" i="13"/>
  <c r="E13" i="13"/>
  <c r="F13" i="13"/>
  <c r="D23" i="13"/>
  <c r="E23" i="13"/>
  <c r="F23" i="13"/>
  <c r="D31" i="13"/>
  <c r="E31" i="13"/>
  <c r="F31" i="13"/>
  <c r="D66" i="13"/>
  <c r="E66" i="13"/>
  <c r="F66" i="13"/>
  <c r="D87" i="13"/>
  <c r="E87" i="13"/>
  <c r="F87" i="13"/>
  <c r="D104" i="13"/>
  <c r="E104" i="13"/>
  <c r="F104" i="13"/>
  <c r="D136" i="13"/>
  <c r="E136" i="13"/>
  <c r="F136" i="13"/>
  <c r="D154" i="13"/>
  <c r="E154" i="13"/>
  <c r="F154" i="13"/>
  <c r="D173" i="13"/>
  <c r="E173" i="13"/>
  <c r="F173" i="13"/>
  <c r="D189" i="13"/>
  <c r="E189" i="13"/>
  <c r="F189" i="13"/>
  <c r="D204" i="13"/>
  <c r="E204" i="13"/>
  <c r="F204" i="13"/>
  <c r="D209" i="13"/>
  <c r="E209" i="13"/>
  <c r="F209" i="13"/>
  <c r="D224" i="13"/>
  <c r="E224" i="13"/>
  <c r="F224" i="13"/>
  <c r="D240" i="13"/>
  <c r="E240" i="13"/>
  <c r="F240" i="13"/>
  <c r="D4" i="14"/>
  <c r="E4" i="14"/>
  <c r="F4" i="14"/>
  <c r="D13" i="14"/>
  <c r="E13" i="14"/>
  <c r="F13" i="14"/>
  <c r="D28" i="14"/>
  <c r="E28" i="14"/>
  <c r="F28" i="14"/>
  <c r="D42" i="14"/>
  <c r="E42" i="14"/>
  <c r="F42" i="14"/>
  <c r="D58" i="14"/>
  <c r="E58" i="14"/>
  <c r="F58" i="14"/>
  <c r="D72" i="14"/>
  <c r="E72" i="14"/>
  <c r="F72" i="14"/>
  <c r="D5" i="15"/>
  <c r="E5" i="15"/>
  <c r="F5" i="15"/>
  <c r="D10" i="15"/>
  <c r="E10" i="15"/>
  <c r="F10" i="15"/>
  <c r="D26" i="15"/>
  <c r="E26" i="15"/>
  <c r="F26" i="15"/>
  <c r="D42" i="15"/>
  <c r="E42" i="15"/>
  <c r="F42" i="15"/>
  <c r="D6" i="16"/>
  <c r="E6" i="16"/>
  <c r="F6" i="16"/>
  <c r="D15" i="16"/>
  <c r="E15" i="16"/>
  <c r="F15" i="16"/>
  <c r="D33" i="16"/>
  <c r="E33" i="16"/>
  <c r="F33" i="16"/>
  <c r="D40" i="16"/>
  <c r="E40" i="16"/>
  <c r="F40" i="16"/>
  <c r="D62" i="16"/>
  <c r="E62" i="16"/>
  <c r="F62" i="16"/>
  <c r="D83" i="16"/>
  <c r="E83" i="16"/>
  <c r="F83" i="16"/>
  <c r="D90" i="16"/>
  <c r="E90" i="16"/>
  <c r="F90" i="16"/>
  <c r="D108" i="16"/>
  <c r="E108" i="16"/>
  <c r="F108" i="16"/>
  <c r="D126" i="16"/>
  <c r="E126" i="16"/>
  <c r="F126" i="16"/>
  <c r="D144" i="16"/>
  <c r="E144" i="16"/>
  <c r="F144" i="16"/>
  <c r="D162" i="16"/>
  <c r="E162" i="16"/>
  <c r="F162" i="16"/>
  <c r="D169" i="16"/>
  <c r="E169" i="16"/>
  <c r="F169" i="16"/>
  <c r="D187" i="16"/>
  <c r="E187" i="16"/>
  <c r="F187" i="16"/>
  <c r="D205" i="16"/>
  <c r="E205" i="16"/>
  <c r="F205" i="16"/>
  <c r="D222" i="16"/>
  <c r="E222" i="16"/>
  <c r="F222" i="16"/>
  <c r="D238" i="16"/>
  <c r="E238" i="16"/>
  <c r="F238" i="16"/>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C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<sst xmlns="http://schemas.openxmlformats.org/spreadsheetml/2006/main" count="2773" uniqueCount="591">
  <si>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</si>
  <si>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</si>
  <si>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</si>
  <si>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</si>
  <si>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</si>
  <si>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</si>
  <si>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</si>
  <si>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</si>
  <si>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</si>
  <si>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</si>
  <si>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</si>
  <si>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</si>
  <si>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</si>
  <si>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</si>
  <si>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</si>
  <si>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</si>
  <si>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</si>
  <si>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</si>
  <si>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</si>
  <si>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</si>
  <si>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</si>
  <si>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</si>
  <si>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</si>
  <si>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</si>
  <si>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</si>
  <si>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</si>
  <si>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</si>
  <si>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</si>
  <si>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</si>
  <si>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</si>
  <si>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</si>
  <si>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</si>
  <si>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</si>
  <si>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</si>
  <si>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</si>
  <si>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</si>
  <si>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</si>
  <si>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</si>
  <si>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</si>
  <si>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</si>
  <si>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</si>
  <si>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</si>
  <si>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</si>
  <si>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</si>
  <si>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</si>
  <si>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</si>
  <si>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</si>
  <si>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</si>
  <si>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</si>
  <si>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</si>
  <si>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</si>
  <si>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</si>
  <si>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</si>
  <si>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</si>
  <si>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</si>
  <si>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</si>
  <si>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</si>
  <si>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</si>
  <si>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</si>
  <si>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</si>
  <si>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</si>
  <si>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</si>
  <si>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</si>
  <si>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</si>
  <si>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</si>
  <si>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</si>
  <si>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</si>
  <si>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</si>
  <si>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</si>
  <si>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</si>
  <si>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</si>
  <si>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</si>
  <si>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</si>
  <si>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</si>
  <si>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</si>
  <si>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</si>
  <si>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</si>
  <si>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</si>
  <si>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</si>
  <si>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</si>
  <si>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</si>
  <si>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</si>
  <si>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</si>
  <si>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</si>
  <si>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</si>
  <si>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</si>
  <si>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</si>
  <si>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</si>
  <si>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</si>
  <si>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</si>
  <si>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</si>
  <si>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</si>
  <si>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</si>
  <si>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</si>
  <si>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</si>
  <si>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</si>
  <si>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</si>
  <si>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</si>
  <si>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</si>
  <si>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</si>
  <si>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</si>
  <si>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</si>
  <si>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</si>
  <si>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</si>
  <si>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</si>
  <si>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</si>
  <si>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</si>
  <si>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</si>
  <si>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</si>
  <si>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</si>
  <si>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</si>
  <si>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</si>
  <si>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</si>
  <si>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</si>
  <si>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</si>
  <si>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</si>
  <si>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</si>
  <si>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</si>
  <si>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</si>
  <si>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</si>
  <si>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</si>
  <si>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</si>
  <si>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</si>
  <si>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</si>
  <si>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</si>
  <si>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</si>
  <si>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</si>
  <si>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</si>
  <si>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</si>
  <si>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</si>
  <si>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</si>
  <si>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</si>
  <si>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</si>
  <si>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</si>
  <si>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</si>
  <si>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</si>
  <si>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</si>
  <si>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</si>
  <si>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</si>
  <si>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</si>
  <si>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</si>
  <si>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</si>
  <si>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</si>
  <si>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</si>
  <si>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</si>
  <si>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</si>
  <si>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</si>
  <si>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</si>
  <si>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</si>
  <si>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</si>
  <si>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</si>
  <si>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</si>
  <si>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</si>
  <si>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</si>
  <si>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</si>
  <si>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</si>
  <si>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</si>
  <si>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</si>
  <si>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</si>
  <si>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</si>
  <si>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</si>
  <si>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</si>
  <si>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</si>
  <si>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</si>
  <si>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</si>
  <si>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</si>
  <si>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</si>
  <si>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</si>
  <si>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</si>
  <si>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</si>
  <si>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</si>
  <si>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</si>
  <si>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</si>
  <si>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</si>
  <si>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</si>
  <si>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</si>
  <si>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</si>
  <si>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</si>
  <si>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</si>
  <si>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</si>
  <si>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</si>
  <si>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</si>
  <si>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</si>
  <si>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</si>
  <si>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</si>
  <si>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</si>
  <si>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</si>
  <si>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</si>
  <si>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</si>
  <si>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</si>
  <si>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</si>
  <si>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</si>
  <si>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</si>
  <si>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</si>
  <si>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</si>
  <si>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</si>
  <si>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</si>
  <si>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</si>
  <si>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</si>
  <si>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</si>
  <si>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</si>
  <si>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</si>
  <si>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</si>
  <si>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</si>
  <si>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</si>
  <si>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</si>
  <si>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</si>
  <si>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</si>
  <si>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</si>
  <si>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</si>
  <si>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</si>
  <si>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</si>
  <si>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</si>
  <si>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</si>
  <si>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</si>
  <si>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</si>
  <si>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</si>
  <si>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</si>
  <si>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</si>
  <si>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</si>
  <si>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</si>
  <si>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</si>
  <si>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</si>
  <si>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</si>
  <si>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</si>
  <si>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</si>
  <si>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</si>
  <si>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</si>
  <si>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</si>
  <si>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</si>
  <si>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</si>
  <si>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</si>
  <si>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</si>
  <si>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</si>
  <si>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</si>
  <si>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</si>
  <si>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</si>
  <si>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</si>
  <si>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</si>
  <si>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</si>
  <si>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</si>
  <si>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</si>
  <si>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</si>
  <si>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</si>
  <si>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</si>
  <si>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</si>
  <si>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</si>
  <si>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</si>
  <si>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</si>
  <si>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</si>
  <si>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</si>
  <si>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</si>
  <si>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</si>
  <si>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</si>
  <si>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</si>
  <si>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</si>
  <si>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</si>
  <si>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</si>
  <si>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</si>
  <si>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</si>
  <si>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</si>
  <si>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</si>
  <si>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</si>
  <si>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</si>
  <si>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</si>
  <si>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</si>
  <si>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</si>
  <si>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</si>
  <si>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</si>
  <si>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</si>
  <si>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</si>
  <si>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</si>
  <si>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</si>
  <si>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</si>
  <si>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</si>
  <si>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</si>
  <si>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</si>
  <si>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</si>
  <si>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</si>
  <si>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</si>
  <si>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</si>
  <si>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</si>
  <si>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</si>
  <si>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</si>
  <si>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</si>
  <si>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</si>
  <si>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</si>
  <si>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</si>
  <si>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</si>
  <si>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</si>
  <si>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</si>
  <si>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</si>
  <si>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</si>
  <si>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</si>
  <si>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</si>
  <si>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</si>
  <si>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</si>
  <si>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</si>
  <si>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</si>
  <si>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</si>
  <si>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</si>
  <si>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</si>
  <si>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</si>
  <si>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</si>
  <si>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</si>
  <si>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</si>
  <si>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</si>
  <si>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</si>
  <si>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</si>
  <si>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</si>
  <si>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</si>
  <si>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</si>
  <si>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</si>
  <si>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</si>
  <si>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</si>
  <si>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</si>
  <si>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</si>
  <si>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</si>
  <si>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</si>
  <si>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</si>
  <si>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</si>
  <si>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</si>
  <si>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</si>
  <si>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</si>
  <si>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</si>
  <si>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</si>
  <si>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</si>
  <si>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</si>
  <si>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</si>
  <si>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</si>
  <si>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</si>
  <si>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</si>
  <si>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</si>
  <si>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</si>
  <si>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</si>
  <si>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</si>
  <si>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</si>
  <si>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</si>
  <si>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</si>
  <si>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</si>
  <si>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</si>
  <si>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</si>
  <si>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</si>
  <si>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</si>
  <si>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</si>
  <si>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</si>
  <si>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</si>
  <si>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</si>
  <si>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</si>
  <si>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</si>
  <si>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</si>
  <si>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</si>
  <si>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</si>
  <si>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</si>
  <si>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</si>
  <si>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</si>
  <si>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</si>
  <si>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</si>
  <si>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</si>
  <si>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</si>
  <si>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</si>
  <si>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</si>
  <si>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</si>
  <si>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</si>
  <si>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</si>
  <si>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Celkový počet mestom podporovaných kultúrnych telies</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</si>
  <si>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</si>
  <si>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</si>
  <si>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</si>
  <si>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</si>
  <si>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</si>
  <si>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</si>
  <si>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</si>
  <si>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</si>
  <si>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</si>
  <si>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</si>
  <si>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</si>
  <si>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</si>
  <si>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</si>
  <si>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</si>
  <si>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</si>
  <si>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</si>
  <si>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</si>
  <si>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</si>
  <si>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</si>
  <si>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</si>
  <si>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</si>
  <si>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</si>
  <si>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</si>
  <si>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</si>
  <si>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</si>
  <si>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</si>
  <si>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</si>
  <si>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</si>
  <si>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</si>
  <si>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</si>
  <si>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</si>
  <si>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</si>
  <si>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</si>
  <si>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</si>
  <si>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</si>
  <si>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</si>
  <si>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</si>
  <si>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</si>
  <si>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</si>
  <si>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</si>
  <si>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</si>
  <si>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</si>
  <si>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</si>
  <si>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</si>
  <si>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</si>
  <si>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</si>
  <si>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</si>
  <si>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</si>
  <si>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</si>
  <si>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</si>
  <si>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</si>
  <si>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</si>
  <si>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</si>
  <si>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</si>
  <si>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</si>
  <si>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</si>
  <si>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</si>
  <si>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</si>
  <si>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</si>
  <si>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</si>
  <si>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</si>
  <si>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</si>
  <si>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</si>
  <si>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</si>
  <si>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</si>
  <si>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</si>
  <si>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</si>
  <si>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</si>
  <si>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</si>
  <si>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</si>
  <si>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</si>
  <si>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</si>
  <si>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</si>
  <si>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</si>
  <si>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</si>
  <si>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</si>
  <si>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</si>
  <si>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</si>
  <si>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</si>
  <si>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</si>
  <si>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</si>
  <si>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</si>
  <si>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</si>
  <si>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</si>
  <si>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</si>
  <si>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</si>
  <si>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</si>
  <si>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</si>
  <si>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</si>
  <si>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</si>
  <si>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</si>
  <si>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</si>
  <si>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</si>
  <si>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</si>
  <si>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</si>
  <si>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</si>
  <si>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</si>
  <si>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</si>
  <si>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</si>
  <si>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</si>
  <si>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</si>
  <si>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</si>
  <si>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</si>
  <si>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</si>
  <si>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</si>
  <si>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</si>
  <si>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</si>
  <si>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</si>
  <si>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</si>
  <si>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</si>
  <si>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</si>
  <si>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</si>
  <si>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</si>
  <si>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</si>
  <si>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</si>
  <si>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</si>
  <si>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</si>
  <si>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</si>
  <si>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</si>
  <si>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</si>
  <si>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</si>
  <si>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</si>
  <si>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</si>
  <si>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</si>
  <si>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</si>
  <si>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</si>
  <si>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</si>
  <si>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</si>
  <si>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</si>
  <si>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</si>
  <si>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</si>
  <si>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</si>
  <si>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</si>
  <si>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</si>
  <si>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</si>
  <si>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</si>
  <si>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</si>
  <si>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</si>
  <si>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</si>
  <si>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</si>
  <si>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</si>
  <si>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</si>
  <si>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</si>
  <si>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</si>
  <si>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</si>
  <si>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</si>
  <si>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</si>
  <si>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</si>
  <si>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</si>
  <si>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</si>
  <si>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</si>
  <si>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</si>
  <si>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</si>
  <si>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</si>
  <si>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</si>
  <si>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</si>
  <si>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</si>
  <si>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</si>
  <si>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</si>
  <si>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</si>
  <si>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</si>
  <si>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</si>
  <si>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</si>
  <si>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2016</t>
  </si>
  <si>
    <t>Skutočné čerpanie k 30.6.2016</t>
  </si>
  <si>
    <t>Skutočné čerpanie k 31.12.2016</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</si>
  <si>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</si>
  <si>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</si>
  <si>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</si>
  <si>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</si>
  <si>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</si>
  <si>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</si>
  <si>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</si>
  <si>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</si>
  <si>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</si>
  <si>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</si>
  <si>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</si>
  <si>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</si>
  <si>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</si>
  <si>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</si>
  <si>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</si>
  <si>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</si>
  <si>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</si>
  <si>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</si>
  <si>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</si>
  <si>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</si>
  <si>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</si>
  <si>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</si>
  <si>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</si>
  <si>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</si>
  <si>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</si>
  <si>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</si>
  <si>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</si>
  <si>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</si>
  <si>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</si>
  <si>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</si>
  <si>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</si>
  <si>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</si>
  <si>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</si>
  <si>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</si>
  <si>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</si>
  <si>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</si>
  <si>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</si>
  <si>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</si>
  <si>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</si>
  <si>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</si>
  <si>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</si>
  <si>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</si>
  <si>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</si>
  <si>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</si>
  <si>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</si>
  <si>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</si>
  <si>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</si>
  <si>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</si>
  <si>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</si>
  <si>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Rozpočet rok 2023</t>
  </si>
  <si>
    <t>Rozpočet rok 2024</t>
  </si>
  <si>
    <t>Rozpočet rok 2025</t>
  </si>
  <si>
    <t>rozpočet po zmenách</t>
  </si>
  <si>
    <t>čerpanie rozpočtu</t>
  </si>
  <si>
    <t>návrh 2024</t>
  </si>
  <si>
    <t>návrh 2025</t>
  </si>
  <si>
    <t>schválený rozpočet 2023</t>
  </si>
  <si>
    <t>rozpočet po zmenách 20223</t>
  </si>
  <si>
    <t>rozpočet po zmenách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</si>
</sst>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60">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3" fontId="53"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5"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6"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7"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5" fillId="0" borderId="0" xfId="0" applyFont="1" applyAlignment="1">
      <alignment vertical="center"/>
    </xf>
    <xf numFmtId="0" fontId="56" fillId="0" borderId="0" xfId="0" applyFont="1"/>
    <xf numFmtId="0" fontId="14" fillId="0" borderId="0" xfId="0" applyFont="1"/>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8"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2"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2" fillId="0" borderId="0" xfId="0" applyNumberFormat="1" applyFont="1" applyBorder="1" applyAlignment="1">
      <alignment horizontal="center"/>
    </xf>
    <xf numFmtId="3" fontId="2" fillId="0" borderId="38" xfId="0" applyNumberFormat="1" applyFont="1" applyBorder="1" applyAlignment="1">
      <alignment horizontal="right"/>
    </xf>
    <xf numFmtId="3" fontId="36" fillId="8" borderId="35" xfId="0" applyNumberFormat="1" applyFont="1" applyFill="1" applyBorder="1" applyAlignment="1">
      <alignment horizontal="right"/>
    </xf>
    <xf numFmtId="3" fontId="2" fillId="0" borderId="41" xfId="0" applyNumberFormat="1" applyFont="1" applyBorder="1"/>
    <xf numFmtId="3" fontId="2" fillId="0" borderId="45" xfId="0" applyNumberFormat="1" applyFont="1" applyBorder="1" applyAlignment="1">
      <alignment horizontal="right"/>
    </xf>
    <xf numFmtId="3" fontId="0" fillId="0" borderId="43" xfId="0" applyNumberFormat="1" applyBorder="1" applyAlignment="1">
      <alignment horizontal="right"/>
    </xf>
    <xf numFmtId="3" fontId="41" fillId="0" borderId="15" xfId="0" applyNumberFormat="1" applyFont="1" applyBorder="1" applyAlignment="1">
      <alignment horizontal="right"/>
    </xf>
    <xf numFmtId="3" fontId="36" fillId="8" borderId="12" xfId="0" applyNumberFormat="1" applyFont="1" applyFill="1" applyBorder="1" applyAlignment="1">
      <alignment horizontal="right"/>
    </xf>
    <xf numFmtId="0" fontId="17" fillId="6" borderId="1" xfId="0" applyFont="1" applyFill="1" applyBorder="1" applyAlignment="1">
      <alignment horizontal="center" vertical="center" wrapText="1"/>
    </xf>
    <xf numFmtId="0" fontId="57" fillId="6" borderId="1" xfId="0" applyFont="1" applyFill="1" applyBorder="1" applyAlignment="1">
      <alignment horizontal="center" vertical="center" wrapText="1"/>
    </xf>
    <xf numFmtId="0" fontId="2" fillId="2" borderId="1" xfId="0" applyFont="1" applyFill="1" applyBorder="1" applyAlignment="1">
      <alignment vertical="center"/>
    </xf>
    <xf numFmtId="0" fontId="17" fillId="6" borderId="1" xfId="0" applyFont="1" applyFill="1" applyBorder="1" applyAlignment="1">
      <alignment horizontal="center" vertical="center"/>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10" borderId="49" xfId="0" applyFill="1" applyBorder="1" applyAlignment="1">
      <alignment horizontal="center" vertical="center" wrapText="1"/>
    </xf>
    <xf numFmtId="0" fontId="0" fillId="10" borderId="50" xfId="0" applyFill="1" applyBorder="1" applyAlignment="1">
      <alignment horizontal="center" vertical="center" wrapText="1"/>
    </xf>
    <xf numFmtId="2" fontId="32" fillId="10" borderId="5" xfId="0" applyNumberFormat="1" applyFont="1" applyFill="1" applyBorder="1" applyAlignment="1">
      <alignment horizontal="left" vertical="center"/>
    </xf>
    <xf numFmtId="2" fontId="32" fillId="10" borderId="6" xfId="0" applyNumberFormat="1" applyFont="1" applyFill="1" applyBorder="1" applyAlignment="1">
      <alignment horizontal="left" vertical="center"/>
    </xf>
    <xf numFmtId="2" fontId="32" fillId="10" borderId="32" xfId="0" applyNumberFormat="1" applyFont="1" applyFill="1" applyBorder="1" applyAlignment="1">
      <alignment horizontal="left" vertical="center"/>
    </xf>
    <xf numFmtId="2" fontId="32" fillId="10"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33" fillId="7" borderId="36"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16"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4" workbookViewId="0">
      <selection activeCell="M94" sqref="M94"/>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67" t="s">
        <v>210</v>
      </c>
      <c r="B1" s="268"/>
      <c r="C1" s="271" t="s">
        <v>529</v>
      </c>
      <c r="D1" s="272"/>
      <c r="E1" s="272"/>
      <c r="F1" s="272"/>
      <c r="G1" s="272"/>
      <c r="H1" s="272"/>
      <c r="I1" s="272"/>
      <c r="J1" s="272"/>
      <c r="K1" s="272"/>
      <c r="L1" s="272"/>
      <c r="M1" s="273"/>
    </row>
    <row r="2" spans="1:18" ht="36.75" thickBot="1" x14ac:dyDescent="0.3">
      <c r="A2" s="269"/>
      <c r="B2" s="270"/>
      <c r="C2" s="62" t="s">
        <v>211</v>
      </c>
      <c r="D2" s="63" t="s">
        <v>212</v>
      </c>
      <c r="E2" s="63" t="s">
        <v>213</v>
      </c>
      <c r="F2" s="63" t="s">
        <v>214</v>
      </c>
      <c r="G2" s="63" t="s">
        <v>215</v>
      </c>
      <c r="H2" s="63" t="s">
        <v>216</v>
      </c>
      <c r="I2" s="63" t="s">
        <v>217</v>
      </c>
      <c r="J2" s="63" t="s">
        <v>218</v>
      </c>
      <c r="K2" s="63" t="s">
        <v>219</v>
      </c>
      <c r="L2" s="64" t="s">
        <v>530</v>
      </c>
      <c r="M2" s="64" t="s">
        <v>531</v>
      </c>
    </row>
    <row r="3" spans="1:18" ht="15.75" thickBot="1" x14ac:dyDescent="0.3">
      <c r="A3" s="65"/>
      <c r="B3" s="66" t="s">
        <v>220</v>
      </c>
      <c r="C3" s="67">
        <f>C4+C9+C14+C21+C32+C35+C41+C49+C50+C61+C67+C76+C82+C86</f>
        <v>12436478</v>
      </c>
      <c r="D3" s="67">
        <f t="shared" ref="D3:M3" si="0">D4+D9+D14+D21+D32+D35+D41+D49+D50+D61+D67+D76+D82+D86</f>
        <v>1893000</v>
      </c>
      <c r="E3" s="67">
        <f t="shared" si="0"/>
        <v>-809217</v>
      </c>
      <c r="F3" s="67">
        <f t="shared" si="0"/>
        <v>98415</v>
      </c>
      <c r="G3" s="67">
        <f t="shared" si="0"/>
        <v>-1057587</v>
      </c>
      <c r="H3" s="67">
        <f t="shared" si="0"/>
        <v>567256</v>
      </c>
      <c r="I3" s="67">
        <f>I4+I9+I14+I21+I32+I35+I41+I49+I50+I61+I67+I76+I82+I86</f>
        <v>240020</v>
      </c>
      <c r="J3" s="67">
        <f>J4+J9+J14+J21+J32+J35+J41+J49+J50+J61+J67+J76+J82+J86</f>
        <v>0</v>
      </c>
      <c r="K3" s="67">
        <f>K4+K9+K14+K21+K32+K35+K41+K49+K50+K61+K67+K76+K82+K86</f>
        <v>13368365</v>
      </c>
      <c r="L3" s="68">
        <f>L4+L9+L14+L21+L32+L35+L41+L49+L50+L61+L67+L76+L82+L86</f>
        <v>5975594.8500000006</v>
      </c>
      <c r="M3" s="219">
        <f t="shared" si="0"/>
        <v>11031534</v>
      </c>
      <c r="Q3" s="220"/>
      <c r="R3" s="220"/>
    </row>
    <row r="4" spans="1:18" ht="15.75" thickBot="1" x14ac:dyDescent="0.3">
      <c r="A4" s="69">
        <v>1</v>
      </c>
      <c r="B4" s="70" t="s">
        <v>221</v>
      </c>
      <c r="C4" s="71">
        <f t="shared" ref="C4:H4" si="1">SUM(C5:C8)</f>
        <v>441082</v>
      </c>
      <c r="D4" s="71">
        <f t="shared" si="1"/>
        <v>20000</v>
      </c>
      <c r="E4" s="71">
        <f t="shared" si="1"/>
        <v>34563</v>
      </c>
      <c r="F4" s="71">
        <f t="shared" si="1"/>
        <v>-1400</v>
      </c>
      <c r="G4" s="71">
        <f t="shared" si="1"/>
        <v>-23947</v>
      </c>
      <c r="H4" s="71">
        <f t="shared" si="1"/>
        <v>0</v>
      </c>
      <c r="I4" s="71">
        <f>SUM(I5:I8)</f>
        <v>22747</v>
      </c>
      <c r="J4" s="71">
        <f>SUM(J5:J8)</f>
        <v>0</v>
      </c>
      <c r="K4" s="72">
        <f>C4+D4+E4+F4+G4+H4+I4+J4</f>
        <v>493045</v>
      </c>
      <c r="L4" s="73">
        <f>SUM(L5:L8)</f>
        <v>246283.81</v>
      </c>
      <c r="M4" s="72">
        <f>SUM(M5:M8)</f>
        <v>505826</v>
      </c>
      <c r="O4" s="220"/>
    </row>
    <row r="5" spans="1:18" x14ac:dyDescent="0.25">
      <c r="A5" s="75"/>
      <c r="B5" s="76" t="s">
        <v>222</v>
      </c>
      <c r="C5" s="77">
        <v>142672</v>
      </c>
      <c r="D5" s="77"/>
      <c r="E5" s="77">
        <v>4563</v>
      </c>
      <c r="F5" s="77"/>
      <c r="G5" s="77"/>
      <c r="H5" s="77"/>
      <c r="I5" s="77">
        <v>-1426</v>
      </c>
      <c r="J5" s="77"/>
      <c r="K5" s="78">
        <f t="shared" ref="K5:K93" si="2">C5+D5+E5+F5+G5+H5+I5+J5</f>
        <v>145809</v>
      </c>
      <c r="L5" s="79">
        <v>75162.34</v>
      </c>
      <c r="M5" s="78">
        <v>128989</v>
      </c>
    </row>
    <row r="6" spans="1:18" x14ac:dyDescent="0.25">
      <c r="A6" s="80"/>
      <c r="B6" s="81" t="s">
        <v>223</v>
      </c>
      <c r="C6" s="82">
        <v>133712</v>
      </c>
      <c r="D6" s="82">
        <f>-8000+28000</f>
        <v>20000</v>
      </c>
      <c r="E6" s="82">
        <v>30000</v>
      </c>
      <c r="F6" s="82">
        <v>-1400</v>
      </c>
      <c r="G6" s="82">
        <f>-35947+2000+10000</f>
        <v>-23947</v>
      </c>
      <c r="H6" s="82"/>
      <c r="I6" s="82">
        <v>-1225</v>
      </c>
      <c r="J6" s="82"/>
      <c r="K6" s="83">
        <f t="shared" si="2"/>
        <v>157140</v>
      </c>
      <c r="L6" s="84">
        <f>236109.44-173122.59+27320.53</f>
        <v>90307.38</v>
      </c>
      <c r="M6" s="83">
        <v>198324</v>
      </c>
      <c r="P6" s="220"/>
    </row>
    <row r="7" spans="1:18" x14ac:dyDescent="0.25">
      <c r="A7" s="80"/>
      <c r="B7" s="81" t="s">
        <v>224</v>
      </c>
      <c r="C7" s="82">
        <v>133152</v>
      </c>
      <c r="D7" s="82"/>
      <c r="E7" s="82"/>
      <c r="F7" s="82"/>
      <c r="G7" s="82"/>
      <c r="H7" s="82"/>
      <c r="I7" s="82">
        <v>16013</v>
      </c>
      <c r="J7" s="82"/>
      <c r="K7" s="83">
        <f t="shared" si="2"/>
        <v>149165</v>
      </c>
      <c r="L7" s="84">
        <v>61472.7</v>
      </c>
      <c r="M7" s="83">
        <v>139195</v>
      </c>
    </row>
    <row r="8" spans="1:18" ht="15.75" thickBot="1" x14ac:dyDescent="0.3">
      <c r="A8" s="80"/>
      <c r="B8" s="81" t="s">
        <v>225</v>
      </c>
      <c r="C8" s="82">
        <v>31546</v>
      </c>
      <c r="D8" s="82"/>
      <c r="E8" s="82"/>
      <c r="F8" s="82"/>
      <c r="G8" s="82"/>
      <c r="H8" s="82"/>
      <c r="I8" s="82">
        <v>9385</v>
      </c>
      <c r="J8" s="82"/>
      <c r="K8" s="83">
        <f t="shared" si="2"/>
        <v>40931</v>
      </c>
      <c r="L8" s="84">
        <v>19341.39</v>
      </c>
      <c r="M8" s="83">
        <v>39318</v>
      </c>
    </row>
    <row r="9" spans="1:18" ht="15.75" thickBot="1" x14ac:dyDescent="0.3">
      <c r="A9" s="69">
        <f>A4+1</f>
        <v>2</v>
      </c>
      <c r="B9" s="70" t="s">
        <v>226</v>
      </c>
      <c r="C9" s="71">
        <f>SUM(C10:C12)</f>
        <v>55904</v>
      </c>
      <c r="D9" s="71">
        <f t="shared" ref="D9:J9" si="3">SUM(D10:D13)</f>
        <v>0</v>
      </c>
      <c r="E9" s="71">
        <f t="shared" si="3"/>
        <v>0</v>
      </c>
      <c r="F9" s="71">
        <f t="shared" si="3"/>
        <v>5452</v>
      </c>
      <c r="G9" s="71">
        <f t="shared" si="3"/>
        <v>106</v>
      </c>
      <c r="H9" s="71">
        <f t="shared" si="3"/>
        <v>0</v>
      </c>
      <c r="I9" s="71">
        <f t="shared" si="3"/>
        <v>8286</v>
      </c>
      <c r="J9" s="71">
        <f t="shared" si="3"/>
        <v>0</v>
      </c>
      <c r="K9" s="72">
        <f t="shared" si="2"/>
        <v>69748</v>
      </c>
      <c r="L9" s="74">
        <f>SUM(L10:L12)</f>
        <v>33113.57</v>
      </c>
      <c r="M9" s="72">
        <f>SUM(M10:M13)</f>
        <v>101839</v>
      </c>
    </row>
    <row r="10" spans="1:18" x14ac:dyDescent="0.25">
      <c r="A10" s="75"/>
      <c r="B10" s="203" t="s">
        <v>227</v>
      </c>
      <c r="C10" s="77">
        <v>13429</v>
      </c>
      <c r="D10" s="77"/>
      <c r="E10" s="77"/>
      <c r="F10" s="77">
        <v>4871</v>
      </c>
      <c r="G10" s="77"/>
      <c r="H10" s="77"/>
      <c r="I10" s="77">
        <v>1578</v>
      </c>
      <c r="J10" s="77"/>
      <c r="K10" s="78">
        <f t="shared" si="2"/>
        <v>19878</v>
      </c>
      <c r="L10" s="79">
        <v>11543.16</v>
      </c>
      <c r="M10" s="78">
        <v>52393</v>
      </c>
    </row>
    <row r="11" spans="1:18" x14ac:dyDescent="0.25">
      <c r="A11" s="80"/>
      <c r="B11" s="213" t="s">
        <v>490</v>
      </c>
      <c r="C11" s="82">
        <v>24175</v>
      </c>
      <c r="D11" s="82"/>
      <c r="E11" s="82"/>
      <c r="F11" s="82"/>
      <c r="G11" s="82">
        <v>106</v>
      </c>
      <c r="H11" s="82"/>
      <c r="I11" s="82">
        <v>2784</v>
      </c>
      <c r="J11" s="82"/>
      <c r="K11" s="83">
        <f t="shared" si="2"/>
        <v>27065</v>
      </c>
      <c r="L11" s="84">
        <v>21370.41</v>
      </c>
      <c r="M11" s="83">
        <v>16786</v>
      </c>
    </row>
    <row r="12" spans="1:18" x14ac:dyDescent="0.25">
      <c r="A12" s="80"/>
      <c r="B12" s="214" t="s">
        <v>491</v>
      </c>
      <c r="C12" s="85">
        <v>18300</v>
      </c>
      <c r="D12" s="85"/>
      <c r="E12" s="85"/>
      <c r="F12" s="85">
        <v>581</v>
      </c>
      <c r="G12" s="85"/>
      <c r="H12" s="85"/>
      <c r="I12" s="85">
        <v>3924</v>
      </c>
      <c r="J12" s="85"/>
      <c r="K12" s="86">
        <f t="shared" si="2"/>
        <v>22805</v>
      </c>
      <c r="L12" s="87">
        <v>200</v>
      </c>
      <c r="M12" s="86">
        <v>20715</v>
      </c>
    </row>
    <row r="13" spans="1:18" ht="15.75" thickBot="1" x14ac:dyDescent="0.3">
      <c r="A13" s="75"/>
      <c r="B13" s="214" t="s">
        <v>492</v>
      </c>
      <c r="C13" s="77">
        <v>0</v>
      </c>
      <c r="D13" s="77"/>
      <c r="E13" s="77"/>
      <c r="F13" s="77"/>
      <c r="G13" s="77"/>
      <c r="H13" s="77"/>
      <c r="I13" s="77"/>
      <c r="J13" s="77"/>
      <c r="K13" s="78">
        <f t="shared" si="2"/>
        <v>0</v>
      </c>
      <c r="L13" s="79"/>
      <c r="M13" s="78">
        <v>11945</v>
      </c>
    </row>
    <row r="14" spans="1:18" ht="15.75" thickBot="1" x14ac:dyDescent="0.3">
      <c r="A14" s="69">
        <f>A9+1</f>
        <v>3</v>
      </c>
      <c r="B14" s="70" t="s">
        <v>228</v>
      </c>
      <c r="C14" s="71">
        <f t="shared" ref="C14:H14" si="4">SUM(C15:C20)</f>
        <v>689731</v>
      </c>
      <c r="D14" s="71">
        <f t="shared" si="4"/>
        <v>0</v>
      </c>
      <c r="E14" s="71">
        <f t="shared" si="4"/>
        <v>6421</v>
      </c>
      <c r="F14" s="71">
        <f t="shared" si="4"/>
        <v>2000</v>
      </c>
      <c r="G14" s="71">
        <f t="shared" si="4"/>
        <v>23311</v>
      </c>
      <c r="H14" s="71">
        <f t="shared" si="4"/>
        <v>15355</v>
      </c>
      <c r="I14" s="71">
        <f>SUM(I15:I20)</f>
        <v>22408</v>
      </c>
      <c r="J14" s="71">
        <f>SUM(J15:J20)</f>
        <v>0</v>
      </c>
      <c r="K14" s="72">
        <f t="shared" si="2"/>
        <v>759226</v>
      </c>
      <c r="L14" s="73">
        <f>SUM(L15:L20)</f>
        <v>328115.57</v>
      </c>
      <c r="M14" s="193">
        <f>SUM(M15:M20)</f>
        <v>644941</v>
      </c>
      <c r="Q14" s="220"/>
    </row>
    <row r="15" spans="1:18" x14ac:dyDescent="0.25">
      <c r="A15" s="75"/>
      <c r="B15" s="76" t="s">
        <v>229</v>
      </c>
      <c r="C15" s="77">
        <v>17160</v>
      </c>
      <c r="D15" s="77"/>
      <c r="E15" s="77"/>
      <c r="F15" s="77"/>
      <c r="G15" s="77"/>
      <c r="H15" s="77"/>
      <c r="I15" s="77">
        <v>13585</v>
      </c>
      <c r="J15" s="77"/>
      <c r="K15" s="78">
        <f t="shared" si="2"/>
        <v>30745</v>
      </c>
      <c r="L15" s="79">
        <v>8331.09</v>
      </c>
      <c r="M15" s="78">
        <v>19423</v>
      </c>
    </row>
    <row r="16" spans="1:18" x14ac:dyDescent="0.25">
      <c r="A16" s="80"/>
      <c r="B16" s="81" t="s">
        <v>230</v>
      </c>
      <c r="C16" s="82">
        <f>186301-3597-20903</f>
        <v>161801</v>
      </c>
      <c r="D16" s="82"/>
      <c r="E16" s="82"/>
      <c r="F16" s="82"/>
      <c r="G16" s="82"/>
      <c r="H16" s="82">
        <v>15355</v>
      </c>
      <c r="I16" s="82">
        <v>10440</v>
      </c>
      <c r="J16" s="82"/>
      <c r="K16" s="83">
        <f t="shared" si="2"/>
        <v>187596</v>
      </c>
      <c r="L16" s="84">
        <v>49096.02</v>
      </c>
      <c r="M16" s="83">
        <v>83607</v>
      </c>
    </row>
    <row r="17" spans="1:13" x14ac:dyDescent="0.25">
      <c r="A17" s="80"/>
      <c r="B17" s="81" t="s">
        <v>231</v>
      </c>
      <c r="C17" s="82">
        <f>43597+20903</f>
        <v>64500</v>
      </c>
      <c r="D17" s="82"/>
      <c r="E17" s="82">
        <f>2200+4221</f>
        <v>6421</v>
      </c>
      <c r="F17" s="82"/>
      <c r="G17" s="82"/>
      <c r="H17" s="82"/>
      <c r="I17" s="82"/>
      <c r="J17" s="82"/>
      <c r="K17" s="83">
        <f t="shared" si="2"/>
        <v>70921</v>
      </c>
      <c r="L17" s="84">
        <v>2990</v>
      </c>
      <c r="M17" s="83">
        <v>119094</v>
      </c>
    </row>
    <row r="18" spans="1:13" x14ac:dyDescent="0.25">
      <c r="A18" s="80"/>
      <c r="B18" s="81" t="s">
        <v>232</v>
      </c>
      <c r="C18" s="82">
        <v>30196</v>
      </c>
      <c r="D18" s="82"/>
      <c r="E18" s="82"/>
      <c r="F18" s="82"/>
      <c r="G18" s="82"/>
      <c r="H18" s="82"/>
      <c r="I18" s="82">
        <v>2457</v>
      </c>
      <c r="J18" s="82"/>
      <c r="K18" s="83">
        <f t="shared" si="2"/>
        <v>32653</v>
      </c>
      <c r="L18" s="84">
        <v>13455.09</v>
      </c>
      <c r="M18" s="83">
        <v>25503</v>
      </c>
    </row>
    <row r="19" spans="1:13" x14ac:dyDescent="0.25">
      <c r="A19" s="80"/>
      <c r="B19" s="81" t="s">
        <v>233</v>
      </c>
      <c r="C19" s="82">
        <v>28071</v>
      </c>
      <c r="D19" s="82"/>
      <c r="E19" s="82"/>
      <c r="F19" s="82"/>
      <c r="G19" s="82"/>
      <c r="H19" s="82"/>
      <c r="I19" s="82">
        <v>4039</v>
      </c>
      <c r="J19" s="82"/>
      <c r="K19" s="83">
        <f t="shared" si="2"/>
        <v>32110</v>
      </c>
      <c r="L19" s="84">
        <v>15719.96</v>
      </c>
      <c r="M19" s="83">
        <v>35136</v>
      </c>
    </row>
    <row r="20" spans="1:13" ht="15.75" thickBot="1" x14ac:dyDescent="0.3">
      <c r="A20" s="80"/>
      <c r="B20" s="81" t="s">
        <v>234</v>
      </c>
      <c r="C20" s="82">
        <v>388003</v>
      </c>
      <c r="D20" s="82"/>
      <c r="E20" s="82"/>
      <c r="F20" s="82">
        <v>2000</v>
      </c>
      <c r="G20" s="82">
        <v>23311</v>
      </c>
      <c r="H20" s="82"/>
      <c r="I20" s="82">
        <v>-8113</v>
      </c>
      <c r="J20" s="82"/>
      <c r="K20" s="83">
        <f t="shared" si="2"/>
        <v>405201</v>
      </c>
      <c r="L20" s="84">
        <v>238523.41</v>
      </c>
      <c r="M20" s="83">
        <v>362178</v>
      </c>
    </row>
    <row r="21" spans="1:13" ht="15.75" thickBot="1" x14ac:dyDescent="0.3">
      <c r="A21" s="69">
        <f>A14+1</f>
        <v>4</v>
      </c>
      <c r="B21" s="70" t="s">
        <v>235</v>
      </c>
      <c r="C21" s="71">
        <f t="shared" ref="C21:L21" si="5">C22+C25+C26+C30+C31</f>
        <v>191055</v>
      </c>
      <c r="D21" s="71">
        <f t="shared" si="5"/>
        <v>0</v>
      </c>
      <c r="E21" s="71">
        <f t="shared" si="5"/>
        <v>0</v>
      </c>
      <c r="F21" s="71">
        <f t="shared" si="5"/>
        <v>5001</v>
      </c>
      <c r="G21" s="71">
        <f t="shared" si="5"/>
        <v>15126</v>
      </c>
      <c r="H21" s="71">
        <f t="shared" si="5"/>
        <v>0</v>
      </c>
      <c r="I21" s="71">
        <f t="shared" si="5"/>
        <v>5074</v>
      </c>
      <c r="J21" s="71">
        <f t="shared" si="5"/>
        <v>0</v>
      </c>
      <c r="K21" s="72">
        <f t="shared" si="2"/>
        <v>216256</v>
      </c>
      <c r="L21" s="73">
        <f t="shared" si="5"/>
        <v>100229.43</v>
      </c>
      <c r="M21" s="72">
        <f>M22+M25+M26+M30+M31</f>
        <v>237341</v>
      </c>
    </row>
    <row r="22" spans="1:13" x14ac:dyDescent="0.25">
      <c r="A22" s="75"/>
      <c r="B22" s="76" t="s">
        <v>236</v>
      </c>
      <c r="C22" s="77">
        <f>SUM(C23:C24)</f>
        <v>38654</v>
      </c>
      <c r="D22" s="77"/>
      <c r="E22" s="77"/>
      <c r="F22" s="77"/>
      <c r="G22" s="77">
        <f>G24+G23</f>
        <v>2501</v>
      </c>
      <c r="H22" s="77"/>
      <c r="I22" s="77">
        <f>I24+I23</f>
        <v>2926</v>
      </c>
      <c r="J22" s="77"/>
      <c r="K22" s="77">
        <f>SUM(K23:K24)</f>
        <v>44081</v>
      </c>
      <c r="L22" s="88">
        <f>SUM(L23:L24)</f>
        <v>17574.36</v>
      </c>
      <c r="M22" s="194">
        <f>SUM(M23:M24)</f>
        <v>44509</v>
      </c>
    </row>
    <row r="23" spans="1:13" x14ac:dyDescent="0.25">
      <c r="A23" s="80"/>
      <c r="B23" s="89" t="s">
        <v>237</v>
      </c>
      <c r="C23" s="82">
        <v>10980</v>
      </c>
      <c r="D23" s="82"/>
      <c r="E23" s="82"/>
      <c r="F23" s="82"/>
      <c r="G23" s="82">
        <v>1957</v>
      </c>
      <c r="H23" s="82"/>
      <c r="I23" s="82">
        <v>680</v>
      </c>
      <c r="J23" s="82"/>
      <c r="K23" s="83">
        <f t="shared" si="2"/>
        <v>13617</v>
      </c>
      <c r="L23" s="84">
        <v>5330.74</v>
      </c>
      <c r="M23" s="83">
        <v>14426</v>
      </c>
    </row>
    <row r="24" spans="1:13" x14ac:dyDescent="0.25">
      <c r="A24" s="80"/>
      <c r="B24" s="89" t="s">
        <v>238</v>
      </c>
      <c r="C24" s="82">
        <v>27674</v>
      </c>
      <c r="D24" s="82"/>
      <c r="E24" s="82"/>
      <c r="F24" s="82"/>
      <c r="G24" s="82">
        <v>544</v>
      </c>
      <c r="H24" s="82"/>
      <c r="I24" s="82">
        <v>2246</v>
      </c>
      <c r="J24" s="82"/>
      <c r="K24" s="83">
        <f t="shared" si="2"/>
        <v>30464</v>
      </c>
      <c r="L24" s="84">
        <v>12243.62</v>
      </c>
      <c r="M24" s="83">
        <v>30083</v>
      </c>
    </row>
    <row r="25" spans="1:13" x14ac:dyDescent="0.25">
      <c r="A25" s="90"/>
      <c r="B25" s="81" t="s">
        <v>239</v>
      </c>
      <c r="C25" s="91">
        <v>7000</v>
      </c>
      <c r="D25" s="91"/>
      <c r="E25" s="91"/>
      <c r="F25" s="91"/>
      <c r="G25" s="91"/>
      <c r="H25" s="91"/>
      <c r="I25" s="91"/>
      <c r="J25" s="91"/>
      <c r="K25" s="92">
        <f t="shared" si="2"/>
        <v>7000</v>
      </c>
      <c r="L25" s="93">
        <v>5306.6</v>
      </c>
      <c r="M25" s="92">
        <v>10157</v>
      </c>
    </row>
    <row r="26" spans="1:13" x14ac:dyDescent="0.25">
      <c r="A26" s="90"/>
      <c r="B26" s="81" t="s">
        <v>240</v>
      </c>
      <c r="C26" s="91">
        <f>SUM(C27:C28)</f>
        <v>46200</v>
      </c>
      <c r="D26" s="91"/>
      <c r="E26" s="91"/>
      <c r="F26" s="91"/>
      <c r="G26" s="91"/>
      <c r="H26" s="91"/>
      <c r="I26" s="91"/>
      <c r="J26" s="91"/>
      <c r="K26" s="92">
        <f t="shared" si="2"/>
        <v>46200</v>
      </c>
      <c r="L26" s="91">
        <f>SUM(L27:L28)</f>
        <v>22722.400000000001</v>
      </c>
      <c r="M26" s="92">
        <f>M27+M28+M29</f>
        <v>51996</v>
      </c>
    </row>
    <row r="27" spans="1:13" x14ac:dyDescent="0.25">
      <c r="A27" s="80"/>
      <c r="B27" s="89" t="s">
        <v>241</v>
      </c>
      <c r="C27" s="82">
        <v>8200</v>
      </c>
      <c r="D27" s="82"/>
      <c r="E27" s="82"/>
      <c r="F27" s="82"/>
      <c r="G27" s="82"/>
      <c r="H27" s="82"/>
      <c r="I27" s="82"/>
      <c r="J27" s="82"/>
      <c r="K27" s="83">
        <f t="shared" si="2"/>
        <v>8200</v>
      </c>
      <c r="L27" s="84">
        <v>3722.4</v>
      </c>
      <c r="M27" s="83">
        <v>11496</v>
      </c>
    </row>
    <row r="28" spans="1:13" x14ac:dyDescent="0.25">
      <c r="A28" s="80"/>
      <c r="B28" s="89" t="s">
        <v>242</v>
      </c>
      <c r="C28" s="82">
        <v>38000</v>
      </c>
      <c r="D28" s="82"/>
      <c r="E28" s="82"/>
      <c r="F28" s="82"/>
      <c r="G28" s="82"/>
      <c r="H28" s="82"/>
      <c r="I28" s="82"/>
      <c r="J28" s="82"/>
      <c r="K28" s="83">
        <f t="shared" si="2"/>
        <v>38000</v>
      </c>
      <c r="L28" s="84">
        <v>19000</v>
      </c>
      <c r="M28" s="83">
        <v>39750</v>
      </c>
    </row>
    <row r="29" spans="1:13" x14ac:dyDescent="0.25">
      <c r="A29" s="80"/>
      <c r="B29" s="89" t="s">
        <v>532</v>
      </c>
      <c r="C29" s="82"/>
      <c r="D29" s="82"/>
      <c r="E29" s="82"/>
      <c r="F29" s="82"/>
      <c r="G29" s="82"/>
      <c r="H29" s="82"/>
      <c r="I29" s="82"/>
      <c r="J29" s="82"/>
      <c r="K29" s="83"/>
      <c r="L29" s="84"/>
      <c r="M29" s="83">
        <v>750</v>
      </c>
    </row>
    <row r="30" spans="1:13" x14ac:dyDescent="0.25">
      <c r="A30" s="80"/>
      <c r="B30" s="81" t="s">
        <v>243</v>
      </c>
      <c r="C30" s="197">
        <v>70975</v>
      </c>
      <c r="D30" s="197"/>
      <c r="E30" s="197"/>
      <c r="F30" s="197">
        <v>5001</v>
      </c>
      <c r="G30" s="197">
        <v>10309</v>
      </c>
      <c r="H30" s="197"/>
      <c r="I30" s="197"/>
      <c r="J30" s="197"/>
      <c r="K30" s="195">
        <f t="shared" si="2"/>
        <v>86285</v>
      </c>
      <c r="L30" s="198">
        <v>39782.36</v>
      </c>
      <c r="M30" s="195">
        <v>86485</v>
      </c>
    </row>
    <row r="31" spans="1:13" ht="15.75" thickBot="1" x14ac:dyDescent="0.3">
      <c r="A31" s="80"/>
      <c r="B31" s="81" t="s">
        <v>244</v>
      </c>
      <c r="C31" s="197">
        <f>39143-10917</f>
        <v>28226</v>
      </c>
      <c r="D31" s="197"/>
      <c r="E31" s="197"/>
      <c r="F31" s="197"/>
      <c r="G31" s="197">
        <v>2316</v>
      </c>
      <c r="H31" s="197"/>
      <c r="I31" s="197">
        <v>2148</v>
      </c>
      <c r="J31" s="197"/>
      <c r="K31" s="195">
        <f t="shared" si="2"/>
        <v>32690</v>
      </c>
      <c r="L31" s="198">
        <v>14843.71</v>
      </c>
      <c r="M31" s="196">
        <v>44194</v>
      </c>
    </row>
    <row r="32" spans="1:13" ht="15.75" thickBot="1" x14ac:dyDescent="0.3">
      <c r="A32" s="69">
        <f>A21+1</f>
        <v>5</v>
      </c>
      <c r="B32" s="70" t="s">
        <v>245</v>
      </c>
      <c r="C32" s="71">
        <f t="shared" ref="C32:H32" si="6">SUM(C33:C34)</f>
        <v>191235</v>
      </c>
      <c r="D32" s="71">
        <f t="shared" si="6"/>
        <v>0</v>
      </c>
      <c r="E32" s="71">
        <f t="shared" si="6"/>
        <v>0</v>
      </c>
      <c r="F32" s="71">
        <f t="shared" si="6"/>
        <v>0</v>
      </c>
      <c r="G32" s="71">
        <f t="shared" si="6"/>
        <v>8492</v>
      </c>
      <c r="H32" s="71">
        <f t="shared" si="6"/>
        <v>0</v>
      </c>
      <c r="I32" s="71">
        <f>SUM(I33:I34)</f>
        <v>23491</v>
      </c>
      <c r="J32" s="71">
        <f>SUM(J33:J34)</f>
        <v>0</v>
      </c>
      <c r="K32" s="72">
        <f t="shared" si="2"/>
        <v>223218</v>
      </c>
      <c r="L32" s="73">
        <f>SUM(L33:L34)</f>
        <v>109060.84</v>
      </c>
      <c r="M32" s="72">
        <f>SUM(M33:M34)</f>
        <v>231277</v>
      </c>
    </row>
    <row r="33" spans="1:13" x14ac:dyDescent="0.25">
      <c r="A33" s="75"/>
      <c r="B33" s="76" t="s">
        <v>246</v>
      </c>
      <c r="C33" s="77">
        <v>176931</v>
      </c>
      <c r="D33" s="77"/>
      <c r="E33" s="77"/>
      <c r="F33" s="77"/>
      <c r="G33" s="77">
        <f>6730+1762</f>
        <v>8492</v>
      </c>
      <c r="H33" s="77"/>
      <c r="I33" s="77">
        <v>27391</v>
      </c>
      <c r="J33" s="77"/>
      <c r="K33" s="78">
        <f t="shared" si="2"/>
        <v>212814</v>
      </c>
      <c r="L33" s="79">
        <v>87255.55</v>
      </c>
      <c r="M33" s="78">
        <v>223888</v>
      </c>
    </row>
    <row r="34" spans="1:13" ht="15.75" thickBot="1" x14ac:dyDescent="0.3">
      <c r="A34" s="80"/>
      <c r="B34" s="81" t="s">
        <v>247</v>
      </c>
      <c r="C34" s="82">
        <v>14304</v>
      </c>
      <c r="D34" s="82"/>
      <c r="E34" s="82"/>
      <c r="F34" s="82"/>
      <c r="G34" s="82"/>
      <c r="H34" s="82"/>
      <c r="I34" s="82">
        <v>-3900</v>
      </c>
      <c r="J34" s="82"/>
      <c r="K34" s="83">
        <f t="shared" si="2"/>
        <v>10404</v>
      </c>
      <c r="L34" s="84">
        <v>21805.29</v>
      </c>
      <c r="M34" s="83">
        <v>7389</v>
      </c>
    </row>
    <row r="35" spans="1:13" ht="15.75" thickBot="1" x14ac:dyDescent="0.3">
      <c r="A35" s="69">
        <f>A32+1</f>
        <v>6</v>
      </c>
      <c r="B35" s="70" t="s">
        <v>248</v>
      </c>
      <c r="C35" s="71">
        <v>465856</v>
      </c>
      <c r="D35" s="71"/>
      <c r="E35" s="71"/>
      <c r="F35" s="71"/>
      <c r="G35" s="71">
        <v>95000</v>
      </c>
      <c r="H35" s="71"/>
      <c r="I35" s="71">
        <v>10844</v>
      </c>
      <c r="J35" s="71"/>
      <c r="K35" s="72">
        <f t="shared" si="2"/>
        <v>571700</v>
      </c>
      <c r="L35" s="74">
        <v>247524</v>
      </c>
      <c r="M35" s="72">
        <f>M36+M39+M40</f>
        <v>403578</v>
      </c>
    </row>
    <row r="36" spans="1:13" x14ac:dyDescent="0.25">
      <c r="A36" s="199"/>
      <c r="B36" s="203" t="s">
        <v>494</v>
      </c>
      <c r="C36" s="106"/>
      <c r="D36" s="106"/>
      <c r="E36" s="106"/>
      <c r="F36" s="106"/>
      <c r="G36" s="106"/>
      <c r="H36" s="106"/>
      <c r="I36" s="106"/>
      <c r="J36" s="106"/>
      <c r="K36" s="94"/>
      <c r="L36" s="95"/>
      <c r="M36" s="207">
        <f>M37+M38</f>
        <v>356299</v>
      </c>
    </row>
    <row r="37" spans="1:13" x14ac:dyDescent="0.25">
      <c r="A37" s="200"/>
      <c r="B37" s="204" t="s">
        <v>533</v>
      </c>
      <c r="C37" s="112"/>
      <c r="D37" s="112"/>
      <c r="E37" s="112"/>
      <c r="F37" s="112"/>
      <c r="G37" s="112"/>
      <c r="H37" s="112"/>
      <c r="I37" s="112"/>
      <c r="J37" s="112"/>
      <c r="K37" s="96"/>
      <c r="L37" s="97"/>
      <c r="M37" s="98">
        <v>233027</v>
      </c>
    </row>
    <row r="38" spans="1:13" x14ac:dyDescent="0.25">
      <c r="A38" s="200"/>
      <c r="B38" s="204" t="s">
        <v>534</v>
      </c>
      <c r="C38" s="112"/>
      <c r="D38" s="112"/>
      <c r="E38" s="112"/>
      <c r="F38" s="112"/>
      <c r="G38" s="112"/>
      <c r="H38" s="112"/>
      <c r="I38" s="112"/>
      <c r="J38" s="112"/>
      <c r="K38" s="96"/>
      <c r="L38" s="97"/>
      <c r="M38" s="98">
        <v>123272</v>
      </c>
    </row>
    <row r="39" spans="1:13" x14ac:dyDescent="0.25">
      <c r="A39" s="200"/>
      <c r="B39" s="205" t="s">
        <v>495</v>
      </c>
      <c r="C39" s="112"/>
      <c r="D39" s="112"/>
      <c r="E39" s="112"/>
      <c r="F39" s="112"/>
      <c r="G39" s="112"/>
      <c r="H39" s="112"/>
      <c r="I39" s="112"/>
      <c r="J39" s="112"/>
      <c r="K39" s="96"/>
      <c r="L39" s="97"/>
      <c r="M39" s="96">
        <v>37805</v>
      </c>
    </row>
    <row r="40" spans="1:13" ht="15.75" thickBot="1" x14ac:dyDescent="0.3">
      <c r="A40" s="201"/>
      <c r="B40" s="206" t="s">
        <v>496</v>
      </c>
      <c r="C40" s="161"/>
      <c r="D40" s="161"/>
      <c r="E40" s="161"/>
      <c r="F40" s="161"/>
      <c r="G40" s="161"/>
      <c r="H40" s="161"/>
      <c r="I40" s="161"/>
      <c r="J40" s="161"/>
      <c r="K40" s="162"/>
      <c r="L40" s="202"/>
      <c r="M40" s="162">
        <v>9474</v>
      </c>
    </row>
    <row r="41" spans="1:13" ht="15.75" thickBot="1" x14ac:dyDescent="0.3">
      <c r="A41" s="69">
        <f>A35+1</f>
        <v>7</v>
      </c>
      <c r="B41" s="70" t="s">
        <v>249</v>
      </c>
      <c r="C41" s="71">
        <v>253211</v>
      </c>
      <c r="D41" s="71">
        <v>-50000</v>
      </c>
      <c r="E41" s="71">
        <v>3000</v>
      </c>
      <c r="F41" s="71">
        <v>10844</v>
      </c>
      <c r="G41" s="71"/>
      <c r="H41" s="71"/>
      <c r="I41" s="71">
        <f>-5000+39156-50000</f>
        <v>-15844</v>
      </c>
      <c r="J41" s="71"/>
      <c r="K41" s="72">
        <f t="shared" si="2"/>
        <v>201211</v>
      </c>
      <c r="L41" s="74">
        <v>123719.3</v>
      </c>
      <c r="M41" s="72">
        <f>M42+M46</f>
        <v>392273</v>
      </c>
    </row>
    <row r="42" spans="1:13" x14ac:dyDescent="0.25">
      <c r="A42" s="199"/>
      <c r="B42" s="203" t="s">
        <v>497</v>
      </c>
      <c r="C42" s="106"/>
      <c r="D42" s="106"/>
      <c r="E42" s="106"/>
      <c r="F42" s="106"/>
      <c r="G42" s="106"/>
      <c r="H42" s="106"/>
      <c r="I42" s="106"/>
      <c r="J42" s="106"/>
      <c r="K42" s="94"/>
      <c r="L42" s="95"/>
      <c r="M42" s="94">
        <f>M43+M44+M45</f>
        <v>129153</v>
      </c>
    </row>
    <row r="43" spans="1:13" x14ac:dyDescent="0.25">
      <c r="A43" s="200"/>
      <c r="B43" s="169" t="s">
        <v>305</v>
      </c>
      <c r="C43" s="112"/>
      <c r="D43" s="112"/>
      <c r="E43" s="112"/>
      <c r="F43" s="112"/>
      <c r="G43" s="112"/>
      <c r="H43" s="112"/>
      <c r="I43" s="112"/>
      <c r="J43" s="112"/>
      <c r="K43" s="96"/>
      <c r="L43" s="97"/>
      <c r="M43" s="98">
        <v>37771</v>
      </c>
    </row>
    <row r="44" spans="1:13" x14ac:dyDescent="0.25">
      <c r="A44" s="200"/>
      <c r="B44" s="169" t="s">
        <v>309</v>
      </c>
      <c r="C44" s="112"/>
      <c r="D44" s="112"/>
      <c r="E44" s="112"/>
      <c r="F44" s="112"/>
      <c r="G44" s="112"/>
      <c r="H44" s="112"/>
      <c r="I44" s="112"/>
      <c r="J44" s="112"/>
      <c r="K44" s="96"/>
      <c r="L44" s="97"/>
      <c r="M44" s="98">
        <v>82542</v>
      </c>
    </row>
    <row r="45" spans="1:13" x14ac:dyDescent="0.25">
      <c r="A45" s="200"/>
      <c r="B45" s="169" t="s">
        <v>312</v>
      </c>
      <c r="C45" s="112"/>
      <c r="D45" s="112"/>
      <c r="E45" s="112"/>
      <c r="F45" s="112"/>
      <c r="G45" s="112"/>
      <c r="H45" s="112"/>
      <c r="I45" s="112"/>
      <c r="J45" s="112"/>
      <c r="K45" s="96"/>
      <c r="L45" s="97"/>
      <c r="M45" s="98">
        <v>8840</v>
      </c>
    </row>
    <row r="46" spans="1:13" ht="24" x14ac:dyDescent="0.25">
      <c r="A46" s="200"/>
      <c r="B46" s="205" t="s">
        <v>498</v>
      </c>
      <c r="C46" s="112"/>
      <c r="D46" s="112"/>
      <c r="E46" s="112"/>
      <c r="F46" s="112"/>
      <c r="G46" s="112"/>
      <c r="H46" s="112"/>
      <c r="I46" s="112"/>
      <c r="J46" s="112"/>
      <c r="K46" s="96"/>
      <c r="L46" s="97"/>
      <c r="M46" s="96">
        <f>M47+M48</f>
        <v>263120</v>
      </c>
    </row>
    <row r="47" spans="1:13" ht="24" x14ac:dyDescent="0.25">
      <c r="A47" s="200"/>
      <c r="B47" s="169" t="s">
        <v>317</v>
      </c>
      <c r="C47" s="112"/>
      <c r="D47" s="112"/>
      <c r="E47" s="112"/>
      <c r="F47" s="112"/>
      <c r="G47" s="112"/>
      <c r="H47" s="112"/>
      <c r="I47" s="112"/>
      <c r="J47" s="112"/>
      <c r="K47" s="96"/>
      <c r="L47" s="97"/>
      <c r="M47" s="98">
        <v>129837</v>
      </c>
    </row>
    <row r="48" spans="1:13" ht="15.75" thickBot="1" x14ac:dyDescent="0.3">
      <c r="A48" s="201"/>
      <c r="B48" s="169" t="s">
        <v>322</v>
      </c>
      <c r="C48" s="161"/>
      <c r="D48" s="161"/>
      <c r="E48" s="161"/>
      <c r="F48" s="161"/>
      <c r="G48" s="161"/>
      <c r="H48" s="161"/>
      <c r="I48" s="161"/>
      <c r="J48" s="161"/>
      <c r="K48" s="162"/>
      <c r="L48" s="202"/>
      <c r="M48" s="208">
        <v>133283</v>
      </c>
    </row>
    <row r="49" spans="1:13" ht="15.75" thickBot="1" x14ac:dyDescent="0.3">
      <c r="A49" s="69">
        <f>A41+1</f>
        <v>8</v>
      </c>
      <c r="B49" s="70" t="s">
        <v>250</v>
      </c>
      <c r="C49" s="71">
        <v>66000</v>
      </c>
      <c r="D49" s="71"/>
      <c r="E49" s="71"/>
      <c r="F49" s="71">
        <v>1000</v>
      </c>
      <c r="G49" s="71"/>
      <c r="H49" s="71"/>
      <c r="I49" s="71">
        <v>-1000</v>
      </c>
      <c r="J49" s="71"/>
      <c r="K49" s="72">
        <f t="shared" si="2"/>
        <v>66000</v>
      </c>
      <c r="L49" s="74">
        <v>42600.58</v>
      </c>
      <c r="M49" s="72">
        <v>64225</v>
      </c>
    </row>
    <row r="50" spans="1:13" ht="15.75" thickBot="1" x14ac:dyDescent="0.3">
      <c r="A50" s="69">
        <f>A49+1</f>
        <v>9</v>
      </c>
      <c r="B50" s="70" t="s">
        <v>251</v>
      </c>
      <c r="C50" s="71">
        <f>C51+C52+C53+C54+C57+C58+C59+C60</f>
        <v>4983691</v>
      </c>
      <c r="D50" s="71">
        <f>D51+D52+D53+D54+D57+D58+D59+D60</f>
        <v>0</v>
      </c>
      <c r="E50" s="71">
        <f t="shared" ref="E50:H50" si="7">E51+E52+E53+E54+E57+E58+E59+E60</f>
        <v>0</v>
      </c>
      <c r="F50" s="71">
        <f t="shared" si="7"/>
        <v>77626</v>
      </c>
      <c r="G50" s="71">
        <f t="shared" si="7"/>
        <v>62507</v>
      </c>
      <c r="H50" s="71">
        <f t="shared" si="7"/>
        <v>48000</v>
      </c>
      <c r="I50" s="71">
        <f>I51+I52+I53+I54+I57+I58+I59+I60</f>
        <v>38914</v>
      </c>
      <c r="J50" s="71">
        <f>J51+J52+J53+J54+J57+J58+J59+J60</f>
        <v>0</v>
      </c>
      <c r="K50" s="72">
        <f>K51+K52+K53+K54+K57+K58+K59+K60</f>
        <v>5210738</v>
      </c>
      <c r="L50" s="73">
        <f>L51+L52+L53+L54+L57+L58+L59+L60</f>
        <v>2611176.44</v>
      </c>
      <c r="M50" s="72">
        <f>M51+M52+M53+M54+M57+M58+M59+M60</f>
        <v>5480973</v>
      </c>
    </row>
    <row r="51" spans="1:13" x14ac:dyDescent="0.25">
      <c r="A51" s="75"/>
      <c r="B51" s="76" t="s">
        <v>252</v>
      </c>
      <c r="C51" s="94">
        <v>1007601</v>
      </c>
      <c r="D51" s="94"/>
      <c r="E51" s="94"/>
      <c r="F51" s="94"/>
      <c r="G51" s="94">
        <v>50000</v>
      </c>
      <c r="H51" s="94">
        <v>48000</v>
      </c>
      <c r="I51" s="94">
        <f>-2000+45642</f>
        <v>43642</v>
      </c>
      <c r="J51" s="94"/>
      <c r="K51" s="94">
        <f>48000+1101243</f>
        <v>1149243</v>
      </c>
      <c r="L51" s="95">
        <f>527225+13183+40000</f>
        <v>580408</v>
      </c>
      <c r="M51" s="94">
        <v>1195873</v>
      </c>
    </row>
    <row r="52" spans="1:13" x14ac:dyDescent="0.25">
      <c r="A52" s="80"/>
      <c r="B52" s="81" t="s">
        <v>253</v>
      </c>
      <c r="C52" s="96">
        <v>2374727</v>
      </c>
      <c r="D52" s="96"/>
      <c r="E52" s="96"/>
      <c r="F52" s="96">
        <v>28662</v>
      </c>
      <c r="G52" s="96"/>
      <c r="H52" s="96"/>
      <c r="I52" s="96">
        <v>7502</v>
      </c>
      <c r="J52" s="96"/>
      <c r="K52" s="96">
        <v>2410891</v>
      </c>
      <c r="L52" s="97">
        <v>1185859.6000000001</v>
      </c>
      <c r="M52" s="96">
        <v>2507929</v>
      </c>
    </row>
    <row r="53" spans="1:13" x14ac:dyDescent="0.25">
      <c r="A53" s="80"/>
      <c r="B53" s="81" t="s">
        <v>254</v>
      </c>
      <c r="C53" s="96">
        <v>611084</v>
      </c>
      <c r="D53" s="96"/>
      <c r="E53" s="96"/>
      <c r="F53" s="96"/>
      <c r="G53" s="96"/>
      <c r="H53" s="96"/>
      <c r="I53" s="96"/>
      <c r="J53" s="96"/>
      <c r="K53" s="96">
        <v>611084</v>
      </c>
      <c r="L53" s="97">
        <v>326210</v>
      </c>
      <c r="M53" s="96">
        <v>674173</v>
      </c>
    </row>
    <row r="54" spans="1:13" x14ac:dyDescent="0.25">
      <c r="A54" s="80"/>
      <c r="B54" s="81" t="s">
        <v>255</v>
      </c>
      <c r="C54" s="96">
        <f t="shared" ref="C54:H54" si="8">SUM(C55:C56)</f>
        <v>285193</v>
      </c>
      <c r="D54" s="96">
        <f>SUM(D55:D56)</f>
        <v>0</v>
      </c>
      <c r="E54" s="96">
        <f t="shared" si="8"/>
        <v>0</v>
      </c>
      <c r="F54" s="96">
        <f t="shared" si="8"/>
        <v>48964</v>
      </c>
      <c r="G54" s="96">
        <f t="shared" si="8"/>
        <v>0</v>
      </c>
      <c r="H54" s="96">
        <f t="shared" si="8"/>
        <v>0</v>
      </c>
      <c r="I54" s="96">
        <f>SUM(I55:I56)</f>
        <v>-21673</v>
      </c>
      <c r="J54" s="96">
        <f>SUM(J55:J56)</f>
        <v>0</v>
      </c>
      <c r="K54" s="96">
        <f>K55+K56</f>
        <v>312484</v>
      </c>
      <c r="L54" s="97">
        <f>SUM(L55:L56)</f>
        <v>158868</v>
      </c>
      <c r="M54" s="96">
        <f>SUM(M55:M56)</f>
        <v>386355</v>
      </c>
    </row>
    <row r="55" spans="1:13" x14ac:dyDescent="0.25">
      <c r="A55" s="80"/>
      <c r="B55" s="89" t="s">
        <v>256</v>
      </c>
      <c r="C55" s="98">
        <v>111855</v>
      </c>
      <c r="D55" s="98"/>
      <c r="E55" s="98"/>
      <c r="F55" s="98"/>
      <c r="G55" s="98"/>
      <c r="H55" s="98"/>
      <c r="I55" s="98">
        <v>22657</v>
      </c>
      <c r="J55" s="98"/>
      <c r="K55" s="98">
        <v>134512</v>
      </c>
      <c r="L55" s="99">
        <v>69882</v>
      </c>
      <c r="M55" s="98">
        <v>158194</v>
      </c>
    </row>
    <row r="56" spans="1:13" x14ac:dyDescent="0.25">
      <c r="A56" s="80"/>
      <c r="B56" s="89" t="s">
        <v>257</v>
      </c>
      <c r="C56" s="98">
        <v>173338</v>
      </c>
      <c r="D56" s="98"/>
      <c r="E56" s="98"/>
      <c r="F56" s="98">
        <v>48964</v>
      </c>
      <c r="G56" s="98"/>
      <c r="H56" s="98"/>
      <c r="I56" s="98">
        <v>-44330</v>
      </c>
      <c r="J56" s="98"/>
      <c r="K56" s="98">
        <v>177972</v>
      </c>
      <c r="L56" s="99">
        <v>88986</v>
      </c>
      <c r="M56" s="98">
        <v>228161</v>
      </c>
    </row>
    <row r="57" spans="1:13" x14ac:dyDescent="0.25">
      <c r="A57" s="80"/>
      <c r="B57" s="81" t="s">
        <v>258</v>
      </c>
      <c r="C57" s="96">
        <v>217022</v>
      </c>
      <c r="D57" s="96"/>
      <c r="E57" s="96"/>
      <c r="F57" s="96"/>
      <c r="G57" s="96"/>
      <c r="H57" s="96"/>
      <c r="I57" s="96">
        <v>4108</v>
      </c>
      <c r="J57" s="96"/>
      <c r="K57" s="96">
        <f>212280+8850</f>
        <v>221130</v>
      </c>
      <c r="L57" s="97">
        <v>110565</v>
      </c>
      <c r="M57" s="96">
        <v>197727</v>
      </c>
    </row>
    <row r="58" spans="1:13" x14ac:dyDescent="0.25">
      <c r="A58" s="80"/>
      <c r="B58" s="81" t="s">
        <v>259</v>
      </c>
      <c r="C58" s="96">
        <v>18302</v>
      </c>
      <c r="D58" s="96"/>
      <c r="E58" s="96"/>
      <c r="F58" s="96"/>
      <c r="G58" s="96">
        <v>-145</v>
      </c>
      <c r="H58" s="96"/>
      <c r="I58" s="96"/>
      <c r="J58" s="96"/>
      <c r="K58" s="96">
        <f t="shared" si="2"/>
        <v>18157</v>
      </c>
      <c r="L58" s="97">
        <v>6743.42</v>
      </c>
      <c r="M58" s="96">
        <v>19394</v>
      </c>
    </row>
    <row r="59" spans="1:13" x14ac:dyDescent="0.25">
      <c r="A59" s="80"/>
      <c r="B59" s="81" t="s">
        <v>260</v>
      </c>
      <c r="C59" s="96">
        <v>433451</v>
      </c>
      <c r="D59" s="96"/>
      <c r="E59" s="96"/>
      <c r="F59" s="96"/>
      <c r="G59" s="96"/>
      <c r="H59" s="96"/>
      <c r="I59" s="96"/>
      <c r="J59" s="96"/>
      <c r="K59" s="96">
        <f t="shared" si="2"/>
        <v>433451</v>
      </c>
      <c r="L59" s="97">
        <v>216726</v>
      </c>
      <c r="M59" s="96">
        <v>463409</v>
      </c>
    </row>
    <row r="60" spans="1:13" ht="15.75" thickBot="1" x14ac:dyDescent="0.3">
      <c r="A60" s="80"/>
      <c r="B60" s="81" t="s">
        <v>261</v>
      </c>
      <c r="C60" s="96">
        <v>36311</v>
      </c>
      <c r="D60" s="96"/>
      <c r="E60" s="96"/>
      <c r="F60" s="96"/>
      <c r="G60" s="96">
        <v>12652</v>
      </c>
      <c r="H60" s="96"/>
      <c r="I60" s="96">
        <v>5335</v>
      </c>
      <c r="J60" s="96"/>
      <c r="K60" s="96">
        <f t="shared" si="2"/>
        <v>54298</v>
      </c>
      <c r="L60" s="97">
        <v>25796.42</v>
      </c>
      <c r="M60" s="96">
        <v>36113</v>
      </c>
    </row>
    <row r="61" spans="1:13" ht="15.75" thickBot="1" x14ac:dyDescent="0.3">
      <c r="A61" s="69">
        <f>A50+1</f>
        <v>10</v>
      </c>
      <c r="B61" s="70" t="s">
        <v>262</v>
      </c>
      <c r="C61" s="71">
        <f t="shared" ref="C61:H61" si="9">SUM(C62:C66)</f>
        <v>1056697</v>
      </c>
      <c r="D61" s="71">
        <f t="shared" si="9"/>
        <v>173000</v>
      </c>
      <c r="E61" s="71">
        <f t="shared" si="9"/>
        <v>778720</v>
      </c>
      <c r="F61" s="71">
        <f t="shared" si="9"/>
        <v>0</v>
      </c>
      <c r="G61" s="71">
        <f t="shared" si="9"/>
        <v>28921</v>
      </c>
      <c r="H61" s="71">
        <f t="shared" si="9"/>
        <v>0</v>
      </c>
      <c r="I61" s="71">
        <f>SUM(I62:I66)</f>
        <v>2087</v>
      </c>
      <c r="J61" s="71">
        <f>SUM(J62:J66)</f>
        <v>0</v>
      </c>
      <c r="K61" s="72">
        <f>C61+D61+E61+F61+G61+H61+I61+J61</f>
        <v>2039425</v>
      </c>
      <c r="L61" s="73">
        <f>SUM(L62:L66)</f>
        <v>1156698.52</v>
      </c>
      <c r="M61" s="193">
        <f>M62+M66</f>
        <v>211068</v>
      </c>
    </row>
    <row r="62" spans="1:13" x14ac:dyDescent="0.25">
      <c r="A62" s="105"/>
      <c r="B62" s="100" t="s">
        <v>263</v>
      </c>
      <c r="C62" s="148">
        <v>1013697</v>
      </c>
      <c r="D62" s="148">
        <v>173000</v>
      </c>
      <c r="E62" s="148">
        <v>778720</v>
      </c>
      <c r="F62" s="148"/>
      <c r="G62" s="148">
        <v>28921</v>
      </c>
      <c r="H62" s="148"/>
      <c r="I62" s="148">
        <v>2087</v>
      </c>
      <c r="J62" s="148"/>
      <c r="K62" s="149">
        <f t="shared" si="2"/>
        <v>1996425</v>
      </c>
      <c r="L62" s="209">
        <v>1116886.52</v>
      </c>
      <c r="M62" s="210">
        <f>M63+M64+M65</f>
        <v>118786</v>
      </c>
    </row>
    <row r="63" spans="1:13" x14ac:dyDescent="0.25">
      <c r="A63" s="108"/>
      <c r="B63" s="211" t="s">
        <v>333</v>
      </c>
      <c r="C63" s="85"/>
      <c r="D63" s="85"/>
      <c r="E63" s="85"/>
      <c r="F63" s="85"/>
      <c r="G63" s="85"/>
      <c r="H63" s="85"/>
      <c r="I63" s="85"/>
      <c r="J63" s="85"/>
      <c r="K63" s="86"/>
      <c r="L63" s="87"/>
      <c r="M63" s="86">
        <v>49703</v>
      </c>
    </row>
    <row r="64" spans="1:13" x14ac:dyDescent="0.25">
      <c r="A64" s="108"/>
      <c r="B64" s="211" t="s">
        <v>337</v>
      </c>
      <c r="C64" s="85"/>
      <c r="D64" s="85"/>
      <c r="E64" s="85"/>
      <c r="F64" s="85"/>
      <c r="G64" s="85"/>
      <c r="H64" s="85"/>
      <c r="I64" s="85"/>
      <c r="J64" s="85"/>
      <c r="K64" s="86"/>
      <c r="L64" s="87"/>
      <c r="M64" s="86">
        <v>63312</v>
      </c>
    </row>
    <row r="65" spans="1:13" x14ac:dyDescent="0.25">
      <c r="A65" s="108"/>
      <c r="B65" s="211" t="s">
        <v>341</v>
      </c>
      <c r="C65" s="85"/>
      <c r="D65" s="85"/>
      <c r="E65" s="85"/>
      <c r="F65" s="85"/>
      <c r="G65" s="85"/>
      <c r="H65" s="85"/>
      <c r="I65" s="85"/>
      <c r="J65" s="85"/>
      <c r="K65" s="86"/>
      <c r="L65" s="87"/>
      <c r="M65" s="86">
        <v>5771</v>
      </c>
    </row>
    <row r="66" spans="1:13" ht="15.75" thickBot="1" x14ac:dyDescent="0.3">
      <c r="A66" s="80"/>
      <c r="B66" s="81" t="s">
        <v>264</v>
      </c>
      <c r="C66" s="82">
        <v>43000</v>
      </c>
      <c r="D66" s="82"/>
      <c r="E66" s="82"/>
      <c r="F66" s="82"/>
      <c r="G66" s="82"/>
      <c r="H66" s="82"/>
      <c r="I66" s="82"/>
      <c r="J66" s="82"/>
      <c r="K66" s="83">
        <f t="shared" si="2"/>
        <v>43000</v>
      </c>
      <c r="L66" s="84">
        <v>39812</v>
      </c>
      <c r="M66" s="195">
        <v>92282</v>
      </c>
    </row>
    <row r="67" spans="1:13" ht="15.75" thickBot="1" x14ac:dyDescent="0.3">
      <c r="A67" s="69">
        <f>A61+1</f>
        <v>11</v>
      </c>
      <c r="B67" s="70" t="s">
        <v>265</v>
      </c>
      <c r="C67" s="71">
        <f t="shared" ref="C67:H67" si="10">C68+C75</f>
        <v>314912</v>
      </c>
      <c r="D67" s="71">
        <f t="shared" si="10"/>
        <v>1750000</v>
      </c>
      <c r="E67" s="71">
        <f t="shared" si="10"/>
        <v>-1750000</v>
      </c>
      <c r="F67" s="71">
        <f t="shared" si="10"/>
        <v>31953</v>
      </c>
      <c r="G67" s="71">
        <f t="shared" si="10"/>
        <v>0</v>
      </c>
      <c r="H67" s="71">
        <f t="shared" si="10"/>
        <v>0</v>
      </c>
      <c r="I67" s="71">
        <f>I68+I75</f>
        <v>12200</v>
      </c>
      <c r="J67" s="71">
        <f>J68+J75</f>
        <v>0</v>
      </c>
      <c r="K67" s="72">
        <f t="shared" si="2"/>
        <v>359065</v>
      </c>
      <c r="L67" s="73">
        <f>L68+L75</f>
        <v>173884</v>
      </c>
      <c r="M67" s="72">
        <f>M68+M75+M74</f>
        <v>426883</v>
      </c>
    </row>
    <row r="68" spans="1:13" x14ac:dyDescent="0.25">
      <c r="A68" s="75"/>
      <c r="B68" s="76" t="s">
        <v>266</v>
      </c>
      <c r="C68" s="77">
        <v>306912</v>
      </c>
      <c r="D68" s="77">
        <v>1750000</v>
      </c>
      <c r="E68" s="77">
        <v>-1750000</v>
      </c>
      <c r="F68" s="77">
        <v>28953</v>
      </c>
      <c r="G68" s="77"/>
      <c r="H68" s="77"/>
      <c r="I68" s="77">
        <v>12200</v>
      </c>
      <c r="J68" s="77"/>
      <c r="K68" s="78">
        <f t="shared" si="2"/>
        <v>348065</v>
      </c>
      <c r="L68" s="79">
        <v>165634</v>
      </c>
      <c r="M68" s="212">
        <f>SUM(M69:M73)</f>
        <v>392626</v>
      </c>
    </row>
    <row r="69" spans="1:13" x14ac:dyDescent="0.25">
      <c r="A69" s="75"/>
      <c r="B69" s="168" t="s">
        <v>499</v>
      </c>
      <c r="C69" s="85"/>
      <c r="D69" s="85"/>
      <c r="E69" s="85"/>
      <c r="F69" s="85"/>
      <c r="G69" s="85"/>
      <c r="H69" s="85"/>
      <c r="I69" s="85"/>
      <c r="J69" s="85"/>
      <c r="K69" s="86"/>
      <c r="L69" s="87"/>
      <c r="M69" s="86">
        <v>76969</v>
      </c>
    </row>
    <row r="70" spans="1:13" x14ac:dyDescent="0.25">
      <c r="A70" s="75"/>
      <c r="B70" s="168" t="s">
        <v>500</v>
      </c>
      <c r="C70" s="85"/>
      <c r="D70" s="85"/>
      <c r="E70" s="85"/>
      <c r="F70" s="85"/>
      <c r="G70" s="85"/>
      <c r="H70" s="85"/>
      <c r="I70" s="85"/>
      <c r="J70" s="85"/>
      <c r="K70" s="86"/>
      <c r="L70" s="87"/>
      <c r="M70" s="86">
        <v>143741</v>
      </c>
    </row>
    <row r="71" spans="1:13" x14ac:dyDescent="0.25">
      <c r="A71" s="75"/>
      <c r="B71" s="168" t="s">
        <v>501</v>
      </c>
      <c r="C71" s="85"/>
      <c r="D71" s="85"/>
      <c r="E71" s="85"/>
      <c r="F71" s="85"/>
      <c r="G71" s="85"/>
      <c r="H71" s="85"/>
      <c r="I71" s="85"/>
      <c r="J71" s="85"/>
      <c r="K71" s="86"/>
      <c r="L71" s="87"/>
      <c r="M71" s="86">
        <v>60863</v>
      </c>
    </row>
    <row r="72" spans="1:13" x14ac:dyDescent="0.25">
      <c r="A72" s="75"/>
      <c r="B72" s="169" t="s">
        <v>502</v>
      </c>
      <c r="C72" s="85"/>
      <c r="D72" s="85"/>
      <c r="E72" s="85"/>
      <c r="F72" s="85"/>
      <c r="G72" s="85"/>
      <c r="H72" s="85"/>
      <c r="I72" s="85"/>
      <c r="J72" s="85"/>
      <c r="K72" s="86"/>
      <c r="L72" s="87"/>
      <c r="M72" s="86">
        <v>18152</v>
      </c>
    </row>
    <row r="73" spans="1:13" x14ac:dyDescent="0.25">
      <c r="A73" s="75"/>
      <c r="B73" s="169" t="s">
        <v>503</v>
      </c>
      <c r="C73" s="85"/>
      <c r="D73" s="85"/>
      <c r="E73" s="85"/>
      <c r="F73" s="85"/>
      <c r="G73" s="85"/>
      <c r="H73" s="85"/>
      <c r="I73" s="85"/>
      <c r="J73" s="85"/>
      <c r="K73" s="86"/>
      <c r="L73" s="87"/>
      <c r="M73" s="86">
        <v>92901</v>
      </c>
    </row>
    <row r="74" spans="1:13" ht="24" x14ac:dyDescent="0.25">
      <c r="A74" s="75"/>
      <c r="B74" s="213" t="s">
        <v>535</v>
      </c>
      <c r="C74" s="82"/>
      <c r="D74" s="82"/>
      <c r="E74" s="82"/>
      <c r="F74" s="82"/>
      <c r="G74" s="82"/>
      <c r="H74" s="82"/>
      <c r="I74" s="82"/>
      <c r="J74" s="82"/>
      <c r="K74" s="83"/>
      <c r="L74" s="84"/>
      <c r="M74" s="195">
        <v>15257</v>
      </c>
    </row>
    <row r="75" spans="1:13" ht="15.75" thickBot="1" x14ac:dyDescent="0.3">
      <c r="A75" s="80"/>
      <c r="B75" s="214" t="s">
        <v>418</v>
      </c>
      <c r="C75" s="82">
        <v>8000</v>
      </c>
      <c r="D75" s="82"/>
      <c r="E75" s="82"/>
      <c r="F75" s="82">
        <v>3000</v>
      </c>
      <c r="G75" s="82"/>
      <c r="H75" s="82"/>
      <c r="I75" s="82"/>
      <c r="J75" s="82"/>
      <c r="K75" s="83">
        <f t="shared" si="2"/>
        <v>11000</v>
      </c>
      <c r="L75" s="84">
        <v>8250</v>
      </c>
      <c r="M75" s="195">
        <v>19000</v>
      </c>
    </row>
    <row r="76" spans="1:13" ht="15.75" thickBot="1" x14ac:dyDescent="0.3">
      <c r="A76" s="69">
        <f>A67+1</f>
        <v>12</v>
      </c>
      <c r="B76" s="70" t="s">
        <v>267</v>
      </c>
      <c r="C76" s="71">
        <f t="shared" ref="C76:H76" si="11">SUM(C77:C79)</f>
        <v>2731844</v>
      </c>
      <c r="D76" s="71">
        <f t="shared" si="11"/>
        <v>0</v>
      </c>
      <c r="E76" s="71">
        <f t="shared" si="11"/>
        <v>118079</v>
      </c>
      <c r="F76" s="71">
        <f t="shared" si="11"/>
        <v>-49442</v>
      </c>
      <c r="G76" s="71">
        <f>SUM(G77:G79)</f>
        <v>-1354783</v>
      </c>
      <c r="H76" s="71">
        <f t="shared" si="11"/>
        <v>503901</v>
      </c>
      <c r="I76" s="71">
        <f>SUM(I77:I79)</f>
        <v>3750</v>
      </c>
      <c r="J76" s="71">
        <f>SUM(J77:J79)</f>
        <v>0</v>
      </c>
      <c r="K76" s="72">
        <f>C76+D76+E76+F76+G76+H76+I76+J76</f>
        <v>1953349</v>
      </c>
      <c r="L76" s="73">
        <f>SUM(L77:L79)</f>
        <v>174074.3</v>
      </c>
      <c r="M76" s="72">
        <f>SUM(M77:M81)</f>
        <v>1320774</v>
      </c>
    </row>
    <row r="77" spans="1:13" x14ac:dyDescent="0.25">
      <c r="A77" s="75"/>
      <c r="B77" s="100" t="s">
        <v>268</v>
      </c>
      <c r="C77" s="77">
        <v>170364</v>
      </c>
      <c r="D77" s="77"/>
      <c r="E77" s="77"/>
      <c r="F77" s="77"/>
      <c r="G77" s="77"/>
      <c r="H77" s="77">
        <v>535201</v>
      </c>
      <c r="I77" s="77">
        <v>3000</v>
      </c>
      <c r="J77" s="77"/>
      <c r="K77" s="78">
        <f t="shared" si="2"/>
        <v>708565</v>
      </c>
      <c r="L77" s="79">
        <v>89205</v>
      </c>
      <c r="M77" s="78">
        <v>146198</v>
      </c>
    </row>
    <row r="78" spans="1:13" x14ac:dyDescent="0.25">
      <c r="A78" s="80"/>
      <c r="B78" s="81" t="s">
        <v>269</v>
      </c>
      <c r="C78" s="83">
        <f>151477+10917</f>
        <v>162394</v>
      </c>
      <c r="D78" s="82"/>
      <c r="E78" s="82"/>
      <c r="F78" s="82"/>
      <c r="G78" s="82">
        <v>-610</v>
      </c>
      <c r="H78" s="82"/>
      <c r="I78" s="83">
        <f>750</f>
        <v>750</v>
      </c>
      <c r="J78" s="82"/>
      <c r="K78" s="83">
        <f t="shared" si="2"/>
        <v>162534</v>
      </c>
      <c r="L78" s="84">
        <v>84369.3</v>
      </c>
      <c r="M78" s="83">
        <v>155823</v>
      </c>
    </row>
    <row r="79" spans="1:13" x14ac:dyDescent="0.25">
      <c r="A79" s="108"/>
      <c r="B79" s="101" t="s">
        <v>270</v>
      </c>
      <c r="C79" s="85">
        <f>2059086+340000</f>
        <v>2399086</v>
      </c>
      <c r="D79" s="85"/>
      <c r="E79" s="85">
        <v>118079</v>
      </c>
      <c r="F79" s="85">
        <v>-49442</v>
      </c>
      <c r="G79" s="85">
        <v>-1354173</v>
      </c>
      <c r="H79" s="85">
        <v>-31300</v>
      </c>
      <c r="I79" s="85"/>
      <c r="J79" s="85"/>
      <c r="K79" s="86">
        <f t="shared" si="2"/>
        <v>1082250</v>
      </c>
      <c r="L79" s="87">
        <v>500</v>
      </c>
      <c r="M79" s="86">
        <v>1009260</v>
      </c>
    </row>
    <row r="80" spans="1:13" x14ac:dyDescent="0.25">
      <c r="A80" s="80"/>
      <c r="B80" s="205" t="s">
        <v>507</v>
      </c>
      <c r="C80" s="82"/>
      <c r="D80" s="82"/>
      <c r="E80" s="82"/>
      <c r="F80" s="82"/>
      <c r="G80" s="82"/>
      <c r="H80" s="82"/>
      <c r="I80" s="82"/>
      <c r="J80" s="82"/>
      <c r="K80" s="83"/>
      <c r="L80" s="217"/>
      <c r="M80" s="83">
        <v>6993</v>
      </c>
    </row>
    <row r="81" spans="1:13" ht="15.75" thickBot="1" x14ac:dyDescent="0.3">
      <c r="A81" s="215"/>
      <c r="B81" s="206" t="s">
        <v>508</v>
      </c>
      <c r="C81" s="172"/>
      <c r="D81" s="172"/>
      <c r="E81" s="172"/>
      <c r="F81" s="172"/>
      <c r="G81" s="172"/>
      <c r="H81" s="172"/>
      <c r="I81" s="172"/>
      <c r="J81" s="172"/>
      <c r="K81" s="173"/>
      <c r="L81" s="216"/>
      <c r="M81" s="173">
        <v>2500</v>
      </c>
    </row>
    <row r="82" spans="1:13" ht="15.75" thickBot="1" x14ac:dyDescent="0.3">
      <c r="A82" s="69">
        <f>A76+1</f>
        <v>13</v>
      </c>
      <c r="B82" s="102" t="s">
        <v>271</v>
      </c>
      <c r="C82" s="71">
        <f t="shared" ref="C82:H82" si="12">SUM(C83:C85)</f>
        <v>375933</v>
      </c>
      <c r="D82" s="71">
        <f t="shared" si="12"/>
        <v>0</v>
      </c>
      <c r="E82" s="71">
        <f t="shared" si="12"/>
        <v>0</v>
      </c>
      <c r="F82" s="71">
        <f t="shared" si="12"/>
        <v>15381</v>
      </c>
      <c r="G82" s="71">
        <f t="shared" si="12"/>
        <v>45107</v>
      </c>
      <c r="H82" s="71">
        <f t="shared" si="12"/>
        <v>0</v>
      </c>
      <c r="I82" s="71">
        <f>SUM(I83:I85)</f>
        <v>18471</v>
      </c>
      <c r="J82" s="71">
        <f>SUM(J83:J85)</f>
        <v>0</v>
      </c>
      <c r="K82" s="72">
        <f t="shared" si="2"/>
        <v>454892</v>
      </c>
      <c r="L82" s="73">
        <f>SUM(L83:L85)</f>
        <v>240782.07999999999</v>
      </c>
      <c r="M82" s="72">
        <f>SUM(M83:M85)</f>
        <v>299515</v>
      </c>
    </row>
    <row r="83" spans="1:13" x14ac:dyDescent="0.25">
      <c r="A83" s="75"/>
      <c r="B83" s="100" t="s">
        <v>272</v>
      </c>
      <c r="C83" s="77">
        <v>362916</v>
      </c>
      <c r="D83" s="77"/>
      <c r="E83" s="77">
        <v>0</v>
      </c>
      <c r="F83" s="77">
        <v>3581</v>
      </c>
      <c r="G83" s="77">
        <v>54145</v>
      </c>
      <c r="H83" s="77"/>
      <c r="I83" s="77">
        <f>3335+50000-40000</f>
        <v>13335</v>
      </c>
      <c r="J83" s="77"/>
      <c r="K83" s="78">
        <f t="shared" si="2"/>
        <v>433977</v>
      </c>
      <c r="L83" s="79">
        <v>217451.11</v>
      </c>
      <c r="M83" s="78">
        <v>251042</v>
      </c>
    </row>
    <row r="84" spans="1:13" x14ac:dyDescent="0.25">
      <c r="A84" s="80"/>
      <c r="B84" s="101" t="s">
        <v>273</v>
      </c>
      <c r="C84" s="82"/>
      <c r="D84" s="82"/>
      <c r="E84" s="82"/>
      <c r="F84" s="82">
        <v>11800</v>
      </c>
      <c r="G84" s="82">
        <v>-9800</v>
      </c>
      <c r="H84" s="82"/>
      <c r="I84" s="82">
        <v>4900</v>
      </c>
      <c r="J84" s="82"/>
      <c r="K84" s="83">
        <f t="shared" si="2"/>
        <v>6900</v>
      </c>
      <c r="L84" s="84">
        <v>2505</v>
      </c>
      <c r="M84" s="83">
        <v>5967</v>
      </c>
    </row>
    <row r="85" spans="1:13" ht="15.75" thickBot="1" x14ac:dyDescent="0.3">
      <c r="A85" s="80"/>
      <c r="B85" s="103" t="s">
        <v>274</v>
      </c>
      <c r="C85" s="82">
        <f>103017-90000</f>
        <v>13017</v>
      </c>
      <c r="D85" s="82"/>
      <c r="E85" s="82"/>
      <c r="F85" s="82"/>
      <c r="G85" s="82">
        <v>762</v>
      </c>
      <c r="H85" s="82"/>
      <c r="I85" s="82">
        <f>236-90998+236+1000-200-25-13+90000</f>
        <v>236</v>
      </c>
      <c r="J85" s="82"/>
      <c r="K85" s="83">
        <f>C85+D85+E85+F85+G85+H85+I85+J85</f>
        <v>14015</v>
      </c>
      <c r="L85" s="84">
        <v>20825.97</v>
      </c>
      <c r="M85" s="83">
        <v>42506</v>
      </c>
    </row>
    <row r="86" spans="1:13" ht="15.75" thickBot="1" x14ac:dyDescent="0.3">
      <c r="A86" s="69">
        <f>A82+1</f>
        <v>14</v>
      </c>
      <c r="B86" s="70" t="s">
        <v>275</v>
      </c>
      <c r="C86" s="71">
        <f t="shared" ref="C86:H86" si="13">C88+C91+C94+C99+C100</f>
        <v>619327</v>
      </c>
      <c r="D86" s="71">
        <f t="shared" si="13"/>
        <v>0</v>
      </c>
      <c r="E86" s="71">
        <f t="shared" si="13"/>
        <v>0</v>
      </c>
      <c r="F86" s="71">
        <f t="shared" si="13"/>
        <v>0</v>
      </c>
      <c r="G86" s="71">
        <f t="shared" si="13"/>
        <v>42573</v>
      </c>
      <c r="H86" s="71">
        <f t="shared" si="13"/>
        <v>0</v>
      </c>
      <c r="I86" s="71">
        <f>I88+I91+I94+I99+I100</f>
        <v>88592</v>
      </c>
      <c r="J86" s="71">
        <f>J88+J91+J94+J99+J100</f>
        <v>0</v>
      </c>
      <c r="K86" s="72">
        <f>K88+K91+K94+K99+K100</f>
        <v>750492</v>
      </c>
      <c r="L86" s="73">
        <f>L88+L91+L94+L99+L100</f>
        <v>388332.41</v>
      </c>
      <c r="M86" s="193">
        <f>M88+M91+M94+M100+M87+M95</f>
        <v>711021</v>
      </c>
    </row>
    <row r="87" spans="1:13" x14ac:dyDescent="0.25">
      <c r="A87" s="199"/>
      <c r="B87" s="221" t="s">
        <v>509</v>
      </c>
      <c r="C87" s="106"/>
      <c r="D87" s="106"/>
      <c r="E87" s="106"/>
      <c r="F87" s="106"/>
      <c r="G87" s="106"/>
      <c r="H87" s="106"/>
      <c r="I87" s="106"/>
      <c r="J87" s="106"/>
      <c r="K87" s="94"/>
      <c r="L87" s="107"/>
      <c r="M87" s="94">
        <v>29852</v>
      </c>
    </row>
    <row r="88" spans="1:13" x14ac:dyDescent="0.25">
      <c r="A88" s="108"/>
      <c r="B88" s="222" t="s">
        <v>510</v>
      </c>
      <c r="C88" s="112">
        <f t="shared" ref="C88:H88" si="14">SUM(C89:C90)</f>
        <v>187062</v>
      </c>
      <c r="D88" s="112">
        <f t="shared" si="14"/>
        <v>0</v>
      </c>
      <c r="E88" s="112">
        <f t="shared" si="14"/>
        <v>0</v>
      </c>
      <c r="F88" s="112">
        <f t="shared" si="14"/>
        <v>0</v>
      </c>
      <c r="G88" s="112">
        <f t="shared" si="14"/>
        <v>28692</v>
      </c>
      <c r="H88" s="112">
        <f t="shared" si="14"/>
        <v>0</v>
      </c>
      <c r="I88" s="112">
        <f>SUM(I89:I90)</f>
        <v>11200</v>
      </c>
      <c r="J88" s="112">
        <f>SUM(J89:J90)</f>
        <v>0</v>
      </c>
      <c r="K88" s="96">
        <f>K89+K90</f>
        <v>226954</v>
      </c>
      <c r="L88" s="113">
        <f>SUM(L89:L90)</f>
        <v>97032.97</v>
      </c>
      <c r="M88" s="96">
        <v>247114</v>
      </c>
    </row>
    <row r="89" spans="1:13" x14ac:dyDescent="0.25">
      <c r="A89" s="108"/>
      <c r="B89" s="223" t="s">
        <v>511</v>
      </c>
      <c r="C89" s="85">
        <v>48134</v>
      </c>
      <c r="D89" s="85"/>
      <c r="E89" s="85"/>
      <c r="F89" s="85"/>
      <c r="G89" s="85">
        <v>15104</v>
      </c>
      <c r="H89" s="85"/>
      <c r="I89" s="85">
        <v>4500</v>
      </c>
      <c r="J89" s="85"/>
      <c r="K89" s="86">
        <f t="shared" si="2"/>
        <v>67738</v>
      </c>
      <c r="L89" s="87">
        <v>25929.200000000001</v>
      </c>
      <c r="M89" s="86">
        <v>59485</v>
      </c>
    </row>
    <row r="90" spans="1:13" x14ac:dyDescent="0.25">
      <c r="A90" s="108"/>
      <c r="B90" s="224" t="s">
        <v>512</v>
      </c>
      <c r="C90" s="85">
        <v>138928</v>
      </c>
      <c r="D90" s="85"/>
      <c r="E90" s="85"/>
      <c r="F90" s="85"/>
      <c r="G90" s="85">
        <v>13588</v>
      </c>
      <c r="H90" s="85"/>
      <c r="I90" s="85">
        <v>6700</v>
      </c>
      <c r="J90" s="85"/>
      <c r="K90" s="86">
        <f t="shared" si="2"/>
        <v>159216</v>
      </c>
      <c r="L90" s="87">
        <v>71103.77</v>
      </c>
      <c r="M90" s="86">
        <v>187630</v>
      </c>
    </row>
    <row r="91" spans="1:13" ht="24" x14ac:dyDescent="0.25">
      <c r="A91" s="108"/>
      <c r="B91" s="225" t="s">
        <v>513</v>
      </c>
      <c r="C91" s="112">
        <f t="shared" ref="C91:H91" si="15">SUM(C92:C93)</f>
        <v>126158</v>
      </c>
      <c r="D91" s="112">
        <f t="shared" si="15"/>
        <v>0</v>
      </c>
      <c r="E91" s="112">
        <f t="shared" si="15"/>
        <v>0</v>
      </c>
      <c r="F91" s="112">
        <f t="shared" si="15"/>
        <v>0</v>
      </c>
      <c r="G91" s="112">
        <f t="shared" si="15"/>
        <v>1274</v>
      </c>
      <c r="H91" s="112">
        <f t="shared" si="15"/>
        <v>0</v>
      </c>
      <c r="I91" s="112">
        <f>SUM(I92:I93)</f>
        <v>0</v>
      </c>
      <c r="J91" s="112">
        <f>SUM(J92:J93)</f>
        <v>0</v>
      </c>
      <c r="K91" s="96">
        <f>K92+K93</f>
        <v>127432</v>
      </c>
      <c r="L91" s="113">
        <f>SUM(L92:L93)</f>
        <v>16164.41</v>
      </c>
      <c r="M91" s="96">
        <f>M92+M93</f>
        <v>36399</v>
      </c>
    </row>
    <row r="92" spans="1:13" x14ac:dyDescent="0.25">
      <c r="A92" s="108"/>
      <c r="B92" s="223" t="s">
        <v>514</v>
      </c>
      <c r="C92" s="85">
        <v>92992</v>
      </c>
      <c r="D92" s="85"/>
      <c r="E92" s="85"/>
      <c r="F92" s="85"/>
      <c r="G92" s="85"/>
      <c r="H92" s="85"/>
      <c r="I92" s="85"/>
      <c r="J92" s="85"/>
      <c r="K92" s="86">
        <f t="shared" si="2"/>
        <v>92992</v>
      </c>
      <c r="L92" s="87"/>
      <c r="M92" s="86">
        <f>1654+P92</f>
        <v>1654</v>
      </c>
    </row>
    <row r="93" spans="1:13" x14ac:dyDescent="0.25">
      <c r="A93" s="108"/>
      <c r="B93" s="223" t="s">
        <v>455</v>
      </c>
      <c r="C93" s="85">
        <v>33166</v>
      </c>
      <c r="D93" s="85"/>
      <c r="E93" s="85"/>
      <c r="F93" s="85"/>
      <c r="G93" s="85">
        <v>1274</v>
      </c>
      <c r="H93" s="85"/>
      <c r="I93" s="85"/>
      <c r="J93" s="85"/>
      <c r="K93" s="86">
        <f t="shared" si="2"/>
        <v>34440</v>
      </c>
      <c r="L93" s="87">
        <v>16164.41</v>
      </c>
      <c r="M93" s="86">
        <v>34745</v>
      </c>
    </row>
    <row r="94" spans="1:13" x14ac:dyDescent="0.25">
      <c r="A94" s="108"/>
      <c r="B94" s="222" t="s">
        <v>515</v>
      </c>
      <c r="C94" s="112">
        <f t="shared" ref="C94:H94" si="16">SUM(C95:C98)</f>
        <v>255124</v>
      </c>
      <c r="D94" s="112">
        <f t="shared" si="16"/>
        <v>0</v>
      </c>
      <c r="E94" s="112">
        <f t="shared" si="16"/>
        <v>0</v>
      </c>
      <c r="F94" s="112">
        <f t="shared" si="16"/>
        <v>0</v>
      </c>
      <c r="G94" s="112">
        <f t="shared" si="16"/>
        <v>0</v>
      </c>
      <c r="H94" s="112">
        <f t="shared" si="16"/>
        <v>0</v>
      </c>
      <c r="I94" s="112">
        <f>SUM(I95:I98)</f>
        <v>67792</v>
      </c>
      <c r="J94" s="112">
        <f>SUM(J95:J98)</f>
        <v>0</v>
      </c>
      <c r="K94" s="96">
        <f>K95+K96+K98</f>
        <v>322916</v>
      </c>
      <c r="L94" s="113">
        <f>SUM(L95:L98)</f>
        <v>247921.37</v>
      </c>
      <c r="M94" s="96">
        <v>2268</v>
      </c>
    </row>
    <row r="95" spans="1:13" ht="15.75" thickBot="1" x14ac:dyDescent="0.3">
      <c r="A95" s="108"/>
      <c r="B95" s="225" t="s">
        <v>516</v>
      </c>
      <c r="C95" s="85">
        <f>7000+192900</f>
        <v>199900</v>
      </c>
      <c r="D95" s="85"/>
      <c r="E95" s="85"/>
      <c r="F95" s="85"/>
      <c r="G95" s="85"/>
      <c r="H95" s="85"/>
      <c r="I95" s="115">
        <v>69623</v>
      </c>
      <c r="J95" s="85"/>
      <c r="K95" s="86">
        <f t="shared" ref="K95:K99" si="17">C95+D95+E95+F95+G95+H95+I95+J95</f>
        <v>269523</v>
      </c>
      <c r="L95" s="87">
        <f>2281.44+216825.74</f>
        <v>219107.18</v>
      </c>
      <c r="M95" s="218">
        <f>SUM(M96:M99)</f>
        <v>328169</v>
      </c>
    </row>
    <row r="96" spans="1:13" x14ac:dyDescent="0.25">
      <c r="A96" s="108"/>
      <c r="B96" s="223" t="s">
        <v>517</v>
      </c>
      <c r="C96" s="85">
        <v>35000</v>
      </c>
      <c r="D96" s="85"/>
      <c r="E96" s="85"/>
      <c r="F96" s="85"/>
      <c r="G96" s="85"/>
      <c r="H96" s="85"/>
      <c r="I96" s="85">
        <v>7819</v>
      </c>
      <c r="J96" s="85"/>
      <c r="K96" s="86">
        <v>42819</v>
      </c>
      <c r="L96" s="87">
        <v>28150.19</v>
      </c>
      <c r="M96" s="86">
        <v>3105</v>
      </c>
    </row>
    <row r="97" spans="1:13" x14ac:dyDescent="0.25">
      <c r="A97" s="108"/>
      <c r="B97" s="223" t="s">
        <v>518</v>
      </c>
      <c r="C97" s="85"/>
      <c r="D97" s="85"/>
      <c r="E97" s="85"/>
      <c r="F97" s="85"/>
      <c r="G97" s="85"/>
      <c r="H97" s="85"/>
      <c r="I97" s="85"/>
      <c r="J97" s="85"/>
      <c r="K97" s="86"/>
      <c r="L97" s="87"/>
      <c r="M97" s="86">
        <v>34336</v>
      </c>
    </row>
    <row r="98" spans="1:13" x14ac:dyDescent="0.25">
      <c r="A98" s="108"/>
      <c r="B98" s="223" t="s">
        <v>536</v>
      </c>
      <c r="C98" s="85">
        <v>20224</v>
      </c>
      <c r="D98" s="85"/>
      <c r="E98" s="85"/>
      <c r="F98" s="85"/>
      <c r="G98" s="85"/>
      <c r="H98" s="85"/>
      <c r="I98" s="85">
        <v>-9650</v>
      </c>
      <c r="J98" s="85"/>
      <c r="K98" s="86">
        <f>979+9595</f>
        <v>10574</v>
      </c>
      <c r="L98" s="87">
        <v>664</v>
      </c>
      <c r="M98" s="86">
        <f>192354+89427</f>
        <v>281781</v>
      </c>
    </row>
    <row r="99" spans="1:13" x14ac:dyDescent="0.25">
      <c r="A99" s="108"/>
      <c r="B99" s="224" t="s">
        <v>520</v>
      </c>
      <c r="C99" s="112">
        <v>50983</v>
      </c>
      <c r="D99" s="112"/>
      <c r="E99" s="112"/>
      <c r="F99" s="112"/>
      <c r="G99" s="112">
        <v>12607</v>
      </c>
      <c r="H99" s="112"/>
      <c r="I99" s="112">
        <v>9600</v>
      </c>
      <c r="J99" s="112"/>
      <c r="K99" s="96">
        <f t="shared" si="17"/>
        <v>73190</v>
      </c>
      <c r="L99" s="97">
        <v>27213.66</v>
      </c>
      <c r="M99" s="86">
        <v>8947</v>
      </c>
    </row>
    <row r="100" spans="1:13" ht="15.75" thickBot="1" x14ac:dyDescent="0.3">
      <c r="A100" s="116"/>
      <c r="B100" s="226" t="s">
        <v>521</v>
      </c>
      <c r="C100" s="115"/>
      <c r="D100" s="115"/>
      <c r="E100" s="115"/>
      <c r="F100" s="115"/>
      <c r="G100" s="115"/>
      <c r="H100" s="115"/>
      <c r="I100" s="115"/>
      <c r="J100" s="115"/>
      <c r="K100" s="118"/>
      <c r="L100" s="119"/>
      <c r="M100" s="118">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18" sqref="D18"/>
    </sheetView>
  </sheetViews>
  <sheetFormatPr defaultRowHeight="15" x14ac:dyDescent="0.25"/>
  <cols>
    <col min="1" max="1" width="17.7109375" customWidth="1"/>
    <col min="2" max="6" width="14.5703125" customWidth="1"/>
  </cols>
  <sheetData>
    <row r="1" spans="1:6" x14ac:dyDescent="0.25">
      <c r="A1" s="39" t="s">
        <v>483</v>
      </c>
      <c r="B1" s="9"/>
      <c r="C1" s="9"/>
      <c r="D1" s="9"/>
      <c r="E1" s="9"/>
      <c r="F1" s="9"/>
    </row>
    <row r="2" spans="1:6" x14ac:dyDescent="0.25">
      <c r="A2" s="19" t="s">
        <v>486</v>
      </c>
      <c r="B2" s="9"/>
      <c r="C2" s="9"/>
      <c r="D2" s="9"/>
      <c r="E2" s="9"/>
      <c r="F2" s="9"/>
    </row>
    <row r="3" spans="1:6" x14ac:dyDescent="0.25">
      <c r="A3" s="19" t="s">
        <v>68</v>
      </c>
      <c r="B3" s="9"/>
      <c r="C3" s="9"/>
      <c r="D3" s="9"/>
      <c r="E3" s="9"/>
      <c r="F3" s="9"/>
    </row>
    <row r="4" spans="1:6" x14ac:dyDescent="0.25">
      <c r="A4" s="19"/>
      <c r="B4" s="9"/>
      <c r="C4" s="9"/>
      <c r="D4" s="9"/>
      <c r="E4" s="9"/>
      <c r="F4" s="9"/>
    </row>
    <row r="5" spans="1:6" ht="30" x14ac:dyDescent="0.25">
      <c r="A5" s="265" t="s">
        <v>1</v>
      </c>
      <c r="B5" s="263" t="s">
        <v>588</v>
      </c>
      <c r="C5" s="264" t="s">
        <v>590</v>
      </c>
      <c r="D5" s="263" t="s">
        <v>585</v>
      </c>
      <c r="E5" s="266" t="s">
        <v>586</v>
      </c>
      <c r="F5" s="266" t="s">
        <v>587</v>
      </c>
    </row>
    <row r="6" spans="1:6" x14ac:dyDescent="0.25">
      <c r="A6" s="130"/>
      <c r="B6" s="250">
        <f>rozpočet!L49</f>
        <v>105000</v>
      </c>
      <c r="C6" s="250">
        <f>rozpočet!M49</f>
        <v>105000</v>
      </c>
      <c r="D6" s="250">
        <f>rozpočet!N49</f>
        <v>120615.25</v>
      </c>
      <c r="E6" s="250">
        <f>rozpočet!O49</f>
        <v>105000</v>
      </c>
      <c r="F6" s="250">
        <f>rozpočet!P49</f>
        <v>105000</v>
      </c>
    </row>
    <row r="7" spans="1:6" x14ac:dyDescent="0.25">
      <c r="A7" s="19"/>
      <c r="B7" s="9"/>
      <c r="C7" s="9"/>
      <c r="D7" s="9"/>
      <c r="E7" s="9"/>
      <c r="F7" s="9"/>
    </row>
    <row r="8" spans="1:6" x14ac:dyDescent="0.25">
      <c r="A8" s="19"/>
      <c r="B8" s="9"/>
      <c r="C8" s="9"/>
      <c r="D8" s="9"/>
      <c r="E8" s="9"/>
      <c r="F8" s="9"/>
    </row>
    <row r="9" spans="1:6" x14ac:dyDescent="0.25">
      <c r="A9" s="306" t="s">
        <v>8</v>
      </c>
      <c r="B9" s="306"/>
      <c r="C9" s="306"/>
      <c r="D9" s="306"/>
      <c r="E9" s="306"/>
      <c r="F9" s="306"/>
    </row>
    <row r="10" spans="1:6" ht="31.5" customHeight="1" x14ac:dyDescent="0.25">
      <c r="A10" s="61" t="s">
        <v>9</v>
      </c>
      <c r="B10" s="307" t="s">
        <v>484</v>
      </c>
      <c r="C10" s="307"/>
      <c r="D10" s="307"/>
      <c r="E10" s="307"/>
      <c r="F10" s="307"/>
    </row>
    <row r="11" spans="1:6" ht="30" x14ac:dyDescent="0.25">
      <c r="A11" s="35" t="s">
        <v>11</v>
      </c>
      <c r="B11" s="305" t="s">
        <v>485</v>
      </c>
      <c r="C11" s="305"/>
      <c r="D11" s="305"/>
      <c r="E11" s="305"/>
      <c r="F11" s="305"/>
    </row>
    <row r="12" spans="1:6" x14ac:dyDescent="0.25">
      <c r="A12" s="60" t="s">
        <v>13</v>
      </c>
      <c r="B12" s="37" t="s">
        <v>14</v>
      </c>
      <c r="C12" s="37" t="s">
        <v>15</v>
      </c>
      <c r="D12" s="37" t="s">
        <v>16</v>
      </c>
      <c r="E12" s="37" t="s">
        <v>17</v>
      </c>
      <c r="F12" s="37" t="s">
        <v>18</v>
      </c>
    </row>
    <row r="13" spans="1:6" ht="30" x14ac:dyDescent="0.25">
      <c r="A13" s="60" t="s">
        <v>19</v>
      </c>
      <c r="B13" s="37">
        <v>18</v>
      </c>
      <c r="C13" s="37">
        <v>18</v>
      </c>
      <c r="D13" s="37">
        <v>18</v>
      </c>
      <c r="E13" s="37">
        <v>18</v>
      </c>
      <c r="F13" s="37">
        <v>18</v>
      </c>
    </row>
    <row r="14" spans="1:6" x14ac:dyDescent="0.25">
      <c r="A14" s="60" t="s">
        <v>20</v>
      </c>
      <c r="B14" s="37">
        <v>18</v>
      </c>
      <c r="C14" s="37">
        <v>18</v>
      </c>
      <c r="D14" s="37">
        <v>18</v>
      </c>
      <c r="E14" s="37"/>
      <c r="F14" s="37"/>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181" workbookViewId="0">
      <selection activeCell="D212" sqref="D212"/>
    </sheetView>
  </sheetViews>
  <sheetFormatPr defaultColWidth="9" defaultRowHeight="15" x14ac:dyDescent="0.25"/>
  <cols>
    <col min="1" max="1" width="18.85546875" style="236" customWidth="1"/>
    <col min="2" max="6" width="14.42578125" style="236" customWidth="1"/>
    <col min="7" max="16384" width="9" style="236"/>
  </cols>
  <sheetData>
    <row r="1" spans="1:6" s="235" customFormat="1" ht="18.75" x14ac:dyDescent="0.3">
      <c r="A1" s="234" t="s">
        <v>168</v>
      </c>
    </row>
    <row r="2" spans="1:6" x14ac:dyDescent="0.25">
      <c r="A2" s="48" t="s">
        <v>208</v>
      </c>
    </row>
    <row r="3" spans="1:6" x14ac:dyDescent="0.25">
      <c r="A3" s="48" t="s">
        <v>209</v>
      </c>
    </row>
    <row r="4" spans="1:6" x14ac:dyDescent="0.25">
      <c r="A4" s="48"/>
    </row>
    <row r="5" spans="1:6" ht="30" x14ac:dyDescent="0.25">
      <c r="A5" s="265" t="s">
        <v>1</v>
      </c>
      <c r="B5" s="263" t="s">
        <v>588</v>
      </c>
      <c r="C5" s="264" t="s">
        <v>590</v>
      </c>
      <c r="D5" s="263" t="s">
        <v>585</v>
      </c>
      <c r="E5" s="266" t="s">
        <v>586</v>
      </c>
      <c r="F5" s="266" t="s">
        <v>587</v>
      </c>
    </row>
    <row r="6" spans="1:6" x14ac:dyDescent="0.25">
      <c r="A6" s="237"/>
      <c r="B6" s="251">
        <f>rozpočet!L50</f>
        <v>7579970</v>
      </c>
      <c r="C6" s="251">
        <f>rozpočet!M50</f>
        <v>9414831</v>
      </c>
      <c r="D6" s="251">
        <f>rozpočet!N50</f>
        <v>9213622.6799999997</v>
      </c>
      <c r="E6" s="251">
        <f>rozpočet!O50</f>
        <v>7330492</v>
      </c>
      <c r="F6" s="251">
        <f>rozpočet!P50</f>
        <v>7330492</v>
      </c>
    </row>
    <row r="7" spans="1:6" x14ac:dyDescent="0.25">
      <c r="A7" s="48"/>
    </row>
    <row r="8" spans="1:6" x14ac:dyDescent="0.25">
      <c r="A8" s="48" t="s">
        <v>2</v>
      </c>
    </row>
    <row r="9" spans="1:6" ht="34.5" customHeight="1" x14ac:dyDescent="0.25">
      <c r="A9" s="317" t="s">
        <v>169</v>
      </c>
      <c r="B9" s="317"/>
      <c r="C9" s="317"/>
      <c r="D9" s="317"/>
      <c r="E9" s="317"/>
      <c r="F9" s="317"/>
    </row>
    <row r="10" spans="1:6" x14ac:dyDescent="0.25">
      <c r="A10" s="48"/>
    </row>
    <row r="11" spans="1:6" x14ac:dyDescent="0.25">
      <c r="A11" s="48"/>
    </row>
    <row r="12" spans="1:6" x14ac:dyDescent="0.25">
      <c r="A12" s="239" t="s">
        <v>170</v>
      </c>
    </row>
    <row r="13" spans="1:6" x14ac:dyDescent="0.25">
      <c r="A13" s="48" t="s">
        <v>209</v>
      </c>
    </row>
    <row r="14" spans="1:6" x14ac:dyDescent="0.25">
      <c r="A14" s="48"/>
    </row>
    <row r="15" spans="1:6" ht="30" x14ac:dyDescent="0.25">
      <c r="A15" s="265" t="s">
        <v>1</v>
      </c>
      <c r="B15" s="263" t="s">
        <v>588</v>
      </c>
      <c r="C15" s="264" t="s">
        <v>590</v>
      </c>
      <c r="D15" s="263" t="s">
        <v>585</v>
      </c>
      <c r="E15" s="266" t="s">
        <v>586</v>
      </c>
      <c r="F15" s="266" t="s">
        <v>587</v>
      </c>
    </row>
    <row r="16" spans="1:6" x14ac:dyDescent="0.25">
      <c r="A16" s="237"/>
      <c r="B16" s="251">
        <f>rozpočet!L51</f>
        <v>1784592</v>
      </c>
      <c r="C16" s="251">
        <f>rozpočet!M51</f>
        <v>2341808</v>
      </c>
      <c r="D16" s="251">
        <f>rozpočet!N51</f>
        <v>2307953.61</v>
      </c>
      <c r="E16" s="251">
        <f>rozpočet!O51</f>
        <v>1770815</v>
      </c>
      <c r="F16" s="251">
        <f>rozpočet!P51</f>
        <v>1770815</v>
      </c>
    </row>
    <row r="17" spans="1:6" x14ac:dyDescent="0.25">
      <c r="A17" s="48"/>
    </row>
    <row r="18" spans="1:6" x14ac:dyDescent="0.25">
      <c r="A18" s="302" t="s">
        <v>8</v>
      </c>
      <c r="B18" s="302"/>
      <c r="C18" s="302"/>
      <c r="D18" s="302"/>
      <c r="E18" s="302"/>
      <c r="F18" s="302"/>
    </row>
    <row r="19" spans="1:6" ht="21" customHeight="1" x14ac:dyDescent="0.25">
      <c r="A19" s="229" t="s">
        <v>9</v>
      </c>
      <c r="B19" s="303" t="s">
        <v>171</v>
      </c>
      <c r="C19" s="303"/>
      <c r="D19" s="303"/>
      <c r="E19" s="303"/>
      <c r="F19" s="303"/>
    </row>
    <row r="20" spans="1:6" ht="21" customHeight="1" x14ac:dyDescent="0.25">
      <c r="A20" s="15" t="s">
        <v>11</v>
      </c>
      <c r="B20" s="304" t="s">
        <v>172</v>
      </c>
      <c r="C20" s="304"/>
      <c r="D20" s="304"/>
      <c r="E20" s="304"/>
      <c r="F20" s="304"/>
    </row>
    <row r="21" spans="1:6" x14ac:dyDescent="0.25">
      <c r="A21" s="230" t="s">
        <v>13</v>
      </c>
      <c r="B21" s="17" t="s">
        <v>14</v>
      </c>
      <c r="C21" s="17" t="s">
        <v>15</v>
      </c>
      <c r="D21" s="17" t="s">
        <v>16</v>
      </c>
      <c r="E21" s="17" t="s">
        <v>17</v>
      </c>
      <c r="F21" s="17" t="s">
        <v>18</v>
      </c>
    </row>
    <row r="22" spans="1:6" x14ac:dyDescent="0.25">
      <c r="A22" s="230" t="s">
        <v>19</v>
      </c>
      <c r="B22" s="17">
        <v>1</v>
      </c>
      <c r="C22" s="17">
        <v>5</v>
      </c>
      <c r="D22" s="17">
        <v>5</v>
      </c>
      <c r="E22" s="17">
        <v>5</v>
      </c>
      <c r="F22" s="17">
        <v>5</v>
      </c>
    </row>
    <row r="23" spans="1:6" x14ac:dyDescent="0.25">
      <c r="A23" s="230" t="s">
        <v>20</v>
      </c>
      <c r="B23" s="17">
        <v>1</v>
      </c>
      <c r="C23" s="17">
        <v>5</v>
      </c>
      <c r="D23" s="17">
        <v>5</v>
      </c>
      <c r="E23" s="17"/>
      <c r="F23" s="17"/>
    </row>
    <row r="24" spans="1:6" ht="30" x14ac:dyDescent="0.25">
      <c r="A24" s="15" t="s">
        <v>11</v>
      </c>
      <c r="B24" s="304" t="s">
        <v>173</v>
      </c>
      <c r="C24" s="304"/>
      <c r="D24" s="304"/>
      <c r="E24" s="304"/>
      <c r="F24" s="304"/>
    </row>
    <row r="25" spans="1:6" x14ac:dyDescent="0.25">
      <c r="A25" s="230" t="s">
        <v>13</v>
      </c>
      <c r="B25" s="17" t="s">
        <v>14</v>
      </c>
      <c r="C25" s="17" t="s">
        <v>15</v>
      </c>
      <c r="D25" s="17" t="s">
        <v>16</v>
      </c>
      <c r="E25" s="17" t="s">
        <v>17</v>
      </c>
      <c r="F25" s="17" t="s">
        <v>18</v>
      </c>
    </row>
    <row r="26" spans="1:6" x14ac:dyDescent="0.25">
      <c r="A26" s="230" t="s">
        <v>19</v>
      </c>
      <c r="B26" s="17">
        <v>10.5</v>
      </c>
      <c r="C26" s="17">
        <v>10.5</v>
      </c>
      <c r="D26" s="17">
        <v>11</v>
      </c>
      <c r="E26" s="17">
        <v>11</v>
      </c>
      <c r="F26" s="17">
        <v>11</v>
      </c>
    </row>
    <row r="27" spans="1:6" x14ac:dyDescent="0.25">
      <c r="A27" s="230" t="s">
        <v>20</v>
      </c>
      <c r="B27" s="17">
        <v>10.76</v>
      </c>
      <c r="C27" s="17">
        <v>11</v>
      </c>
      <c r="D27" s="17">
        <v>11</v>
      </c>
      <c r="E27" s="17"/>
      <c r="F27" s="17"/>
    </row>
    <row r="28" spans="1:6" x14ac:dyDescent="0.25">
      <c r="A28" s="48"/>
    </row>
    <row r="29" spans="1:6" x14ac:dyDescent="0.25">
      <c r="A29" s="48"/>
    </row>
    <row r="30" spans="1:6" x14ac:dyDescent="0.25">
      <c r="A30" s="48" t="s">
        <v>2</v>
      </c>
    </row>
    <row r="31" spans="1:6" ht="111" customHeight="1" x14ac:dyDescent="0.25">
      <c r="A31" s="341" t="s">
        <v>540</v>
      </c>
      <c r="B31" s="341"/>
      <c r="C31" s="341"/>
      <c r="D31" s="341"/>
      <c r="E31" s="341"/>
      <c r="F31" s="341"/>
    </row>
    <row r="32" spans="1:6" x14ac:dyDescent="0.25">
      <c r="A32" s="48"/>
    </row>
    <row r="33" spans="1:6" x14ac:dyDescent="0.25">
      <c r="A33" s="48"/>
    </row>
    <row r="35" spans="1:6" x14ac:dyDescent="0.25">
      <c r="A35" s="239" t="s">
        <v>174</v>
      </c>
    </row>
    <row r="36" spans="1:6" x14ac:dyDescent="0.25">
      <c r="A36" s="48" t="s">
        <v>209</v>
      </c>
    </row>
    <row r="37" spans="1:6" x14ac:dyDescent="0.25">
      <c r="A37" s="48"/>
    </row>
    <row r="38" spans="1:6" ht="30" x14ac:dyDescent="0.25">
      <c r="A38" s="265" t="s">
        <v>1</v>
      </c>
      <c r="B38" s="263" t="s">
        <v>588</v>
      </c>
      <c r="C38" s="264" t="s">
        <v>590</v>
      </c>
      <c r="D38" s="263" t="s">
        <v>585</v>
      </c>
      <c r="E38" s="266" t="s">
        <v>586</v>
      </c>
      <c r="F38" s="266" t="s">
        <v>587</v>
      </c>
    </row>
    <row r="39" spans="1:6" x14ac:dyDescent="0.25">
      <c r="A39" s="237"/>
      <c r="B39" s="251">
        <f>rozpočet!L52</f>
        <v>2859269</v>
      </c>
      <c r="C39" s="251">
        <f>rozpočet!M52</f>
        <v>4014316</v>
      </c>
      <c r="D39" s="251">
        <f>rozpočet!N52</f>
        <v>3890631.0500000003</v>
      </c>
      <c r="E39" s="251">
        <f>rozpočet!O52</f>
        <v>2831304</v>
      </c>
      <c r="F39" s="251">
        <f>rozpočet!P52</f>
        <v>2831304</v>
      </c>
    </row>
    <row r="40" spans="1:6" x14ac:dyDescent="0.25">
      <c r="A40" s="48"/>
    </row>
    <row r="41" spans="1:6" ht="17.25" customHeight="1" x14ac:dyDescent="0.25">
      <c r="A41" s="302" t="s">
        <v>8</v>
      </c>
      <c r="B41" s="302"/>
      <c r="C41" s="302"/>
      <c r="D41" s="302"/>
      <c r="E41" s="302"/>
      <c r="F41" s="302"/>
    </row>
    <row r="42" spans="1:6" ht="17.25" customHeight="1" x14ac:dyDescent="0.25">
      <c r="A42" s="229" t="s">
        <v>9</v>
      </c>
      <c r="B42" s="303" t="s">
        <v>175</v>
      </c>
      <c r="C42" s="303"/>
      <c r="D42" s="303"/>
      <c r="E42" s="303"/>
      <c r="F42" s="303"/>
    </row>
    <row r="43" spans="1:6" ht="17.25" customHeight="1" x14ac:dyDescent="0.25">
      <c r="A43" s="15" t="s">
        <v>11</v>
      </c>
      <c r="B43" s="304" t="s">
        <v>172</v>
      </c>
      <c r="C43" s="304"/>
      <c r="D43" s="304"/>
      <c r="E43" s="304"/>
      <c r="F43" s="304"/>
    </row>
    <row r="44" spans="1:6" x14ac:dyDescent="0.25">
      <c r="A44" s="230" t="s">
        <v>13</v>
      </c>
      <c r="B44" s="17" t="s">
        <v>14</v>
      </c>
      <c r="C44" s="17" t="s">
        <v>15</v>
      </c>
      <c r="D44" s="17" t="s">
        <v>16</v>
      </c>
      <c r="E44" s="17" t="s">
        <v>17</v>
      </c>
      <c r="F44" s="17" t="s">
        <v>18</v>
      </c>
    </row>
    <row r="45" spans="1:6" x14ac:dyDescent="0.25">
      <c r="A45" s="230" t="s">
        <v>19</v>
      </c>
      <c r="B45" s="17">
        <v>3</v>
      </c>
      <c r="C45" s="17">
        <v>3</v>
      </c>
      <c r="D45" s="17">
        <v>3</v>
      </c>
      <c r="E45" s="17">
        <v>3</v>
      </c>
      <c r="F45" s="17">
        <v>3</v>
      </c>
    </row>
    <row r="46" spans="1:6" x14ac:dyDescent="0.25">
      <c r="A46" s="230" t="s">
        <v>20</v>
      </c>
      <c r="B46" s="17">
        <v>3</v>
      </c>
      <c r="C46" s="17">
        <v>3</v>
      </c>
      <c r="D46" s="17">
        <v>3</v>
      </c>
      <c r="E46" s="17"/>
      <c r="F46" s="17"/>
    </row>
    <row r="47" spans="1:6" ht="18.75" customHeight="1" x14ac:dyDescent="0.25">
      <c r="A47" s="15" t="s">
        <v>11</v>
      </c>
      <c r="B47" s="304" t="s">
        <v>173</v>
      </c>
      <c r="C47" s="304"/>
      <c r="D47" s="304"/>
      <c r="E47" s="304"/>
      <c r="F47" s="304"/>
    </row>
    <row r="48" spans="1:6" x14ac:dyDescent="0.25">
      <c r="A48" s="230" t="s">
        <v>13</v>
      </c>
      <c r="B48" s="17" t="s">
        <v>14</v>
      </c>
      <c r="C48" s="17" t="s">
        <v>15</v>
      </c>
      <c r="D48" s="17" t="s">
        <v>16</v>
      </c>
      <c r="E48" s="17" t="s">
        <v>17</v>
      </c>
      <c r="F48" s="17" t="s">
        <v>18</v>
      </c>
    </row>
    <row r="49" spans="1:8" x14ac:dyDescent="0.25">
      <c r="A49" s="230" t="s">
        <v>19</v>
      </c>
      <c r="B49" s="17">
        <v>16.100000000000001</v>
      </c>
      <c r="C49" s="17">
        <v>15.8</v>
      </c>
      <c r="D49" s="17">
        <v>15.5</v>
      </c>
      <c r="E49" s="17">
        <v>15</v>
      </c>
      <c r="F49" s="17">
        <v>15</v>
      </c>
    </row>
    <row r="50" spans="1:8" x14ac:dyDescent="0.25">
      <c r="A50" s="230" t="s">
        <v>20</v>
      </c>
      <c r="B50" s="17">
        <v>15.63</v>
      </c>
      <c r="C50" s="17">
        <v>15.1</v>
      </c>
      <c r="D50" s="17">
        <v>15.1</v>
      </c>
      <c r="E50" s="17"/>
      <c r="F50" s="17"/>
    </row>
    <row r="51" spans="1:8" ht="21" customHeight="1" x14ac:dyDescent="0.25">
      <c r="A51" s="15" t="s">
        <v>11</v>
      </c>
      <c r="B51" s="304" t="s">
        <v>176</v>
      </c>
      <c r="C51" s="304"/>
      <c r="D51" s="304"/>
      <c r="E51" s="304"/>
      <c r="F51" s="304"/>
    </row>
    <row r="52" spans="1:8" x14ac:dyDescent="0.25">
      <c r="A52" s="230" t="s">
        <v>13</v>
      </c>
      <c r="B52" s="17" t="s">
        <v>14</v>
      </c>
      <c r="C52" s="17" t="s">
        <v>15</v>
      </c>
      <c r="D52" s="17" t="s">
        <v>16</v>
      </c>
      <c r="E52" s="17" t="s">
        <v>17</v>
      </c>
      <c r="F52" s="17" t="s">
        <v>18</v>
      </c>
    </row>
    <row r="53" spans="1:8" x14ac:dyDescent="0.25">
      <c r="A53" s="230" t="s">
        <v>19</v>
      </c>
      <c r="B53" s="17">
        <v>0.25</v>
      </c>
      <c r="C53" s="17">
        <v>0.25</v>
      </c>
      <c r="D53" s="17">
        <v>0.26</v>
      </c>
      <c r="E53" s="17">
        <v>0.26</v>
      </c>
      <c r="F53" s="17">
        <v>0.26</v>
      </c>
    </row>
    <row r="54" spans="1:8" x14ac:dyDescent="0.25">
      <c r="A54" s="230" t="s">
        <v>20</v>
      </c>
      <c r="B54" s="17">
        <v>0.26</v>
      </c>
      <c r="C54" s="17">
        <v>0.25</v>
      </c>
      <c r="D54" s="17">
        <v>0.25</v>
      </c>
      <c r="E54" s="17"/>
      <c r="F54" s="17"/>
    </row>
    <row r="55" spans="1:8" x14ac:dyDescent="0.25">
      <c r="A55" s="48"/>
    </row>
    <row r="56" spans="1:8" x14ac:dyDescent="0.25">
      <c r="A56" s="48" t="s">
        <v>2</v>
      </c>
    </row>
    <row r="57" spans="1:8" ht="99" customHeight="1" x14ac:dyDescent="0.25">
      <c r="A57" s="340" t="s">
        <v>276</v>
      </c>
      <c r="B57" s="340"/>
      <c r="C57" s="340"/>
      <c r="D57" s="340"/>
      <c r="E57" s="340"/>
      <c r="F57" s="340"/>
    </row>
    <row r="58" spans="1:8" x14ac:dyDescent="0.25">
      <c r="A58" s="50"/>
    </row>
    <row r="59" spans="1:8" x14ac:dyDescent="0.25">
      <c r="A59" s="48"/>
    </row>
    <row r="60" spans="1:8" x14ac:dyDescent="0.25">
      <c r="A60" s="48"/>
    </row>
    <row r="61" spans="1:8" x14ac:dyDescent="0.25">
      <c r="A61" s="239" t="s">
        <v>177</v>
      </c>
    </row>
    <row r="62" spans="1:8" x14ac:dyDescent="0.25">
      <c r="A62" s="48" t="s">
        <v>209</v>
      </c>
    </row>
    <row r="63" spans="1:8" x14ac:dyDescent="0.25">
      <c r="A63" s="48"/>
    </row>
    <row r="64" spans="1:8" ht="30" x14ac:dyDescent="0.25">
      <c r="A64" s="265" t="s">
        <v>1</v>
      </c>
      <c r="B64" s="263" t="s">
        <v>588</v>
      </c>
      <c r="C64" s="264" t="s">
        <v>590</v>
      </c>
      <c r="D64" s="263" t="s">
        <v>585</v>
      </c>
      <c r="E64" s="266" t="s">
        <v>586</v>
      </c>
      <c r="F64" s="266" t="s">
        <v>587</v>
      </c>
      <c r="G64" s="240"/>
      <c r="H64" s="240"/>
    </row>
    <row r="65" spans="1:6" x14ac:dyDescent="0.25">
      <c r="A65" s="241"/>
      <c r="B65" s="251">
        <f>rozpočet!L53</f>
        <v>1093827</v>
      </c>
      <c r="C65" s="251">
        <f>rozpočet!M53</f>
        <v>1229209</v>
      </c>
      <c r="D65" s="251">
        <f>rozpočet!N53</f>
        <v>1229198.52</v>
      </c>
      <c r="E65" s="251">
        <f>rozpočet!O53</f>
        <v>1093827</v>
      </c>
      <c r="F65" s="251">
        <f>rozpočet!P53</f>
        <v>1093827</v>
      </c>
    </row>
    <row r="66" spans="1:6" x14ac:dyDescent="0.25">
      <c r="A66" s="242"/>
      <c r="B66" s="243"/>
      <c r="C66" s="243"/>
      <c r="D66" s="244"/>
      <c r="E66" s="244"/>
      <c r="F66" s="244"/>
    </row>
    <row r="67" spans="1:6" ht="15" customHeight="1" x14ac:dyDescent="0.25">
      <c r="A67" s="302" t="s">
        <v>8</v>
      </c>
      <c r="B67" s="302"/>
      <c r="C67" s="302"/>
      <c r="D67" s="302"/>
      <c r="E67" s="302"/>
      <c r="F67" s="302"/>
    </row>
    <row r="68" spans="1:6" ht="18.75" customHeight="1" x14ac:dyDescent="0.25">
      <c r="A68" s="229" t="s">
        <v>9</v>
      </c>
      <c r="B68" s="303" t="s">
        <v>178</v>
      </c>
      <c r="C68" s="303"/>
      <c r="D68" s="303"/>
      <c r="E68" s="303"/>
      <c r="F68" s="303"/>
    </row>
    <row r="69" spans="1:6" ht="18.75" customHeight="1" x14ac:dyDescent="0.25">
      <c r="A69" s="15" t="s">
        <v>11</v>
      </c>
      <c r="B69" s="304" t="s">
        <v>179</v>
      </c>
      <c r="C69" s="304"/>
      <c r="D69" s="304"/>
      <c r="E69" s="304"/>
      <c r="F69" s="304"/>
    </row>
    <row r="70" spans="1:6" ht="15" customHeight="1" x14ac:dyDescent="0.25">
      <c r="A70" s="230" t="s">
        <v>13</v>
      </c>
      <c r="B70" s="17" t="s">
        <v>14</v>
      </c>
      <c r="C70" s="17" t="s">
        <v>15</v>
      </c>
      <c r="D70" s="17" t="s">
        <v>16</v>
      </c>
      <c r="E70" s="17" t="s">
        <v>17</v>
      </c>
      <c r="F70" s="17" t="s">
        <v>18</v>
      </c>
    </row>
    <row r="71" spans="1:6" ht="15" customHeight="1" x14ac:dyDescent="0.25">
      <c r="A71" s="230" t="s">
        <v>19</v>
      </c>
      <c r="B71" s="17">
        <v>4</v>
      </c>
      <c r="C71" s="17">
        <v>4</v>
      </c>
      <c r="D71" s="17">
        <v>4</v>
      </c>
      <c r="E71" s="17">
        <v>4</v>
      </c>
      <c r="F71" s="17">
        <v>4</v>
      </c>
    </row>
    <row r="72" spans="1:6" ht="15" customHeight="1" x14ac:dyDescent="0.25">
      <c r="A72" s="230" t="s">
        <v>20</v>
      </c>
      <c r="B72" s="17">
        <v>4</v>
      </c>
      <c r="C72" s="17">
        <v>4</v>
      </c>
      <c r="D72" s="17">
        <v>4</v>
      </c>
      <c r="E72" s="17"/>
      <c r="F72" s="17"/>
    </row>
    <row r="73" spans="1:6" ht="18" customHeight="1" x14ac:dyDescent="0.25">
      <c r="A73" s="15" t="s">
        <v>11</v>
      </c>
      <c r="B73" s="304" t="s">
        <v>180</v>
      </c>
      <c r="C73" s="304"/>
      <c r="D73" s="304"/>
      <c r="E73" s="304"/>
      <c r="F73" s="304"/>
    </row>
    <row r="74" spans="1:6" ht="15" customHeight="1" x14ac:dyDescent="0.25">
      <c r="A74" s="230" t="s">
        <v>13</v>
      </c>
      <c r="B74" s="17" t="s">
        <v>14</v>
      </c>
      <c r="C74" s="17" t="s">
        <v>15</v>
      </c>
      <c r="D74" s="17" t="s">
        <v>16</v>
      </c>
      <c r="E74" s="17" t="s">
        <v>17</v>
      </c>
      <c r="F74" s="17" t="s">
        <v>18</v>
      </c>
    </row>
    <row r="75" spans="1:6" ht="15" customHeight="1" x14ac:dyDescent="0.25">
      <c r="A75" s="230" t="s">
        <v>19</v>
      </c>
      <c r="B75" s="17">
        <v>980</v>
      </c>
      <c r="C75" s="17">
        <v>980</v>
      </c>
      <c r="D75" s="17">
        <v>980</v>
      </c>
      <c r="E75" s="17">
        <v>980</v>
      </c>
      <c r="F75" s="17">
        <v>980</v>
      </c>
    </row>
    <row r="76" spans="1:6" ht="15" customHeight="1" x14ac:dyDescent="0.25">
      <c r="A76" s="230" t="s">
        <v>20</v>
      </c>
      <c r="B76" s="17">
        <v>983</v>
      </c>
      <c r="C76" s="17"/>
      <c r="D76" s="17"/>
      <c r="E76" s="17"/>
      <c r="F76" s="17"/>
    </row>
    <row r="77" spans="1:6" ht="18" customHeight="1" x14ac:dyDescent="0.25">
      <c r="A77" s="229" t="s">
        <v>9</v>
      </c>
      <c r="B77" s="303" t="s">
        <v>181</v>
      </c>
      <c r="C77" s="303"/>
      <c r="D77" s="303"/>
      <c r="E77" s="303"/>
      <c r="F77" s="303"/>
    </row>
    <row r="78" spans="1:6" ht="18" customHeight="1" x14ac:dyDescent="0.25">
      <c r="A78" s="15" t="s">
        <v>11</v>
      </c>
      <c r="B78" s="304" t="s">
        <v>182</v>
      </c>
      <c r="C78" s="304"/>
      <c r="D78" s="304"/>
      <c r="E78" s="304"/>
      <c r="F78" s="304"/>
    </row>
    <row r="79" spans="1:6" ht="15" customHeight="1" x14ac:dyDescent="0.25">
      <c r="A79" s="230" t="s">
        <v>13</v>
      </c>
      <c r="B79" s="17" t="s">
        <v>14</v>
      </c>
      <c r="C79" s="17" t="s">
        <v>15</v>
      </c>
      <c r="D79" s="17" t="s">
        <v>16</v>
      </c>
      <c r="E79" s="17" t="s">
        <v>17</v>
      </c>
      <c r="F79" s="17" t="s">
        <v>18</v>
      </c>
    </row>
    <row r="80" spans="1:6" ht="15" customHeight="1" x14ac:dyDescent="0.25">
      <c r="A80" s="230" t="s">
        <v>19</v>
      </c>
      <c r="B80" s="17">
        <v>90</v>
      </c>
      <c r="C80" s="17">
        <v>90</v>
      </c>
      <c r="D80" s="17">
        <v>70</v>
      </c>
      <c r="E80" s="17">
        <v>70</v>
      </c>
      <c r="F80" s="17">
        <v>70</v>
      </c>
    </row>
    <row r="81" spans="1:6" ht="15" customHeight="1" x14ac:dyDescent="0.25">
      <c r="A81" s="230" t="s">
        <v>20</v>
      </c>
      <c r="B81" s="17">
        <v>63</v>
      </c>
      <c r="C81" s="17">
        <v>75</v>
      </c>
      <c r="D81" s="17">
        <v>70</v>
      </c>
      <c r="E81" s="17"/>
      <c r="F81" s="17"/>
    </row>
    <row r="82" spans="1:6" ht="18.75" customHeight="1" x14ac:dyDescent="0.25">
      <c r="A82" s="15" t="s">
        <v>11</v>
      </c>
      <c r="B82" s="304" t="s">
        <v>183</v>
      </c>
      <c r="C82" s="304"/>
      <c r="D82" s="304"/>
      <c r="E82" s="304"/>
      <c r="F82" s="304"/>
    </row>
    <row r="83" spans="1:6" ht="18.75" customHeight="1" x14ac:dyDescent="0.25">
      <c r="A83" s="230" t="s">
        <v>13</v>
      </c>
      <c r="B83" s="17" t="s">
        <v>14</v>
      </c>
      <c r="C83" s="17" t="s">
        <v>15</v>
      </c>
      <c r="D83" s="17" t="s">
        <v>16</v>
      </c>
      <c r="E83" s="17" t="s">
        <v>17</v>
      </c>
      <c r="F83" s="17" t="s">
        <v>18</v>
      </c>
    </row>
    <row r="84" spans="1:6" ht="15" customHeight="1" x14ac:dyDescent="0.25">
      <c r="A84" s="230" t="s">
        <v>19</v>
      </c>
      <c r="B84" s="17">
        <v>60</v>
      </c>
      <c r="C84" s="17">
        <v>60</v>
      </c>
      <c r="D84" s="17">
        <v>60</v>
      </c>
      <c r="E84" s="17">
        <v>60</v>
      </c>
      <c r="F84" s="17">
        <v>60</v>
      </c>
    </row>
    <row r="85" spans="1:6" ht="15" customHeight="1" x14ac:dyDescent="0.25">
      <c r="A85" s="230" t="s">
        <v>20</v>
      </c>
      <c r="B85" s="17">
        <v>79</v>
      </c>
      <c r="C85" s="17">
        <v>61</v>
      </c>
      <c r="D85" s="17">
        <v>62</v>
      </c>
      <c r="E85" s="17"/>
      <c r="F85" s="17"/>
    </row>
    <row r="86" spans="1:6" x14ac:dyDescent="0.25">
      <c r="A86" s="242"/>
      <c r="B86" s="243"/>
      <c r="C86" s="243"/>
      <c r="D86" s="244"/>
      <c r="E86" s="244"/>
      <c r="F86" s="244"/>
    </row>
    <row r="87" spans="1:6" x14ac:dyDescent="0.25">
      <c r="A87" s="48"/>
    </row>
    <row r="88" spans="1:6" x14ac:dyDescent="0.25">
      <c r="A88" s="48" t="s">
        <v>2</v>
      </c>
    </row>
    <row r="89" spans="1:6" ht="66.75" customHeight="1" x14ac:dyDescent="0.25">
      <c r="A89" s="340" t="s">
        <v>184</v>
      </c>
      <c r="B89" s="340"/>
      <c r="C89" s="340"/>
      <c r="D89" s="340"/>
      <c r="E89" s="340"/>
      <c r="F89" s="340"/>
    </row>
    <row r="90" spans="1:6" x14ac:dyDescent="0.25">
      <c r="A90" s="48"/>
    </row>
    <row r="91" spans="1:6" x14ac:dyDescent="0.25">
      <c r="A91" s="48"/>
    </row>
    <row r="92" spans="1:6" x14ac:dyDescent="0.25">
      <c r="A92" s="239" t="s">
        <v>185</v>
      </c>
    </row>
    <row r="93" spans="1:6" x14ac:dyDescent="0.25">
      <c r="A93" s="48" t="s">
        <v>209</v>
      </c>
    </row>
    <row r="94" spans="1:6" x14ac:dyDescent="0.25">
      <c r="A94" s="48"/>
    </row>
    <row r="95" spans="1:6" ht="30" x14ac:dyDescent="0.25">
      <c r="A95" s="265" t="s">
        <v>1</v>
      </c>
      <c r="B95" s="263" t="s">
        <v>588</v>
      </c>
      <c r="C95" s="264" t="s">
        <v>590</v>
      </c>
      <c r="D95" s="263" t="s">
        <v>585</v>
      </c>
      <c r="E95" s="266" t="s">
        <v>586</v>
      </c>
      <c r="F95" s="266" t="s">
        <v>587</v>
      </c>
    </row>
    <row r="96" spans="1:6" x14ac:dyDescent="0.25">
      <c r="A96" s="237"/>
      <c r="B96" s="251">
        <f>rozpočet!L54</f>
        <v>446399</v>
      </c>
      <c r="C96" s="251">
        <f>rozpočet!M54</f>
        <v>508060</v>
      </c>
      <c r="D96" s="251">
        <f>rozpočet!N54</f>
        <v>505543.97</v>
      </c>
      <c r="E96" s="251">
        <f>rozpočet!O54</f>
        <v>492563</v>
      </c>
      <c r="F96" s="251">
        <f>rozpočet!P54</f>
        <v>492563</v>
      </c>
    </row>
    <row r="97" spans="1:6" x14ac:dyDescent="0.25">
      <c r="A97" s="48"/>
    </row>
    <row r="98" spans="1:6" x14ac:dyDescent="0.25">
      <c r="A98" s="48"/>
    </row>
    <row r="99" spans="1:6" x14ac:dyDescent="0.25">
      <c r="A99" s="239" t="s">
        <v>186</v>
      </c>
    </row>
    <row r="100" spans="1:6" x14ac:dyDescent="0.25">
      <c r="A100" s="48" t="s">
        <v>209</v>
      </c>
    </row>
    <row r="101" spans="1:6" x14ac:dyDescent="0.25">
      <c r="A101" s="48"/>
    </row>
    <row r="102" spans="1:6" ht="30" x14ac:dyDescent="0.25">
      <c r="A102" s="265" t="s">
        <v>1</v>
      </c>
      <c r="B102" s="263" t="s">
        <v>588</v>
      </c>
      <c r="C102" s="264" t="s">
        <v>590</v>
      </c>
      <c r="D102" s="263" t="s">
        <v>585</v>
      </c>
      <c r="E102" s="266" t="s">
        <v>586</v>
      </c>
      <c r="F102" s="266" t="s">
        <v>587</v>
      </c>
    </row>
    <row r="103" spans="1:6" x14ac:dyDescent="0.25">
      <c r="A103" s="237"/>
      <c r="B103" s="251">
        <f>rozpočet!L55</f>
        <v>211288</v>
      </c>
      <c r="C103" s="251">
        <f>rozpočet!M55</f>
        <v>242374</v>
      </c>
      <c r="D103" s="251">
        <f>rozpočet!N55</f>
        <v>242374</v>
      </c>
      <c r="E103" s="251">
        <f>rozpočet!O55</f>
        <v>243345</v>
      </c>
      <c r="F103" s="251">
        <f>rozpočet!P55</f>
        <v>243345</v>
      </c>
    </row>
    <row r="104" spans="1:6" x14ac:dyDescent="0.25">
      <c r="A104" s="48"/>
    </row>
    <row r="105" spans="1:6" x14ac:dyDescent="0.25">
      <c r="A105" s="302" t="s">
        <v>8</v>
      </c>
      <c r="B105" s="302"/>
      <c r="C105" s="302"/>
      <c r="D105" s="302"/>
      <c r="E105" s="302"/>
      <c r="F105" s="302"/>
    </row>
    <row r="106" spans="1:6" ht="18" customHeight="1" x14ac:dyDescent="0.25">
      <c r="A106" s="229" t="s">
        <v>9</v>
      </c>
      <c r="B106" s="303" t="s">
        <v>187</v>
      </c>
      <c r="C106" s="303"/>
      <c r="D106" s="303"/>
      <c r="E106" s="303"/>
      <c r="F106" s="303"/>
    </row>
    <row r="107" spans="1:6" ht="18" customHeight="1" x14ac:dyDescent="0.25">
      <c r="A107" s="15" t="s">
        <v>11</v>
      </c>
      <c r="B107" s="304" t="s">
        <v>188</v>
      </c>
      <c r="C107" s="304"/>
      <c r="D107" s="304"/>
      <c r="E107" s="304"/>
      <c r="F107" s="304"/>
    </row>
    <row r="108" spans="1:6" x14ac:dyDescent="0.25">
      <c r="A108" s="230" t="s">
        <v>13</v>
      </c>
      <c r="B108" s="17" t="s">
        <v>14</v>
      </c>
      <c r="C108" s="17" t="s">
        <v>15</v>
      </c>
      <c r="D108" s="17" t="s">
        <v>16</v>
      </c>
      <c r="E108" s="17" t="s">
        <v>17</v>
      </c>
      <c r="F108" s="17" t="s">
        <v>18</v>
      </c>
    </row>
    <row r="109" spans="1:6" x14ac:dyDescent="0.25">
      <c r="A109" s="230" t="s">
        <v>19</v>
      </c>
      <c r="B109" s="17">
        <v>840</v>
      </c>
      <c r="C109" s="17">
        <v>840</v>
      </c>
      <c r="D109" s="17">
        <v>720</v>
      </c>
      <c r="E109" s="17">
        <v>720</v>
      </c>
      <c r="F109" s="17">
        <v>720</v>
      </c>
    </row>
    <row r="110" spans="1:6" x14ac:dyDescent="0.25">
      <c r="A110" s="230" t="s">
        <v>20</v>
      </c>
      <c r="B110" s="17">
        <v>840</v>
      </c>
      <c r="C110" s="17">
        <v>650</v>
      </c>
      <c r="D110" s="17">
        <v>700</v>
      </c>
      <c r="E110" s="17"/>
      <c r="F110" s="17"/>
    </row>
    <row r="111" spans="1:6" x14ac:dyDescent="0.25">
      <c r="A111" s="48"/>
    </row>
    <row r="112" spans="1:6" x14ac:dyDescent="0.25">
      <c r="A112" s="48" t="s">
        <v>2</v>
      </c>
    </row>
    <row r="113" spans="1:6" ht="46.5" customHeight="1" x14ac:dyDescent="0.25">
      <c r="A113" s="340" t="s">
        <v>526</v>
      </c>
      <c r="B113" s="340"/>
      <c r="C113" s="340"/>
      <c r="D113" s="340"/>
      <c r="E113" s="340"/>
      <c r="F113" s="340"/>
    </row>
    <row r="114" spans="1:6" x14ac:dyDescent="0.25">
      <c r="A114" s="48"/>
    </row>
    <row r="115" spans="1:6" x14ac:dyDescent="0.25">
      <c r="A115" s="48"/>
    </row>
    <row r="116" spans="1:6" x14ac:dyDescent="0.25">
      <c r="A116" s="239" t="s">
        <v>189</v>
      </c>
    </row>
    <row r="117" spans="1:6" x14ac:dyDescent="0.25">
      <c r="A117" s="48" t="s">
        <v>209</v>
      </c>
    </row>
    <row r="118" spans="1:6" x14ac:dyDescent="0.25">
      <c r="A118" s="48"/>
    </row>
    <row r="119" spans="1:6" ht="30" x14ac:dyDescent="0.25">
      <c r="A119" s="265" t="s">
        <v>1</v>
      </c>
      <c r="B119" s="263" t="s">
        <v>588</v>
      </c>
      <c r="C119" s="264" t="s">
        <v>590</v>
      </c>
      <c r="D119" s="263" t="s">
        <v>585</v>
      </c>
      <c r="E119" s="266" t="s">
        <v>586</v>
      </c>
      <c r="F119" s="266" t="s">
        <v>587</v>
      </c>
    </row>
    <row r="120" spans="1:6" x14ac:dyDescent="0.25">
      <c r="A120" s="237"/>
      <c r="B120" s="251">
        <f>rozpočet!L56</f>
        <v>235111</v>
      </c>
      <c r="C120" s="251">
        <f>rozpočet!M56</f>
        <v>265686</v>
      </c>
      <c r="D120" s="251">
        <f>rozpočet!N56</f>
        <v>263169.96999999997</v>
      </c>
      <c r="E120" s="251">
        <f>rozpočet!O56</f>
        <v>249218</v>
      </c>
      <c r="F120" s="251">
        <f>rozpočet!P56</f>
        <v>249218</v>
      </c>
    </row>
    <row r="121" spans="1:6" x14ac:dyDescent="0.25">
      <c r="A121" s="48"/>
    </row>
    <row r="122" spans="1:6" x14ac:dyDescent="0.25">
      <c r="A122" s="302" t="s">
        <v>8</v>
      </c>
      <c r="B122" s="302"/>
      <c r="C122" s="302"/>
      <c r="D122" s="302"/>
      <c r="E122" s="302"/>
      <c r="F122" s="302"/>
    </row>
    <row r="123" spans="1:6" x14ac:dyDescent="0.25">
      <c r="A123" s="229" t="s">
        <v>9</v>
      </c>
      <c r="B123" s="303" t="s">
        <v>190</v>
      </c>
      <c r="C123" s="303"/>
      <c r="D123" s="303"/>
      <c r="E123" s="303"/>
      <c r="F123" s="303"/>
    </row>
    <row r="124" spans="1:6" ht="30" x14ac:dyDescent="0.25">
      <c r="A124" s="15" t="s">
        <v>11</v>
      </c>
      <c r="B124" s="304" t="s">
        <v>191</v>
      </c>
      <c r="C124" s="304"/>
      <c r="D124" s="304"/>
      <c r="E124" s="304"/>
      <c r="F124" s="304"/>
    </row>
    <row r="125" spans="1:6" x14ac:dyDescent="0.25">
      <c r="A125" s="230" t="s">
        <v>13</v>
      </c>
      <c r="B125" s="17" t="s">
        <v>14</v>
      </c>
      <c r="C125" s="17" t="s">
        <v>15</v>
      </c>
      <c r="D125" s="17" t="s">
        <v>16</v>
      </c>
      <c r="E125" s="17" t="s">
        <v>17</v>
      </c>
      <c r="F125" s="17" t="s">
        <v>18</v>
      </c>
    </row>
    <row r="126" spans="1:6" x14ac:dyDescent="0.25">
      <c r="A126" s="230" t="s">
        <v>19</v>
      </c>
      <c r="B126" s="17">
        <v>320</v>
      </c>
      <c r="C126" s="17">
        <v>300</v>
      </c>
      <c r="D126" s="17">
        <v>300</v>
      </c>
      <c r="E126" s="17">
        <v>300</v>
      </c>
      <c r="F126" s="17">
        <v>300</v>
      </c>
    </row>
    <row r="127" spans="1:6" x14ac:dyDescent="0.25">
      <c r="A127" s="230" t="s">
        <v>20</v>
      </c>
      <c r="B127" s="17">
        <v>300</v>
      </c>
      <c r="C127" s="17">
        <v>329</v>
      </c>
      <c r="D127" s="17">
        <v>337</v>
      </c>
      <c r="E127" s="17"/>
      <c r="F127" s="17"/>
    </row>
    <row r="128" spans="1:6" ht="30" x14ac:dyDescent="0.25">
      <c r="A128" s="15" t="s">
        <v>11</v>
      </c>
      <c r="B128" s="304" t="s">
        <v>192</v>
      </c>
      <c r="C128" s="304"/>
      <c r="D128" s="304"/>
      <c r="E128" s="304"/>
      <c r="F128" s="304"/>
    </row>
    <row r="129" spans="1:6" x14ac:dyDescent="0.25">
      <c r="A129" s="230" t="s">
        <v>13</v>
      </c>
      <c r="B129" s="17" t="s">
        <v>14</v>
      </c>
      <c r="C129" s="17" t="s">
        <v>15</v>
      </c>
      <c r="D129" s="17" t="s">
        <v>16</v>
      </c>
      <c r="E129" s="17" t="s">
        <v>17</v>
      </c>
      <c r="F129" s="17" t="s">
        <v>18</v>
      </c>
    </row>
    <row r="130" spans="1:6" x14ac:dyDescent="0.25">
      <c r="A130" s="230" t="s">
        <v>19</v>
      </c>
      <c r="B130" s="17" t="s">
        <v>95</v>
      </c>
      <c r="C130" s="17" t="s">
        <v>95</v>
      </c>
      <c r="D130" s="17" t="s">
        <v>95</v>
      </c>
      <c r="E130" s="17" t="s">
        <v>95</v>
      </c>
      <c r="F130" s="17" t="s">
        <v>95</v>
      </c>
    </row>
    <row r="131" spans="1:6" x14ac:dyDescent="0.25">
      <c r="A131" s="230" t="s">
        <v>20</v>
      </c>
      <c r="B131" s="17" t="s">
        <v>95</v>
      </c>
      <c r="C131" s="17"/>
      <c r="D131" s="17"/>
      <c r="E131" s="17"/>
      <c r="F131" s="17"/>
    </row>
    <row r="132" spans="1:6" x14ac:dyDescent="0.25">
      <c r="A132" s="48"/>
    </row>
    <row r="133" spans="1:6" x14ac:dyDescent="0.25">
      <c r="A133" s="48" t="s">
        <v>2</v>
      </c>
    </row>
    <row r="134" spans="1:6" ht="63" customHeight="1" x14ac:dyDescent="0.25">
      <c r="A134" s="340" t="s">
        <v>193</v>
      </c>
      <c r="B134" s="340"/>
      <c r="C134" s="340"/>
      <c r="D134" s="340"/>
      <c r="E134" s="340"/>
      <c r="F134" s="340"/>
    </row>
    <row r="135" spans="1:6" x14ac:dyDescent="0.25">
      <c r="A135" s="48"/>
    </row>
    <row r="136" spans="1:6" x14ac:dyDescent="0.25">
      <c r="A136" s="48"/>
    </row>
    <row r="138" spans="1:6" x14ac:dyDescent="0.25">
      <c r="A138" s="239" t="s">
        <v>194</v>
      </c>
    </row>
    <row r="139" spans="1:6" x14ac:dyDescent="0.25">
      <c r="A139" s="48" t="s">
        <v>209</v>
      </c>
    </row>
    <row r="140" spans="1:6" x14ac:dyDescent="0.25">
      <c r="A140" s="48"/>
    </row>
    <row r="141" spans="1:6" ht="30" x14ac:dyDescent="0.25">
      <c r="A141" s="265" t="s">
        <v>1</v>
      </c>
      <c r="B141" s="263" t="s">
        <v>588</v>
      </c>
      <c r="C141" s="264" t="s">
        <v>590</v>
      </c>
      <c r="D141" s="263" t="s">
        <v>585</v>
      </c>
      <c r="E141" s="266" t="s">
        <v>586</v>
      </c>
      <c r="F141" s="266" t="s">
        <v>587</v>
      </c>
    </row>
    <row r="142" spans="1:6" x14ac:dyDescent="0.25">
      <c r="A142" s="237"/>
      <c r="B142" s="251">
        <f>rozpočet!L57</f>
        <v>556855</v>
      </c>
      <c r="C142" s="251">
        <f>rozpočet!M57</f>
        <v>450380</v>
      </c>
      <c r="D142" s="251">
        <f>rozpočet!N57</f>
        <v>437919.34</v>
      </c>
      <c r="E142" s="251">
        <f>rozpočet!O57</f>
        <v>302955</v>
      </c>
      <c r="F142" s="251">
        <f>rozpočet!P57</f>
        <v>302955</v>
      </c>
    </row>
    <row r="143" spans="1:6" x14ac:dyDescent="0.25">
      <c r="A143" s="48"/>
    </row>
    <row r="144" spans="1:6" ht="19.5" customHeight="1" x14ac:dyDescent="0.25">
      <c r="A144" s="302" t="s">
        <v>8</v>
      </c>
      <c r="B144" s="302"/>
      <c r="C144" s="302"/>
      <c r="D144" s="302"/>
      <c r="E144" s="302"/>
      <c r="F144" s="302"/>
    </row>
    <row r="145" spans="1:6" ht="19.5" customHeight="1" x14ac:dyDescent="0.25">
      <c r="A145" s="229" t="s">
        <v>9</v>
      </c>
      <c r="B145" s="303" t="s">
        <v>195</v>
      </c>
      <c r="C145" s="303"/>
      <c r="D145" s="303"/>
      <c r="E145" s="303"/>
      <c r="F145" s="303"/>
    </row>
    <row r="146" spans="1:6" ht="30" x14ac:dyDescent="0.25">
      <c r="A146" s="15" t="s">
        <v>11</v>
      </c>
      <c r="B146" s="304" t="s">
        <v>172</v>
      </c>
      <c r="C146" s="304"/>
      <c r="D146" s="304"/>
      <c r="E146" s="304"/>
      <c r="F146" s="304"/>
    </row>
    <row r="147" spans="1:6" x14ac:dyDescent="0.25">
      <c r="A147" s="230" t="s">
        <v>13</v>
      </c>
      <c r="B147" s="17" t="s">
        <v>14</v>
      </c>
      <c r="C147" s="17" t="s">
        <v>15</v>
      </c>
      <c r="D147" s="17" t="s">
        <v>16</v>
      </c>
      <c r="E147" s="17" t="s">
        <v>17</v>
      </c>
      <c r="F147" s="17" t="s">
        <v>18</v>
      </c>
    </row>
    <row r="148" spans="1:6" x14ac:dyDescent="0.25">
      <c r="A148" s="230" t="s">
        <v>19</v>
      </c>
      <c r="B148" s="17">
        <v>3</v>
      </c>
      <c r="C148" s="17">
        <v>3</v>
      </c>
      <c r="D148" s="17">
        <v>3</v>
      </c>
      <c r="E148" s="17">
        <v>3</v>
      </c>
      <c r="F148" s="17">
        <v>3</v>
      </c>
    </row>
    <row r="149" spans="1:6" x14ac:dyDescent="0.25">
      <c r="A149" s="230" t="s">
        <v>20</v>
      </c>
      <c r="B149" s="17">
        <v>3</v>
      </c>
      <c r="C149" s="17">
        <v>3</v>
      </c>
      <c r="D149" s="17">
        <v>3</v>
      </c>
      <c r="E149" s="17"/>
      <c r="F149" s="17"/>
    </row>
    <row r="150" spans="1:6" ht="30" x14ac:dyDescent="0.25">
      <c r="A150" s="15" t="s">
        <v>11</v>
      </c>
      <c r="B150" s="304" t="s">
        <v>196</v>
      </c>
      <c r="C150" s="304"/>
      <c r="D150" s="304"/>
      <c r="E150" s="304"/>
      <c r="F150" s="304"/>
    </row>
    <row r="151" spans="1:6" x14ac:dyDescent="0.25">
      <c r="A151" s="230" t="s">
        <v>13</v>
      </c>
      <c r="B151" s="17" t="s">
        <v>14</v>
      </c>
      <c r="C151" s="17" t="s">
        <v>15</v>
      </c>
      <c r="D151" s="17" t="s">
        <v>16</v>
      </c>
      <c r="E151" s="17" t="s">
        <v>17</v>
      </c>
      <c r="F151" s="17" t="s">
        <v>18</v>
      </c>
    </row>
    <row r="152" spans="1:6" x14ac:dyDescent="0.25">
      <c r="A152" s="230" t="s">
        <v>19</v>
      </c>
      <c r="B152" s="17">
        <v>960</v>
      </c>
      <c r="C152" s="17">
        <v>960</v>
      </c>
      <c r="D152" s="17">
        <v>950</v>
      </c>
      <c r="E152" s="17">
        <v>950</v>
      </c>
      <c r="F152" s="17">
        <v>950</v>
      </c>
    </row>
    <row r="153" spans="1:6" x14ac:dyDescent="0.25">
      <c r="A153" s="230" t="s">
        <v>20</v>
      </c>
      <c r="B153" s="17">
        <v>956</v>
      </c>
      <c r="C153" s="17">
        <v>952</v>
      </c>
      <c r="D153" s="17">
        <v>941</v>
      </c>
      <c r="E153" s="17"/>
      <c r="F153" s="17"/>
    </row>
    <row r="154" spans="1:6" ht="30" x14ac:dyDescent="0.25">
      <c r="A154" s="15" t="s">
        <v>11</v>
      </c>
      <c r="B154" s="304" t="s">
        <v>197</v>
      </c>
      <c r="C154" s="304"/>
      <c r="D154" s="304"/>
      <c r="E154" s="304"/>
      <c r="F154" s="304"/>
    </row>
    <row r="155" spans="1:6" x14ac:dyDescent="0.25">
      <c r="A155" s="230" t="s">
        <v>13</v>
      </c>
      <c r="B155" s="17" t="s">
        <v>14</v>
      </c>
      <c r="C155" s="17" t="s">
        <v>15</v>
      </c>
      <c r="D155" s="17" t="s">
        <v>16</v>
      </c>
      <c r="E155" s="17" t="s">
        <v>17</v>
      </c>
      <c r="F155" s="17" t="s">
        <v>18</v>
      </c>
    </row>
    <row r="156" spans="1:6" x14ac:dyDescent="0.25">
      <c r="A156" s="230" t="s">
        <v>19</v>
      </c>
      <c r="B156" s="17">
        <v>15.66</v>
      </c>
      <c r="C156" s="17">
        <v>15.66</v>
      </c>
      <c r="D156" s="17">
        <v>15.66</v>
      </c>
      <c r="E156" s="17">
        <v>15.66</v>
      </c>
      <c r="F156" s="17">
        <v>15.66</v>
      </c>
    </row>
    <row r="157" spans="1:6" x14ac:dyDescent="0.25">
      <c r="A157" s="230" t="s">
        <v>20</v>
      </c>
      <c r="B157" s="17">
        <v>15.66</v>
      </c>
      <c r="C157" s="17">
        <v>15.8</v>
      </c>
      <c r="D157" s="17">
        <v>15.9</v>
      </c>
      <c r="E157" s="17"/>
      <c r="F157" s="17"/>
    </row>
    <row r="158" spans="1:6" x14ac:dyDescent="0.25">
      <c r="A158" s="48"/>
    </row>
    <row r="159" spans="1:6" x14ac:dyDescent="0.25">
      <c r="A159" s="48"/>
    </row>
    <row r="160" spans="1:6" x14ac:dyDescent="0.25">
      <c r="A160" s="48"/>
    </row>
    <row r="161" spans="1:6" x14ac:dyDescent="0.25">
      <c r="A161" s="48" t="s">
        <v>2</v>
      </c>
    </row>
    <row r="162" spans="1:6" ht="39" customHeight="1" x14ac:dyDescent="0.25">
      <c r="A162" s="317" t="s">
        <v>198</v>
      </c>
      <c r="B162" s="317"/>
      <c r="C162" s="317"/>
      <c r="D162" s="317"/>
      <c r="E162" s="317"/>
      <c r="F162" s="317"/>
    </row>
    <row r="163" spans="1:6" x14ac:dyDescent="0.25">
      <c r="A163" s="48"/>
    </row>
    <row r="164" spans="1:6" x14ac:dyDescent="0.25">
      <c r="A164" s="48"/>
    </row>
    <row r="165" spans="1:6" x14ac:dyDescent="0.25">
      <c r="A165" s="239" t="s">
        <v>199</v>
      </c>
    </row>
    <row r="166" spans="1:6" x14ac:dyDescent="0.25">
      <c r="A166" s="48" t="s">
        <v>209</v>
      </c>
    </row>
    <row r="167" spans="1:6" x14ac:dyDescent="0.25">
      <c r="A167" s="48"/>
    </row>
    <row r="168" spans="1:6" ht="30" x14ac:dyDescent="0.25">
      <c r="A168" s="265" t="s">
        <v>1</v>
      </c>
      <c r="B168" s="263" t="s">
        <v>588</v>
      </c>
      <c r="C168" s="264" t="s">
        <v>590</v>
      </c>
      <c r="D168" s="263" t="s">
        <v>585</v>
      </c>
      <c r="E168" s="266" t="s">
        <v>586</v>
      </c>
      <c r="F168" s="266" t="s">
        <v>587</v>
      </c>
    </row>
    <row r="169" spans="1:6" x14ac:dyDescent="0.25">
      <c r="A169" s="237"/>
      <c r="B169" s="251">
        <f>rozpočet!L58</f>
        <v>0</v>
      </c>
      <c r="C169" s="251">
        <f>rozpočet!M58</f>
        <v>0</v>
      </c>
      <c r="D169" s="251">
        <f>rozpočet!N58</f>
        <v>0</v>
      </c>
      <c r="E169" s="251">
        <f>rozpočet!O58</f>
        <v>0</v>
      </c>
      <c r="F169" s="251">
        <f>rozpočet!P58</f>
        <v>0</v>
      </c>
    </row>
    <row r="170" spans="1:6" x14ac:dyDescent="0.25">
      <c r="A170" s="48"/>
    </row>
    <row r="171" spans="1:6" ht="17.25" customHeight="1" x14ac:dyDescent="0.25">
      <c r="A171" s="302" t="s">
        <v>8</v>
      </c>
      <c r="B171" s="302"/>
      <c r="C171" s="302"/>
      <c r="D171" s="302"/>
      <c r="E171" s="302"/>
      <c r="F171" s="302"/>
    </row>
    <row r="172" spans="1:6" ht="17.25" customHeight="1" x14ac:dyDescent="0.25">
      <c r="A172" s="229" t="s">
        <v>9</v>
      </c>
      <c r="B172" s="303" t="s">
        <v>200</v>
      </c>
      <c r="C172" s="303"/>
      <c r="D172" s="303"/>
      <c r="E172" s="303"/>
      <c r="F172" s="303"/>
    </row>
    <row r="173" spans="1:6" ht="30" x14ac:dyDescent="0.25">
      <c r="A173" s="15" t="s">
        <v>11</v>
      </c>
      <c r="B173" s="304" t="s">
        <v>55</v>
      </c>
      <c r="C173" s="304"/>
      <c r="D173" s="304"/>
      <c r="E173" s="304"/>
      <c r="F173" s="304"/>
    </row>
    <row r="174" spans="1:6" x14ac:dyDescent="0.25">
      <c r="A174" s="230" t="s">
        <v>13</v>
      </c>
      <c r="B174" s="17" t="s">
        <v>14</v>
      </c>
      <c r="C174" s="17" t="s">
        <v>15</v>
      </c>
      <c r="D174" s="17" t="s">
        <v>16</v>
      </c>
      <c r="E174" s="17" t="s">
        <v>17</v>
      </c>
      <c r="F174" s="17" t="s">
        <v>18</v>
      </c>
    </row>
    <row r="175" spans="1:6" x14ac:dyDescent="0.25">
      <c r="A175" s="230" t="s">
        <v>19</v>
      </c>
      <c r="B175" s="17">
        <v>0</v>
      </c>
      <c r="C175" s="17">
        <v>0</v>
      </c>
      <c r="D175" s="17">
        <v>0</v>
      </c>
      <c r="E175" s="17">
        <v>0</v>
      </c>
      <c r="F175" s="17">
        <v>0</v>
      </c>
    </row>
    <row r="176" spans="1:6" x14ac:dyDescent="0.25">
      <c r="A176" s="230" t="s">
        <v>20</v>
      </c>
      <c r="B176" s="17">
        <v>0</v>
      </c>
      <c r="C176" s="17"/>
      <c r="D176" s="17"/>
      <c r="E176" s="17"/>
      <c r="F176" s="17"/>
    </row>
    <row r="177" spans="1:6" x14ac:dyDescent="0.25">
      <c r="A177" s="48"/>
    </row>
    <row r="178" spans="1:6" x14ac:dyDescent="0.25">
      <c r="A178" s="48"/>
    </row>
    <row r="179" spans="1:6" x14ac:dyDescent="0.25">
      <c r="A179" s="48"/>
    </row>
    <row r="180" spans="1:6" x14ac:dyDescent="0.25">
      <c r="A180" s="48"/>
    </row>
    <row r="181" spans="1:6" x14ac:dyDescent="0.25">
      <c r="A181" s="48" t="s">
        <v>2</v>
      </c>
    </row>
    <row r="182" spans="1:6" ht="59.25" customHeight="1" x14ac:dyDescent="0.25">
      <c r="A182" s="317" t="s">
        <v>541</v>
      </c>
      <c r="B182" s="317"/>
      <c r="C182" s="317"/>
      <c r="D182" s="317"/>
      <c r="E182" s="317"/>
      <c r="F182" s="317"/>
    </row>
    <row r="183" spans="1:6" x14ac:dyDescent="0.25">
      <c r="A183" s="48"/>
    </row>
    <row r="184" spans="1:6" x14ac:dyDescent="0.25">
      <c r="A184" s="48"/>
    </row>
    <row r="185" spans="1:6" x14ac:dyDescent="0.25">
      <c r="A185" s="239" t="s">
        <v>201</v>
      </c>
    </row>
    <row r="186" spans="1:6" x14ac:dyDescent="0.25">
      <c r="A186" s="48" t="s">
        <v>209</v>
      </c>
    </row>
    <row r="187" spans="1:6" x14ac:dyDescent="0.25">
      <c r="A187" s="48"/>
    </row>
    <row r="188" spans="1:6" ht="30" x14ac:dyDescent="0.25">
      <c r="A188" s="265" t="s">
        <v>1</v>
      </c>
      <c r="B188" s="263" t="s">
        <v>588</v>
      </c>
      <c r="C188" s="264" t="s">
        <v>590</v>
      </c>
      <c r="D188" s="263" t="s">
        <v>585</v>
      </c>
      <c r="E188" s="266" t="s">
        <v>586</v>
      </c>
      <c r="F188" s="266" t="s">
        <v>587</v>
      </c>
    </row>
    <row r="189" spans="1:6" x14ac:dyDescent="0.25">
      <c r="A189" s="237"/>
      <c r="B189" s="251">
        <f>rozpočet!L59</f>
        <v>764629</v>
      </c>
      <c r="C189" s="251">
        <f>rozpočet!M59</f>
        <v>796659</v>
      </c>
      <c r="D189" s="251">
        <f>rozpočet!N59</f>
        <v>796659</v>
      </c>
      <c r="E189" s="251">
        <f>rozpočet!O59</f>
        <v>764629</v>
      </c>
      <c r="F189" s="251">
        <f>rozpočet!P59</f>
        <v>764629</v>
      </c>
    </row>
    <row r="190" spans="1:6" x14ac:dyDescent="0.25">
      <c r="A190" s="48"/>
    </row>
    <row r="191" spans="1:6" x14ac:dyDescent="0.25">
      <c r="A191" s="48" t="s">
        <v>2</v>
      </c>
    </row>
    <row r="192" spans="1:6" ht="33.75" customHeight="1" x14ac:dyDescent="0.25">
      <c r="A192" s="340" t="s">
        <v>202</v>
      </c>
      <c r="B192" s="340"/>
      <c r="C192" s="340"/>
      <c r="D192" s="340"/>
      <c r="E192" s="340"/>
      <c r="F192" s="340"/>
    </row>
    <row r="193" spans="1:6" x14ac:dyDescent="0.25">
      <c r="A193" s="48"/>
    </row>
    <row r="194" spans="1:6" x14ac:dyDescent="0.25">
      <c r="A194" s="48"/>
    </row>
    <row r="195" spans="1:6" x14ac:dyDescent="0.25">
      <c r="A195" s="239" t="s">
        <v>203</v>
      </c>
    </row>
    <row r="196" spans="1:6" x14ac:dyDescent="0.25">
      <c r="A196" s="48" t="s">
        <v>209</v>
      </c>
    </row>
    <row r="197" spans="1:6" x14ac:dyDescent="0.25">
      <c r="A197" s="48"/>
    </row>
    <row r="198" spans="1:6" ht="30" x14ac:dyDescent="0.25">
      <c r="A198" s="265" t="s">
        <v>1</v>
      </c>
      <c r="B198" s="263" t="s">
        <v>588</v>
      </c>
      <c r="C198" s="264" t="s">
        <v>590</v>
      </c>
      <c r="D198" s="263" t="s">
        <v>585</v>
      </c>
      <c r="E198" s="266" t="s">
        <v>586</v>
      </c>
      <c r="F198" s="266" t="s">
        <v>587</v>
      </c>
    </row>
    <row r="199" spans="1:6" x14ac:dyDescent="0.25">
      <c r="A199" s="237"/>
      <c r="B199" s="251">
        <f>rozpočet!L60</f>
        <v>74399</v>
      </c>
      <c r="C199" s="251">
        <f>rozpočet!M60</f>
        <v>74399</v>
      </c>
      <c r="D199" s="251">
        <f>rozpočet!N60</f>
        <v>45717.19</v>
      </c>
      <c r="E199" s="251">
        <f>rozpočet!O60</f>
        <v>74399</v>
      </c>
      <c r="F199" s="251">
        <f>rozpočet!P60</f>
        <v>74399</v>
      </c>
    </row>
    <row r="200" spans="1:6" x14ac:dyDescent="0.25">
      <c r="A200" s="48"/>
    </row>
    <row r="201" spans="1:6" x14ac:dyDescent="0.25">
      <c r="A201" s="48"/>
    </row>
    <row r="202" spans="1:6" x14ac:dyDescent="0.25">
      <c r="A202" s="302" t="s">
        <v>8</v>
      </c>
      <c r="B202" s="302"/>
      <c r="C202" s="302"/>
      <c r="D202" s="302"/>
      <c r="E202" s="302"/>
      <c r="F202" s="302"/>
    </row>
    <row r="203" spans="1:6" ht="21" customHeight="1" x14ac:dyDescent="0.25">
      <c r="A203" s="229" t="s">
        <v>9</v>
      </c>
      <c r="B203" s="303" t="s">
        <v>204</v>
      </c>
      <c r="C203" s="303"/>
      <c r="D203" s="303"/>
      <c r="E203" s="303"/>
      <c r="F203" s="303"/>
    </row>
    <row r="204" spans="1:6" ht="21" customHeight="1" x14ac:dyDescent="0.25">
      <c r="A204" s="15" t="s">
        <v>11</v>
      </c>
      <c r="B204" s="304" t="s">
        <v>205</v>
      </c>
      <c r="C204" s="304"/>
      <c r="D204" s="304"/>
      <c r="E204" s="304"/>
      <c r="F204" s="304"/>
    </row>
    <row r="205" spans="1:6" x14ac:dyDescent="0.25">
      <c r="A205" s="230" t="s">
        <v>13</v>
      </c>
      <c r="B205" s="17" t="s">
        <v>14</v>
      </c>
      <c r="C205" s="17" t="s">
        <v>15</v>
      </c>
      <c r="D205" s="17" t="s">
        <v>16</v>
      </c>
      <c r="E205" s="17" t="s">
        <v>17</v>
      </c>
      <c r="F205" s="17" t="s">
        <v>18</v>
      </c>
    </row>
    <row r="206" spans="1:6" x14ac:dyDescent="0.25">
      <c r="A206" s="230" t="s">
        <v>19</v>
      </c>
      <c r="B206" s="17">
        <v>11</v>
      </c>
      <c r="C206" s="17">
        <v>11</v>
      </c>
      <c r="D206" s="17">
        <v>11</v>
      </c>
      <c r="E206" s="17">
        <v>11</v>
      </c>
      <c r="F206" s="17">
        <v>11</v>
      </c>
    </row>
    <row r="207" spans="1:6" x14ac:dyDescent="0.25">
      <c r="A207" s="230" t="s">
        <v>20</v>
      </c>
      <c r="B207" s="17">
        <v>11</v>
      </c>
      <c r="C207" s="17"/>
      <c r="D207" s="17"/>
      <c r="E207" s="17"/>
      <c r="F207" s="17"/>
    </row>
    <row r="208" spans="1:6" ht="19.5" customHeight="1" x14ac:dyDescent="0.25">
      <c r="A208" s="15" t="s">
        <v>11</v>
      </c>
      <c r="B208" s="304" t="s">
        <v>206</v>
      </c>
      <c r="C208" s="304"/>
      <c r="D208" s="304"/>
      <c r="E208" s="304"/>
      <c r="F208" s="304"/>
    </row>
    <row r="209" spans="1:6" x14ac:dyDescent="0.25">
      <c r="A209" s="230" t="s">
        <v>13</v>
      </c>
      <c r="B209" s="17" t="s">
        <v>14</v>
      </c>
      <c r="C209" s="17" t="s">
        <v>15</v>
      </c>
      <c r="D209" s="17" t="s">
        <v>16</v>
      </c>
      <c r="E209" s="17" t="s">
        <v>17</v>
      </c>
      <c r="F209" s="17" t="s">
        <v>18</v>
      </c>
    </row>
    <row r="210" spans="1:6" x14ac:dyDescent="0.25">
      <c r="A210" s="230" t="s">
        <v>19</v>
      </c>
      <c r="B210" s="251">
        <v>2600</v>
      </c>
      <c r="C210" s="251">
        <v>2600</v>
      </c>
      <c r="D210" s="251">
        <v>2400</v>
      </c>
      <c r="E210" s="251">
        <v>2300</v>
      </c>
      <c r="F210" s="251">
        <v>2300</v>
      </c>
    </row>
    <row r="211" spans="1:6" x14ac:dyDescent="0.25">
      <c r="A211" s="230" t="s">
        <v>20</v>
      </c>
      <c r="B211" s="251">
        <v>2579</v>
      </c>
      <c r="C211" s="251">
        <v>211</v>
      </c>
      <c r="D211" s="251">
        <v>2223</v>
      </c>
      <c r="E211" s="251"/>
      <c r="F211" s="251"/>
    </row>
    <row r="212" spans="1:6" x14ac:dyDescent="0.25">
      <c r="A212" s="48"/>
    </row>
    <row r="213" spans="1:6" x14ac:dyDescent="0.25">
      <c r="A213" s="48"/>
    </row>
    <row r="214" spans="1:6" x14ac:dyDescent="0.25">
      <c r="A214" s="48"/>
    </row>
    <row r="215" spans="1:6" x14ac:dyDescent="0.25">
      <c r="A215" s="48" t="s">
        <v>2</v>
      </c>
    </row>
    <row r="216" spans="1:6" ht="59.25" customHeight="1" x14ac:dyDescent="0.25">
      <c r="A216" s="317" t="s">
        <v>207</v>
      </c>
      <c r="B216" s="317"/>
      <c r="C216" s="317"/>
      <c r="D216" s="317"/>
      <c r="E216" s="317"/>
      <c r="F216" s="317"/>
    </row>
  </sheetData>
  <mergeCells count="45">
    <mergeCell ref="A216:F216"/>
    <mergeCell ref="A162:F162"/>
    <mergeCell ref="A182:F182"/>
    <mergeCell ref="A192:F192"/>
    <mergeCell ref="A113:F113"/>
    <mergeCell ref="A202:F202"/>
    <mergeCell ref="B123:F123"/>
    <mergeCell ref="B124:F124"/>
    <mergeCell ref="B128:F128"/>
    <mergeCell ref="A144:F144"/>
    <mergeCell ref="B145:F145"/>
    <mergeCell ref="B146:F146"/>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18:F18"/>
    <mergeCell ref="B19:F19"/>
    <mergeCell ref="B20:F20"/>
    <mergeCell ref="B24:F24"/>
    <mergeCell ref="A41:F41"/>
    <mergeCell ref="B42:F42"/>
    <mergeCell ref="A134:F134"/>
    <mergeCell ref="A89:F89"/>
    <mergeCell ref="A57:F57"/>
    <mergeCell ref="A31:F31"/>
    <mergeCell ref="A105:F105"/>
    <mergeCell ref="B106:F106"/>
    <mergeCell ref="B107:F107"/>
    <mergeCell ref="A122:F122"/>
    <mergeCell ref="B43:F43"/>
    <mergeCell ref="B47:F47"/>
    <mergeCell ref="B51:F51"/>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A2" sqref="A2"/>
    </sheetView>
  </sheetViews>
  <sheetFormatPr defaultColWidth="9.140625" defaultRowHeight="15" x14ac:dyDescent="0.25"/>
  <cols>
    <col min="1" max="1" width="18.140625" style="9" customWidth="1"/>
    <col min="2" max="6" width="14.7109375" style="9" customWidth="1"/>
    <col min="7" max="16384" width="9.140625" style="9"/>
  </cols>
  <sheetData>
    <row r="1" spans="1:6" x14ac:dyDescent="0.25">
      <c r="A1" s="39" t="s">
        <v>262</v>
      </c>
    </row>
    <row r="2" spans="1:6" x14ac:dyDescent="0.25">
      <c r="A2" s="39" t="s">
        <v>349</v>
      </c>
    </row>
    <row r="3" spans="1:6" x14ac:dyDescent="0.25">
      <c r="A3" s="120"/>
    </row>
    <row r="4" spans="1:6" ht="30" x14ac:dyDescent="0.25">
      <c r="A4" s="265" t="s">
        <v>1</v>
      </c>
      <c r="B4" s="263" t="s">
        <v>588</v>
      </c>
      <c r="C4" s="264" t="s">
        <v>590</v>
      </c>
      <c r="D4" s="263" t="s">
        <v>585</v>
      </c>
      <c r="E4" s="266" t="s">
        <v>586</v>
      </c>
      <c r="F4" s="266" t="s">
        <v>587</v>
      </c>
    </row>
    <row r="5" spans="1:6" x14ac:dyDescent="0.25">
      <c r="A5" s="130"/>
      <c r="B5" s="250">
        <f>rozpočet!L61</f>
        <v>459461</v>
      </c>
      <c r="C5" s="250">
        <f>rozpočet!M61</f>
        <v>645991</v>
      </c>
      <c r="D5" s="250">
        <f>rozpočet!N61</f>
        <v>477331</v>
      </c>
      <c r="E5" s="250">
        <f>rozpočet!O61</f>
        <v>454970</v>
      </c>
      <c r="F5" s="250">
        <f>rozpočet!P61</f>
        <v>460644</v>
      </c>
    </row>
    <row r="6" spans="1:6" x14ac:dyDescent="0.25">
      <c r="A6" s="121"/>
    </row>
    <row r="7" spans="1:6" ht="38.25" customHeight="1" x14ac:dyDescent="0.25">
      <c r="A7" s="324" t="s">
        <v>350</v>
      </c>
      <c r="B7" s="324"/>
      <c r="C7" s="324"/>
      <c r="D7" s="324"/>
      <c r="E7" s="324"/>
      <c r="F7" s="324"/>
    </row>
    <row r="8" spans="1:6" x14ac:dyDescent="0.25">
      <c r="A8" s="39"/>
    </row>
    <row r="9" spans="1:6" x14ac:dyDescent="0.25">
      <c r="A9" s="39"/>
    </row>
    <row r="10" spans="1:6" x14ac:dyDescent="0.25">
      <c r="A10" s="39"/>
    </row>
    <row r="11" spans="1:6" x14ac:dyDescent="0.25">
      <c r="A11" s="39" t="s">
        <v>330</v>
      </c>
    </row>
    <row r="12" spans="1:6" x14ac:dyDescent="0.25">
      <c r="A12" s="19" t="s">
        <v>298</v>
      </c>
    </row>
    <row r="13" spans="1:6" x14ac:dyDescent="0.25">
      <c r="A13" s="120"/>
    </row>
    <row r="14" spans="1:6" ht="30" x14ac:dyDescent="0.25">
      <c r="A14" s="265" t="s">
        <v>1</v>
      </c>
      <c r="B14" s="263" t="s">
        <v>588</v>
      </c>
      <c r="C14" s="264" t="s">
        <v>590</v>
      </c>
      <c r="D14" s="263" t="s">
        <v>585</v>
      </c>
      <c r="E14" s="266" t="s">
        <v>586</v>
      </c>
      <c r="F14" s="266" t="s">
        <v>587</v>
      </c>
    </row>
    <row r="15" spans="1:6" x14ac:dyDescent="0.25">
      <c r="A15" s="130"/>
      <c r="B15" s="250">
        <f>rozpočet!L62</f>
        <v>306991</v>
      </c>
      <c r="C15" s="250">
        <f>rozpočet!M62</f>
        <v>488991</v>
      </c>
      <c r="D15" s="250">
        <f>rozpočet!N62</f>
        <v>328991</v>
      </c>
      <c r="E15" s="250">
        <f>rozpočet!O62</f>
        <v>312500</v>
      </c>
      <c r="F15" s="250">
        <f>rozpočet!P62</f>
        <v>318174</v>
      </c>
    </row>
    <row r="16" spans="1:6" x14ac:dyDescent="0.25">
      <c r="A16" s="120"/>
    </row>
    <row r="17" spans="1:6" x14ac:dyDescent="0.25">
      <c r="A17" s="53"/>
    </row>
    <row r="18" spans="1:6" ht="31.5" customHeight="1" x14ac:dyDescent="0.25">
      <c r="A18" s="125" t="s">
        <v>9</v>
      </c>
      <c r="B18" s="346" t="s">
        <v>331</v>
      </c>
      <c r="C18" s="346"/>
      <c r="D18" s="346"/>
      <c r="E18" s="346"/>
      <c r="F18" s="346"/>
    </row>
    <row r="19" spans="1:6" ht="30" customHeight="1" x14ac:dyDescent="0.25">
      <c r="A19" s="125" t="s">
        <v>282</v>
      </c>
      <c r="B19" s="347" t="s">
        <v>332</v>
      </c>
      <c r="C19" s="348"/>
      <c r="D19" s="348"/>
      <c r="E19" s="348"/>
      <c r="F19" s="349"/>
    </row>
    <row r="20" spans="1:6" x14ac:dyDescent="0.25">
      <c r="A20" s="127" t="s">
        <v>285</v>
      </c>
      <c r="B20" s="17" t="s">
        <v>14</v>
      </c>
      <c r="C20" s="17" t="s">
        <v>15</v>
      </c>
      <c r="D20" s="17" t="s">
        <v>16</v>
      </c>
      <c r="E20" s="17" t="s">
        <v>17</v>
      </c>
      <c r="F20" s="17" t="s">
        <v>18</v>
      </c>
    </row>
    <row r="21" spans="1:6" ht="16.5" customHeight="1" x14ac:dyDescent="0.25">
      <c r="A21" s="127" t="s">
        <v>19</v>
      </c>
      <c r="B21" s="250">
        <v>700</v>
      </c>
      <c r="C21" s="250">
        <v>700</v>
      </c>
      <c r="D21" s="250">
        <v>5000</v>
      </c>
      <c r="E21" s="250">
        <v>5000</v>
      </c>
      <c r="F21" s="250">
        <v>5000</v>
      </c>
    </row>
    <row r="22" spans="1:6" x14ac:dyDescent="0.25">
      <c r="A22" s="127" t="s">
        <v>20</v>
      </c>
      <c r="B22" s="250">
        <v>700</v>
      </c>
      <c r="C22" s="250">
        <v>699</v>
      </c>
      <c r="D22" s="250">
        <v>680</v>
      </c>
      <c r="E22" s="250"/>
      <c r="F22" s="250"/>
    </row>
    <row r="23" spans="1:6" x14ac:dyDescent="0.25">
      <c r="A23" s="135"/>
    </row>
    <row r="24" spans="1:6" ht="57.75" customHeight="1" x14ac:dyDescent="0.25">
      <c r="A24" s="345" t="s">
        <v>351</v>
      </c>
      <c r="B24" s="345"/>
      <c r="C24" s="345"/>
      <c r="D24" s="345"/>
      <c r="E24" s="345"/>
      <c r="F24" s="345"/>
    </row>
    <row r="25" spans="1:6" x14ac:dyDescent="0.25">
      <c r="A25" s="39"/>
    </row>
    <row r="26" spans="1:6" x14ac:dyDescent="0.25">
      <c r="A26" s="39" t="s">
        <v>333</v>
      </c>
    </row>
    <row r="27" spans="1:6" x14ac:dyDescent="0.25">
      <c r="A27" s="19" t="s">
        <v>298</v>
      </c>
    </row>
    <row r="28" spans="1:6" x14ac:dyDescent="0.25">
      <c r="A28" s="122"/>
    </row>
    <row r="29" spans="1:6" ht="30" x14ac:dyDescent="0.25">
      <c r="A29" s="265" t="s">
        <v>1</v>
      </c>
      <c r="B29" s="263" t="s">
        <v>588</v>
      </c>
      <c r="C29" s="264" t="s">
        <v>590</v>
      </c>
      <c r="D29" s="263" t="s">
        <v>585</v>
      </c>
      <c r="E29" s="266" t="s">
        <v>586</v>
      </c>
      <c r="F29" s="266" t="s">
        <v>587</v>
      </c>
    </row>
    <row r="30" spans="1:6" x14ac:dyDescent="0.25">
      <c r="A30" s="130"/>
      <c r="B30" s="250">
        <f>rozpočet!L63</f>
        <v>123375</v>
      </c>
      <c r="C30" s="250">
        <f>rozpočet!M63</f>
        <v>145375</v>
      </c>
      <c r="D30" s="250">
        <f>rozpočet!N63</f>
        <v>159375</v>
      </c>
      <c r="E30" s="250">
        <f>rozpočet!O63</f>
        <v>123375</v>
      </c>
      <c r="F30" s="250">
        <f>rozpočet!P63</f>
        <v>123375</v>
      </c>
    </row>
    <row r="31" spans="1:6" x14ac:dyDescent="0.25">
      <c r="A31" s="122"/>
    </row>
    <row r="32" spans="1:6" x14ac:dyDescent="0.25">
      <c r="A32" s="122"/>
    </row>
    <row r="33" spans="1:6" ht="31.5" customHeight="1" x14ac:dyDescent="0.25">
      <c r="A33" s="125" t="s">
        <v>9</v>
      </c>
      <c r="B33" s="325" t="s">
        <v>334</v>
      </c>
      <c r="C33" s="325"/>
      <c r="D33" s="325"/>
      <c r="E33" s="325"/>
      <c r="F33" s="325"/>
    </row>
    <row r="34" spans="1:6" ht="30" x14ac:dyDescent="0.25">
      <c r="A34" s="125" t="s">
        <v>282</v>
      </c>
      <c r="B34" s="325" t="s">
        <v>335</v>
      </c>
      <c r="C34" s="325"/>
      <c r="D34" s="325"/>
      <c r="E34" s="325"/>
      <c r="F34" s="325"/>
    </row>
    <row r="35" spans="1:6" x14ac:dyDescent="0.25">
      <c r="A35" s="127" t="s">
        <v>285</v>
      </c>
      <c r="B35" s="17" t="s">
        <v>14</v>
      </c>
      <c r="C35" s="17" t="s">
        <v>15</v>
      </c>
      <c r="D35" s="17" t="s">
        <v>16</v>
      </c>
      <c r="E35" s="17" t="s">
        <v>17</v>
      </c>
      <c r="F35" s="17" t="s">
        <v>18</v>
      </c>
    </row>
    <row r="36" spans="1:6" ht="30" x14ac:dyDescent="0.25">
      <c r="A36" s="127" t="s">
        <v>19</v>
      </c>
      <c r="B36" s="250">
        <v>2750</v>
      </c>
      <c r="C36" s="250">
        <v>2750</v>
      </c>
      <c r="D36" s="250">
        <v>2492</v>
      </c>
      <c r="E36" s="250">
        <v>2000</v>
      </c>
      <c r="F36" s="250">
        <v>2000</v>
      </c>
    </row>
    <row r="37" spans="1:6" x14ac:dyDescent="0.25">
      <c r="A37" s="127" t="s">
        <v>20</v>
      </c>
      <c r="B37" s="250">
        <v>2491.5</v>
      </c>
      <c r="C37" s="250">
        <v>2491.5</v>
      </c>
      <c r="D37" s="250">
        <v>2491.5</v>
      </c>
      <c r="E37" s="250"/>
      <c r="F37" s="250"/>
    </row>
    <row r="38" spans="1:6" x14ac:dyDescent="0.25">
      <c r="A38" s="122"/>
    </row>
    <row r="39" spans="1:6" x14ac:dyDescent="0.25">
      <c r="A39" s="123" t="s">
        <v>307</v>
      </c>
    </row>
    <row r="40" spans="1:6" x14ac:dyDescent="0.25">
      <c r="A40" s="40" t="s">
        <v>336</v>
      </c>
    </row>
    <row r="41" spans="1:6" x14ac:dyDescent="0.25">
      <c r="A41" s="123"/>
    </row>
    <row r="42" spans="1:6" x14ac:dyDescent="0.25">
      <c r="A42" s="122"/>
    </row>
    <row r="43" spans="1:6" x14ac:dyDescent="0.25">
      <c r="A43" s="39" t="s">
        <v>337</v>
      </c>
    </row>
    <row r="44" spans="1:6" x14ac:dyDescent="0.25">
      <c r="A44" s="19" t="s">
        <v>298</v>
      </c>
    </row>
    <row r="45" spans="1:6" x14ac:dyDescent="0.25">
      <c r="A45" s="122"/>
    </row>
    <row r="46" spans="1:6" ht="30" x14ac:dyDescent="0.25">
      <c r="A46" s="265" t="s">
        <v>1</v>
      </c>
      <c r="B46" s="263" t="s">
        <v>588</v>
      </c>
      <c r="C46" s="264" t="s">
        <v>590</v>
      </c>
      <c r="D46" s="263" t="s">
        <v>585</v>
      </c>
      <c r="E46" s="266" t="s">
        <v>586</v>
      </c>
      <c r="F46" s="266" t="s">
        <v>587</v>
      </c>
    </row>
    <row r="47" spans="1:6" x14ac:dyDescent="0.25">
      <c r="A47" s="130"/>
      <c r="B47" s="250">
        <f>rozpočet!L64</f>
        <v>127087</v>
      </c>
      <c r="C47" s="250">
        <f>rozpočet!M64</f>
        <v>287087</v>
      </c>
      <c r="D47" s="250">
        <f>rozpočet!N64</f>
        <v>127087</v>
      </c>
      <c r="E47" s="250">
        <f>rozpočet!O64</f>
        <v>130900</v>
      </c>
      <c r="F47" s="250">
        <f>rozpočet!P64</f>
        <v>134827</v>
      </c>
    </row>
    <row r="48" spans="1:6" x14ac:dyDescent="0.25">
      <c r="A48" s="122"/>
    </row>
    <row r="49" spans="1:6" x14ac:dyDescent="0.25">
      <c r="A49" s="122"/>
    </row>
    <row r="50" spans="1:6" ht="31.5" customHeight="1" x14ac:dyDescent="0.25">
      <c r="A50" s="125" t="s">
        <v>9</v>
      </c>
      <c r="B50" s="325" t="s">
        <v>338</v>
      </c>
      <c r="C50" s="325"/>
      <c r="D50" s="325"/>
      <c r="E50" s="325"/>
      <c r="F50" s="325"/>
    </row>
    <row r="51" spans="1:6" ht="30" x14ac:dyDescent="0.25">
      <c r="A51" s="125" t="s">
        <v>282</v>
      </c>
      <c r="B51" s="325" t="s">
        <v>339</v>
      </c>
      <c r="C51" s="325"/>
      <c r="D51" s="325"/>
      <c r="E51" s="325"/>
      <c r="F51" s="325"/>
    </row>
    <row r="52" spans="1:6" x14ac:dyDescent="0.25">
      <c r="A52" s="127" t="s">
        <v>285</v>
      </c>
      <c r="B52" s="17" t="s">
        <v>14</v>
      </c>
      <c r="C52" s="17" t="s">
        <v>15</v>
      </c>
      <c r="D52" s="17" t="s">
        <v>16</v>
      </c>
      <c r="E52" s="17" t="s">
        <v>17</v>
      </c>
      <c r="F52" s="17" t="s">
        <v>18</v>
      </c>
    </row>
    <row r="53" spans="1:6" ht="30" x14ac:dyDescent="0.25">
      <c r="A53" s="127" t="s">
        <v>19</v>
      </c>
      <c r="B53" s="250">
        <v>1200</v>
      </c>
      <c r="C53" s="250">
        <v>1200</v>
      </c>
      <c r="D53" s="250">
        <v>2000</v>
      </c>
      <c r="E53" s="250">
        <v>2000</v>
      </c>
      <c r="F53" s="250">
        <v>2000</v>
      </c>
    </row>
    <row r="54" spans="1:6" x14ac:dyDescent="0.25">
      <c r="A54" s="127" t="s">
        <v>20</v>
      </c>
      <c r="B54" s="250">
        <v>1923.75</v>
      </c>
      <c r="C54" s="250">
        <v>1923.75</v>
      </c>
      <c r="D54" s="250">
        <v>1923.75</v>
      </c>
      <c r="E54" s="250"/>
      <c r="F54" s="250"/>
    </row>
    <row r="55" spans="1:6" x14ac:dyDescent="0.25">
      <c r="A55" s="123"/>
    </row>
    <row r="56" spans="1:6" x14ac:dyDescent="0.25">
      <c r="A56" s="123" t="s">
        <v>307</v>
      </c>
    </row>
    <row r="57" spans="1:6" x14ac:dyDescent="0.25">
      <c r="A57" s="40" t="s">
        <v>340</v>
      </c>
    </row>
    <row r="58" spans="1:6" x14ac:dyDescent="0.25">
      <c r="A58" s="124"/>
    </row>
    <row r="59" spans="1:6" x14ac:dyDescent="0.25">
      <c r="A59" s="39" t="s">
        <v>341</v>
      </c>
    </row>
    <row r="60" spans="1:6" x14ac:dyDescent="0.25">
      <c r="A60" s="19" t="s">
        <v>298</v>
      </c>
    </row>
    <row r="61" spans="1:6" x14ac:dyDescent="0.25">
      <c r="A61" s="122"/>
    </row>
    <row r="62" spans="1:6" ht="30" x14ac:dyDescent="0.25">
      <c r="A62" s="265" t="s">
        <v>1</v>
      </c>
      <c r="B62" s="263" t="s">
        <v>588</v>
      </c>
      <c r="C62" s="264" t="s">
        <v>590</v>
      </c>
      <c r="D62" s="263" t="s">
        <v>585</v>
      </c>
      <c r="E62" s="266" t="s">
        <v>586</v>
      </c>
      <c r="F62" s="266" t="s">
        <v>587</v>
      </c>
    </row>
    <row r="63" spans="1:6" x14ac:dyDescent="0.25">
      <c r="A63" s="130"/>
      <c r="B63" s="250">
        <f>rozpočet!L65</f>
        <v>56529</v>
      </c>
      <c r="C63" s="250">
        <f>rozpočet!M65</f>
        <v>56529</v>
      </c>
      <c r="D63" s="250">
        <f>rozpočet!N65</f>
        <v>42529</v>
      </c>
      <c r="E63" s="250">
        <f>rozpočet!O65</f>
        <v>58225</v>
      </c>
      <c r="F63" s="250">
        <f>rozpočet!P65</f>
        <v>59972</v>
      </c>
    </row>
    <row r="64" spans="1:6" x14ac:dyDescent="0.25">
      <c r="A64" s="122"/>
    </row>
    <row r="65" spans="1:6" x14ac:dyDescent="0.25">
      <c r="A65" s="122"/>
    </row>
    <row r="66" spans="1:6" ht="31.5" customHeight="1" x14ac:dyDescent="0.25">
      <c r="A66" s="125" t="s">
        <v>9</v>
      </c>
      <c r="B66" s="325" t="s">
        <v>342</v>
      </c>
      <c r="C66" s="325"/>
      <c r="D66" s="325"/>
      <c r="E66" s="325"/>
      <c r="F66" s="325"/>
    </row>
    <row r="67" spans="1:6" ht="30" x14ac:dyDescent="0.25">
      <c r="A67" s="125" t="s">
        <v>282</v>
      </c>
      <c r="B67" s="325" t="s">
        <v>343</v>
      </c>
      <c r="C67" s="325"/>
      <c r="D67" s="325"/>
      <c r="E67" s="325"/>
      <c r="F67" s="325"/>
    </row>
    <row r="68" spans="1:6" x14ac:dyDescent="0.25">
      <c r="A68" s="127" t="s">
        <v>285</v>
      </c>
      <c r="B68" s="17" t="s">
        <v>14</v>
      </c>
      <c r="C68" s="17" t="s">
        <v>15</v>
      </c>
      <c r="D68" s="17" t="s">
        <v>16</v>
      </c>
      <c r="E68" s="17" t="s">
        <v>17</v>
      </c>
      <c r="F68" s="17" t="s">
        <v>18</v>
      </c>
    </row>
    <row r="69" spans="1:6" ht="30" x14ac:dyDescent="0.25">
      <c r="A69" s="127" t="s">
        <v>19</v>
      </c>
      <c r="B69" s="129">
        <v>50</v>
      </c>
      <c r="C69" s="129">
        <v>50</v>
      </c>
      <c r="D69" s="129">
        <v>48</v>
      </c>
      <c r="E69" s="129">
        <v>54</v>
      </c>
      <c r="F69" s="129">
        <v>52</v>
      </c>
    </row>
    <row r="70" spans="1:6" x14ac:dyDescent="0.25">
      <c r="A70" s="127" t="s">
        <v>20</v>
      </c>
      <c r="B70" s="37">
        <v>49</v>
      </c>
      <c r="C70" s="37">
        <v>50</v>
      </c>
      <c r="D70" s="37">
        <v>50</v>
      </c>
      <c r="E70" s="37"/>
      <c r="F70" s="37"/>
    </row>
    <row r="71" spans="1:6" x14ac:dyDescent="0.25">
      <c r="A71" s="19"/>
    </row>
    <row r="72" spans="1:6" x14ac:dyDescent="0.25">
      <c r="A72" s="123" t="s">
        <v>307</v>
      </c>
    </row>
    <row r="73" spans="1:6" x14ac:dyDescent="0.25">
      <c r="A73" s="40" t="s">
        <v>344</v>
      </c>
    </row>
    <row r="74" spans="1:6" x14ac:dyDescent="0.25">
      <c r="A74" s="39"/>
    </row>
    <row r="75" spans="1:6" x14ac:dyDescent="0.25">
      <c r="A75" s="39"/>
    </row>
    <row r="76" spans="1:6" x14ac:dyDescent="0.25">
      <c r="A76" s="39" t="s">
        <v>345</v>
      </c>
    </row>
    <row r="77" spans="1:6" x14ac:dyDescent="0.25">
      <c r="A77" s="19" t="s">
        <v>352</v>
      </c>
    </row>
    <row r="78" spans="1:6" x14ac:dyDescent="0.25">
      <c r="A78" s="19"/>
    </row>
    <row r="79" spans="1:6" ht="30" x14ac:dyDescent="0.25">
      <c r="A79" s="265" t="s">
        <v>1</v>
      </c>
      <c r="B79" s="263" t="s">
        <v>588</v>
      </c>
      <c r="C79" s="264" t="s">
        <v>590</v>
      </c>
      <c r="D79" s="263" t="s">
        <v>585</v>
      </c>
      <c r="E79" s="266" t="s">
        <v>586</v>
      </c>
      <c r="F79" s="266" t="s">
        <v>587</v>
      </c>
    </row>
    <row r="80" spans="1:6" x14ac:dyDescent="0.25">
      <c r="A80" s="130"/>
      <c r="B80" s="250">
        <f>rozpočet!L66</f>
        <v>152470</v>
      </c>
      <c r="C80" s="250">
        <f>rozpočet!M66</f>
        <v>157000</v>
      </c>
      <c r="D80" s="250">
        <f>rozpočet!N66</f>
        <v>148340</v>
      </c>
      <c r="E80" s="250">
        <f>rozpočet!O66</f>
        <v>142470</v>
      </c>
      <c r="F80" s="250">
        <f>rozpočet!P66</f>
        <v>142470</v>
      </c>
    </row>
    <row r="81" spans="1:6" x14ac:dyDescent="0.25">
      <c r="A81" s="19"/>
    </row>
    <row r="82" spans="1:6" ht="16.5" customHeight="1" x14ac:dyDescent="0.25">
      <c r="A82" s="344" t="s">
        <v>8</v>
      </c>
      <c r="B82" s="344"/>
      <c r="C82" s="344"/>
      <c r="D82" s="344"/>
      <c r="E82" s="344"/>
      <c r="F82" s="344"/>
    </row>
    <row r="83" spans="1:6" ht="31.5" customHeight="1" x14ac:dyDescent="0.25">
      <c r="A83" s="34" t="s">
        <v>9</v>
      </c>
      <c r="B83" s="342" t="s">
        <v>346</v>
      </c>
      <c r="C83" s="342"/>
      <c r="D83" s="342"/>
      <c r="E83" s="342"/>
      <c r="F83" s="342"/>
    </row>
    <row r="84" spans="1:6" ht="32.25" customHeight="1" x14ac:dyDescent="0.25">
      <c r="A84" s="35" t="s">
        <v>11</v>
      </c>
      <c r="B84" s="343" t="s">
        <v>347</v>
      </c>
      <c r="C84" s="343"/>
      <c r="D84" s="343"/>
      <c r="E84" s="343"/>
      <c r="F84" s="343"/>
    </row>
    <row r="85" spans="1:6" x14ac:dyDescent="0.25">
      <c r="A85" s="36" t="s">
        <v>13</v>
      </c>
      <c r="B85" s="17" t="s">
        <v>14</v>
      </c>
      <c r="C85" s="17" t="s">
        <v>15</v>
      </c>
      <c r="D85" s="17" t="s">
        <v>16</v>
      </c>
      <c r="E85" s="17" t="s">
        <v>17</v>
      </c>
      <c r="F85" s="17" t="s">
        <v>18</v>
      </c>
    </row>
    <row r="86" spans="1:6" ht="24" customHeight="1" x14ac:dyDescent="0.25">
      <c r="A86" s="36" t="s">
        <v>19</v>
      </c>
      <c r="B86" s="37">
        <v>11</v>
      </c>
      <c r="C86" s="37">
        <v>11</v>
      </c>
      <c r="D86" s="37">
        <v>12</v>
      </c>
      <c r="E86" s="37">
        <v>12</v>
      </c>
      <c r="F86" s="37">
        <v>12</v>
      </c>
    </row>
    <row r="87" spans="1:6" ht="16.5" customHeight="1" x14ac:dyDescent="0.25">
      <c r="A87" s="36" t="s">
        <v>20</v>
      </c>
      <c r="B87" s="37">
        <v>11</v>
      </c>
      <c r="C87" s="228">
        <v>11</v>
      </c>
      <c r="D87" s="37">
        <v>11</v>
      </c>
      <c r="E87" s="37"/>
      <c r="F87" s="37"/>
    </row>
    <row r="88" spans="1:6" x14ac:dyDescent="0.25">
      <c r="A88" s="19"/>
    </row>
    <row r="89" spans="1:6" x14ac:dyDescent="0.25">
      <c r="A89" s="19"/>
    </row>
    <row r="90" spans="1:6" x14ac:dyDescent="0.25">
      <c r="A90" s="19" t="s">
        <v>2</v>
      </c>
    </row>
    <row r="91" spans="1:6" ht="35.25" customHeight="1" x14ac:dyDescent="0.25">
      <c r="A91" s="308" t="s">
        <v>348</v>
      </c>
      <c r="B91" s="308"/>
      <c r="C91" s="308"/>
      <c r="D91" s="308"/>
      <c r="E91" s="308"/>
      <c r="F91" s="308"/>
    </row>
    <row r="92" spans="1:6" x14ac:dyDescent="0.25">
      <c r="A92" s="19"/>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0"/>
  <sheetViews>
    <sheetView topLeftCell="A190" workbookViewId="0">
      <selection activeCell="D248" sqref="D248"/>
    </sheetView>
  </sheetViews>
  <sheetFormatPr defaultColWidth="9.140625" defaultRowHeight="15" x14ac:dyDescent="0.25"/>
  <cols>
    <col min="1" max="1" width="18.28515625" style="9" customWidth="1"/>
    <col min="2" max="6" width="14.42578125" style="9" customWidth="1"/>
    <col min="7" max="16384" width="9.140625" style="9"/>
  </cols>
  <sheetData>
    <row r="1" spans="1:6" x14ac:dyDescent="0.25">
      <c r="A1" s="39" t="s">
        <v>353</v>
      </c>
    </row>
    <row r="2" spans="1:6" x14ac:dyDescent="0.25">
      <c r="A2" s="19" t="s">
        <v>387</v>
      </c>
    </row>
    <row r="3" spans="1:6" x14ac:dyDescent="0.25">
      <c r="A3" s="19"/>
    </row>
    <row r="4" spans="1:6" ht="30" x14ac:dyDescent="0.25">
      <c r="A4" s="265" t="s">
        <v>1</v>
      </c>
      <c r="B4" s="263" t="s">
        <v>588</v>
      </c>
      <c r="C4" s="264" t="s">
        <v>590</v>
      </c>
      <c r="D4" s="263" t="s">
        <v>585</v>
      </c>
      <c r="E4" s="266" t="s">
        <v>586</v>
      </c>
      <c r="F4" s="266" t="s">
        <v>587</v>
      </c>
    </row>
    <row r="5" spans="1:6" x14ac:dyDescent="0.25">
      <c r="A5" s="130"/>
      <c r="B5" s="252">
        <f>rozpočet!L67</f>
        <v>427536</v>
      </c>
      <c r="C5" s="252">
        <f>rozpočet!M67</f>
        <v>563000</v>
      </c>
      <c r="D5" s="250">
        <f>rozpočet!N67</f>
        <v>517521.89999999997</v>
      </c>
      <c r="E5" s="250">
        <f>rozpočet!O67</f>
        <v>433536</v>
      </c>
      <c r="F5" s="250">
        <f>rozpočet!P67</f>
        <v>433536</v>
      </c>
    </row>
    <row r="6" spans="1:6" x14ac:dyDescent="0.25">
      <c r="A6" s="19" t="s">
        <v>2</v>
      </c>
    </row>
    <row r="7" spans="1:6" ht="46.5" customHeight="1" x14ac:dyDescent="0.25">
      <c r="A7" s="308" t="s">
        <v>354</v>
      </c>
      <c r="B7" s="308"/>
      <c r="C7" s="308"/>
      <c r="D7" s="308"/>
      <c r="E7" s="308"/>
      <c r="F7" s="308"/>
    </row>
    <row r="8" spans="1:6" x14ac:dyDescent="0.25">
      <c r="A8" s="39"/>
    </row>
    <row r="9" spans="1:6" x14ac:dyDescent="0.25">
      <c r="A9" s="39" t="s">
        <v>355</v>
      </c>
    </row>
    <row r="10" spans="1:6" x14ac:dyDescent="0.25">
      <c r="A10" s="19" t="s">
        <v>388</v>
      </c>
    </row>
    <row r="11" spans="1:6" x14ac:dyDescent="0.25">
      <c r="A11" s="19"/>
    </row>
    <row r="12" spans="1:6" ht="30" x14ac:dyDescent="0.25">
      <c r="A12" s="265" t="s">
        <v>1</v>
      </c>
      <c r="B12" s="263" t="s">
        <v>588</v>
      </c>
      <c r="C12" s="264" t="s">
        <v>590</v>
      </c>
      <c r="D12" s="263" t="s">
        <v>585</v>
      </c>
      <c r="E12" s="266" t="s">
        <v>586</v>
      </c>
      <c r="F12" s="266" t="s">
        <v>587</v>
      </c>
    </row>
    <row r="13" spans="1:6" x14ac:dyDescent="0.25">
      <c r="A13" s="130"/>
      <c r="B13" s="252">
        <f>rozpočet!L68</f>
        <v>385536</v>
      </c>
      <c r="C13" s="252">
        <f>rozpočet!M68</f>
        <v>483800</v>
      </c>
      <c r="D13" s="250">
        <f>rozpočet!N68</f>
        <v>450399.1</v>
      </c>
      <c r="E13" s="250">
        <f>rozpočet!O68</f>
        <v>385536</v>
      </c>
      <c r="F13" s="250">
        <f>rozpočet!P68</f>
        <v>385536</v>
      </c>
    </row>
    <row r="14" spans="1:6" x14ac:dyDescent="0.25">
      <c r="A14" s="19"/>
    </row>
    <row r="15" spans="1:6" x14ac:dyDescent="0.25">
      <c r="A15" s="20" t="s">
        <v>2</v>
      </c>
    </row>
    <row r="16" spans="1:6" ht="67.5" customHeight="1" x14ac:dyDescent="0.25">
      <c r="A16" s="308" t="s">
        <v>356</v>
      </c>
      <c r="B16" s="308"/>
      <c r="C16" s="308"/>
      <c r="D16" s="308"/>
      <c r="E16" s="308"/>
      <c r="F16" s="308"/>
    </row>
    <row r="17" spans="1:6" ht="72.75" customHeight="1" x14ac:dyDescent="0.25">
      <c r="A17" s="308" t="s">
        <v>522</v>
      </c>
      <c r="B17" s="308"/>
      <c r="C17" s="308"/>
      <c r="D17" s="308"/>
      <c r="E17" s="308"/>
      <c r="F17" s="308"/>
    </row>
    <row r="18" spans="1:6" x14ac:dyDescent="0.25">
      <c r="A18" s="19"/>
    </row>
    <row r="19" spans="1:6" x14ac:dyDescent="0.25">
      <c r="A19" s="39" t="s">
        <v>358</v>
      </c>
    </row>
    <row r="20" spans="1:6" x14ac:dyDescent="0.25">
      <c r="A20" s="19" t="s">
        <v>388</v>
      </c>
    </row>
    <row r="21" spans="1:6" x14ac:dyDescent="0.25">
      <c r="A21" s="122"/>
    </row>
    <row r="22" spans="1:6" ht="30" x14ac:dyDescent="0.25">
      <c r="A22" s="265" t="s">
        <v>1</v>
      </c>
      <c r="B22" s="263" t="s">
        <v>588</v>
      </c>
      <c r="C22" s="264" t="s">
        <v>590</v>
      </c>
      <c r="D22" s="263" t="s">
        <v>585</v>
      </c>
      <c r="E22" s="266" t="s">
        <v>586</v>
      </c>
      <c r="F22" s="266" t="s">
        <v>587</v>
      </c>
    </row>
    <row r="23" spans="1:6" x14ac:dyDescent="0.25">
      <c r="A23" s="130"/>
      <c r="B23" s="252">
        <f>rozpočet!L69</f>
        <v>131000</v>
      </c>
      <c r="C23" s="252">
        <f>rozpočet!M69</f>
        <v>229264</v>
      </c>
      <c r="D23" s="250">
        <f>rozpočet!N69</f>
        <v>192153.1</v>
      </c>
      <c r="E23" s="250">
        <f>rozpočet!O69</f>
        <v>131000</v>
      </c>
      <c r="F23" s="250">
        <f>rozpočet!P69</f>
        <v>131000</v>
      </c>
    </row>
    <row r="24" spans="1:6" x14ac:dyDescent="0.25">
      <c r="A24" s="122"/>
    </row>
    <row r="25" spans="1:6" x14ac:dyDescent="0.25">
      <c r="A25" s="122"/>
    </row>
    <row r="26" spans="1:6" x14ac:dyDescent="0.25">
      <c r="A26" s="19" t="s">
        <v>307</v>
      </c>
    </row>
    <row r="27" spans="1:6" x14ac:dyDescent="0.25">
      <c r="A27" s="39" t="s">
        <v>359</v>
      </c>
    </row>
    <row r="28" spans="1:6" x14ac:dyDescent="0.25">
      <c r="A28" s="19" t="s">
        <v>388</v>
      </c>
    </row>
    <row r="29" spans="1:6" x14ac:dyDescent="0.25">
      <c r="A29" s="122"/>
    </row>
    <row r="30" spans="1:6" ht="30" x14ac:dyDescent="0.25">
      <c r="A30" s="265" t="s">
        <v>1</v>
      </c>
      <c r="B30" s="263" t="s">
        <v>588</v>
      </c>
      <c r="C30" s="264" t="s">
        <v>590</v>
      </c>
      <c r="D30" s="263" t="s">
        <v>585</v>
      </c>
      <c r="E30" s="266" t="s">
        <v>586</v>
      </c>
      <c r="F30" s="266" t="s">
        <v>587</v>
      </c>
    </row>
    <row r="31" spans="1:6" x14ac:dyDescent="0.25">
      <c r="A31" s="130"/>
      <c r="B31" s="252">
        <f>rozpočet!L70</f>
        <v>132000</v>
      </c>
      <c r="C31" s="252">
        <f>rozpočet!M70</f>
        <v>132000</v>
      </c>
      <c r="D31" s="250">
        <f>rozpočet!N70</f>
        <v>154000</v>
      </c>
      <c r="E31" s="250">
        <f>rozpočet!O70</f>
        <v>132000</v>
      </c>
      <c r="F31" s="250">
        <f>rozpočet!P70</f>
        <v>132000</v>
      </c>
    </row>
    <row r="32" spans="1:6" x14ac:dyDescent="0.25">
      <c r="A32" s="122"/>
    </row>
    <row r="33" spans="1:6" x14ac:dyDescent="0.25">
      <c r="A33" s="306" t="s">
        <v>8</v>
      </c>
      <c r="B33" s="306"/>
      <c r="C33" s="306"/>
      <c r="D33" s="306"/>
      <c r="E33" s="306"/>
      <c r="F33" s="306"/>
    </row>
    <row r="34" spans="1:6" ht="31.5" customHeight="1" x14ac:dyDescent="0.25">
      <c r="A34" s="34" t="s">
        <v>9</v>
      </c>
      <c r="B34" s="307" t="s">
        <v>360</v>
      </c>
      <c r="C34" s="307"/>
      <c r="D34" s="307"/>
      <c r="E34" s="307"/>
      <c r="F34" s="307"/>
    </row>
    <row r="35" spans="1:6" ht="30" x14ac:dyDescent="0.25">
      <c r="A35" s="35" t="s">
        <v>11</v>
      </c>
      <c r="B35" s="305" t="s">
        <v>361</v>
      </c>
      <c r="C35" s="305"/>
      <c r="D35" s="305"/>
      <c r="E35" s="305"/>
      <c r="F35" s="305"/>
    </row>
    <row r="36" spans="1:6" x14ac:dyDescent="0.25">
      <c r="A36" s="36" t="s">
        <v>13</v>
      </c>
      <c r="B36" s="37" t="s">
        <v>14</v>
      </c>
      <c r="C36" s="37" t="s">
        <v>15</v>
      </c>
      <c r="D36" s="37" t="s">
        <v>16</v>
      </c>
      <c r="E36" s="37" t="s">
        <v>17</v>
      </c>
      <c r="F36" s="37" t="s">
        <v>18</v>
      </c>
    </row>
    <row r="37" spans="1:6" x14ac:dyDescent="0.25">
      <c r="A37" s="36" t="s">
        <v>19</v>
      </c>
      <c r="B37" s="37">
        <v>240</v>
      </c>
      <c r="C37" s="37">
        <v>240</v>
      </c>
      <c r="D37" s="37">
        <v>190</v>
      </c>
      <c r="E37" s="37">
        <v>200</v>
      </c>
      <c r="F37" s="37">
        <v>200</v>
      </c>
    </row>
    <row r="38" spans="1:6" x14ac:dyDescent="0.25">
      <c r="A38" s="36" t="s">
        <v>20</v>
      </c>
      <c r="B38" s="37">
        <v>149</v>
      </c>
      <c r="C38" s="37"/>
      <c r="D38" s="37"/>
      <c r="E38" s="37"/>
      <c r="F38" s="37"/>
    </row>
    <row r="39" spans="1:6" ht="30" x14ac:dyDescent="0.25">
      <c r="A39" s="35" t="s">
        <v>11</v>
      </c>
      <c r="B39" s="305" t="s">
        <v>362</v>
      </c>
      <c r="C39" s="305"/>
      <c r="D39" s="305"/>
      <c r="E39" s="305"/>
      <c r="F39" s="305"/>
    </row>
    <row r="40" spans="1:6" x14ac:dyDescent="0.25">
      <c r="A40" s="36" t="s">
        <v>13</v>
      </c>
      <c r="B40" s="37" t="s">
        <v>14</v>
      </c>
      <c r="C40" s="37" t="s">
        <v>15</v>
      </c>
      <c r="D40" s="37" t="s">
        <v>16</v>
      </c>
      <c r="E40" s="37" t="s">
        <v>17</v>
      </c>
      <c r="F40" s="37" t="s">
        <v>18</v>
      </c>
    </row>
    <row r="41" spans="1:6" x14ac:dyDescent="0.25">
      <c r="A41" s="36" t="s">
        <v>19</v>
      </c>
      <c r="B41" s="37">
        <v>40</v>
      </c>
      <c r="C41" s="37">
        <v>45</v>
      </c>
      <c r="D41" s="37">
        <v>45</v>
      </c>
      <c r="E41" s="37">
        <v>45</v>
      </c>
      <c r="F41" s="37">
        <v>45</v>
      </c>
    </row>
    <row r="42" spans="1:6" x14ac:dyDescent="0.25">
      <c r="A42" s="36" t="s">
        <v>20</v>
      </c>
      <c r="B42" s="37">
        <v>38</v>
      </c>
      <c r="C42" s="37">
        <v>40</v>
      </c>
      <c r="D42" s="37">
        <v>41</v>
      </c>
      <c r="E42" s="37"/>
      <c r="F42" s="37"/>
    </row>
    <row r="43" spans="1:6" ht="30" x14ac:dyDescent="0.25">
      <c r="A43" s="35" t="s">
        <v>11</v>
      </c>
      <c r="B43" s="305" t="s">
        <v>363</v>
      </c>
      <c r="C43" s="305"/>
      <c r="D43" s="305"/>
      <c r="E43" s="305"/>
      <c r="F43" s="305"/>
    </row>
    <row r="44" spans="1:6" x14ac:dyDescent="0.25">
      <c r="A44" s="36" t="s">
        <v>13</v>
      </c>
      <c r="B44" s="37" t="s">
        <v>14</v>
      </c>
      <c r="C44" s="37" t="s">
        <v>15</v>
      </c>
      <c r="D44" s="37" t="s">
        <v>16</v>
      </c>
      <c r="E44" s="37" t="s">
        <v>17</v>
      </c>
      <c r="F44" s="37" t="s">
        <v>18</v>
      </c>
    </row>
    <row r="45" spans="1:6" x14ac:dyDescent="0.25">
      <c r="A45" s="36" t="s">
        <v>19</v>
      </c>
      <c r="B45" s="37">
        <v>60</v>
      </c>
      <c r="C45" s="37">
        <v>60</v>
      </c>
      <c r="D45" s="37">
        <v>70</v>
      </c>
      <c r="E45" s="37">
        <v>70</v>
      </c>
      <c r="F45" s="37">
        <v>70</v>
      </c>
    </row>
    <row r="46" spans="1:6" x14ac:dyDescent="0.25">
      <c r="A46" s="36" t="s">
        <v>20</v>
      </c>
      <c r="B46" s="37">
        <v>64</v>
      </c>
      <c r="C46" s="37"/>
      <c r="D46" s="37"/>
      <c r="E46" s="37"/>
      <c r="F46" s="37"/>
    </row>
    <row r="47" spans="1:6" ht="30" x14ac:dyDescent="0.25">
      <c r="A47" s="35" t="s">
        <v>11</v>
      </c>
      <c r="B47" s="305" t="s">
        <v>364</v>
      </c>
      <c r="C47" s="305"/>
      <c r="D47" s="305"/>
      <c r="E47" s="305"/>
      <c r="F47" s="305"/>
    </row>
    <row r="48" spans="1:6" x14ac:dyDescent="0.25">
      <c r="A48" s="36" t="s">
        <v>13</v>
      </c>
      <c r="B48" s="37" t="s">
        <v>14</v>
      </c>
      <c r="C48" s="37" t="s">
        <v>15</v>
      </c>
      <c r="D48" s="37" t="s">
        <v>16</v>
      </c>
      <c r="E48" s="37" t="s">
        <v>17</v>
      </c>
      <c r="F48" s="37" t="s">
        <v>18</v>
      </c>
    </row>
    <row r="49" spans="1:6" x14ac:dyDescent="0.25">
      <c r="A49" s="36" t="s">
        <v>19</v>
      </c>
      <c r="B49" s="37">
        <v>260</v>
      </c>
      <c r="C49" s="37">
        <v>300</v>
      </c>
      <c r="D49" s="37">
        <v>450</v>
      </c>
      <c r="E49" s="37">
        <v>450</v>
      </c>
      <c r="F49" s="37">
        <v>450</v>
      </c>
    </row>
    <row r="50" spans="1:6" x14ac:dyDescent="0.25">
      <c r="A50" s="36" t="s">
        <v>20</v>
      </c>
      <c r="B50" s="37">
        <v>588</v>
      </c>
      <c r="C50" s="37">
        <v>600</v>
      </c>
      <c r="D50" s="37">
        <v>620</v>
      </c>
      <c r="E50" s="37"/>
      <c r="F50" s="37"/>
    </row>
    <row r="51" spans="1:6" x14ac:dyDescent="0.25">
      <c r="A51" s="122"/>
    </row>
    <row r="52" spans="1:6" x14ac:dyDescent="0.25">
      <c r="A52" s="20"/>
    </row>
    <row r="53" spans="1:6" x14ac:dyDescent="0.25">
      <c r="A53" s="20" t="s">
        <v>307</v>
      </c>
    </row>
    <row r="54" spans="1:6" ht="70.5" customHeight="1" x14ac:dyDescent="0.25">
      <c r="A54" s="308" t="s">
        <v>356</v>
      </c>
      <c r="B54" s="308"/>
      <c r="C54" s="308"/>
      <c r="D54" s="308"/>
      <c r="E54" s="308"/>
      <c r="F54" s="308"/>
    </row>
    <row r="55" spans="1:6" ht="80.25" customHeight="1" x14ac:dyDescent="0.25">
      <c r="A55" s="308" t="s">
        <v>357</v>
      </c>
      <c r="B55" s="308"/>
      <c r="C55" s="308"/>
      <c r="D55" s="308"/>
      <c r="E55" s="308"/>
      <c r="F55" s="308"/>
    </row>
    <row r="56" spans="1:6" x14ac:dyDescent="0.25">
      <c r="A56" s="40" t="s">
        <v>366</v>
      </c>
    </row>
    <row r="57" spans="1:6" x14ac:dyDescent="0.25">
      <c r="A57" s="136" t="s">
        <v>389</v>
      </c>
    </row>
    <row r="58" spans="1:6" x14ac:dyDescent="0.25">
      <c r="A58" s="136" t="s">
        <v>390</v>
      </c>
    </row>
    <row r="59" spans="1:6" x14ac:dyDescent="0.25">
      <c r="A59" s="136" t="s">
        <v>391</v>
      </c>
    </row>
    <row r="60" spans="1:6" x14ac:dyDescent="0.25">
      <c r="A60" s="136" t="s">
        <v>549</v>
      </c>
    </row>
    <row r="61" spans="1:6" x14ac:dyDescent="0.25">
      <c r="A61" s="122"/>
    </row>
    <row r="62" spans="1:6" x14ac:dyDescent="0.25">
      <c r="A62" s="39" t="s">
        <v>367</v>
      </c>
    </row>
    <row r="63" spans="1:6" x14ac:dyDescent="0.25">
      <c r="A63" s="122" t="s">
        <v>392</v>
      </c>
    </row>
    <row r="64" spans="1:6" x14ac:dyDescent="0.25">
      <c r="A64" s="122"/>
    </row>
    <row r="65" spans="1:6" ht="30" x14ac:dyDescent="0.25">
      <c r="A65" s="265" t="s">
        <v>1</v>
      </c>
      <c r="B65" s="263" t="s">
        <v>588</v>
      </c>
      <c r="C65" s="264" t="s">
        <v>590</v>
      </c>
      <c r="D65" s="263" t="s">
        <v>585</v>
      </c>
      <c r="E65" s="266" t="s">
        <v>586</v>
      </c>
      <c r="F65" s="266" t="s">
        <v>587</v>
      </c>
    </row>
    <row r="66" spans="1:6" x14ac:dyDescent="0.25">
      <c r="A66" s="130"/>
      <c r="B66" s="252">
        <f>rozpočet!L71</f>
        <v>0</v>
      </c>
      <c r="C66" s="252">
        <f>rozpočet!M71</f>
        <v>0</v>
      </c>
      <c r="D66" s="250">
        <f>rozpočet!N71</f>
        <v>0</v>
      </c>
      <c r="E66" s="250">
        <f>rozpočet!O71</f>
        <v>0</v>
      </c>
      <c r="F66" s="250">
        <f>rozpočet!P71</f>
        <v>0</v>
      </c>
    </row>
    <row r="67" spans="1:6" x14ac:dyDescent="0.25">
      <c r="A67" s="122"/>
    </row>
    <row r="68" spans="1:6" x14ac:dyDescent="0.25">
      <c r="A68" s="306" t="s">
        <v>8</v>
      </c>
      <c r="B68" s="306"/>
      <c r="C68" s="306"/>
      <c r="D68" s="306"/>
      <c r="E68" s="306"/>
      <c r="F68" s="306"/>
    </row>
    <row r="69" spans="1:6" ht="31.5" customHeight="1" x14ac:dyDescent="0.25">
      <c r="A69" s="34" t="s">
        <v>9</v>
      </c>
      <c r="B69" s="307" t="s">
        <v>368</v>
      </c>
      <c r="C69" s="307"/>
      <c r="D69" s="307"/>
      <c r="E69" s="307"/>
      <c r="F69" s="307"/>
    </row>
    <row r="70" spans="1:6" ht="30" x14ac:dyDescent="0.25">
      <c r="A70" s="35" t="s">
        <v>11</v>
      </c>
      <c r="B70" s="305" t="s">
        <v>369</v>
      </c>
      <c r="C70" s="305"/>
      <c r="D70" s="305"/>
      <c r="E70" s="305"/>
      <c r="F70" s="305"/>
    </row>
    <row r="71" spans="1:6" x14ac:dyDescent="0.25">
      <c r="A71" s="36" t="s">
        <v>13</v>
      </c>
      <c r="B71" s="37" t="s">
        <v>14</v>
      </c>
      <c r="C71" s="37" t="s">
        <v>15</v>
      </c>
      <c r="D71" s="37" t="s">
        <v>16</v>
      </c>
      <c r="E71" s="37" t="s">
        <v>17</v>
      </c>
      <c r="F71" s="37" t="s">
        <v>18</v>
      </c>
    </row>
    <row r="72" spans="1:6" x14ac:dyDescent="0.25">
      <c r="A72" s="36" t="s">
        <v>19</v>
      </c>
      <c r="B72" s="250">
        <v>0</v>
      </c>
      <c r="C72" s="252">
        <v>0</v>
      </c>
      <c r="D72" s="250">
        <v>0</v>
      </c>
      <c r="E72" s="250"/>
      <c r="F72" s="250"/>
    </row>
    <row r="73" spans="1:6" x14ac:dyDescent="0.25">
      <c r="A73" s="36" t="s">
        <v>20</v>
      </c>
      <c r="B73" s="250">
        <v>0</v>
      </c>
      <c r="C73" s="252">
        <v>0</v>
      </c>
      <c r="D73" s="250">
        <v>0</v>
      </c>
      <c r="E73" s="250"/>
      <c r="F73" s="250"/>
    </row>
    <row r="74" spans="1:6" ht="30" x14ac:dyDescent="0.25">
      <c r="A74" s="35" t="s">
        <v>11</v>
      </c>
      <c r="B74" s="305" t="s">
        <v>370</v>
      </c>
      <c r="C74" s="305"/>
      <c r="D74" s="305"/>
      <c r="E74" s="305"/>
      <c r="F74" s="305"/>
    </row>
    <row r="75" spans="1:6" x14ac:dyDescent="0.25">
      <c r="A75" s="36" t="s">
        <v>13</v>
      </c>
      <c r="B75" s="37" t="s">
        <v>14</v>
      </c>
      <c r="C75" s="37" t="s">
        <v>15</v>
      </c>
      <c r="D75" s="37" t="s">
        <v>16</v>
      </c>
      <c r="E75" s="37" t="s">
        <v>17</v>
      </c>
      <c r="F75" s="37" t="s">
        <v>18</v>
      </c>
    </row>
    <row r="76" spans="1:6" x14ac:dyDescent="0.25">
      <c r="A76" s="36" t="s">
        <v>19</v>
      </c>
      <c r="B76" s="37">
        <v>0</v>
      </c>
      <c r="C76" s="37">
        <v>0</v>
      </c>
      <c r="D76" s="37">
        <v>0</v>
      </c>
      <c r="E76" s="37"/>
      <c r="F76" s="37"/>
    </row>
    <row r="77" spans="1:6" x14ac:dyDescent="0.25">
      <c r="A77" s="36" t="s">
        <v>20</v>
      </c>
      <c r="B77" s="37">
        <v>0</v>
      </c>
      <c r="C77" s="37">
        <v>0</v>
      </c>
      <c r="D77" s="37">
        <v>0</v>
      </c>
      <c r="E77" s="37"/>
      <c r="F77" s="37"/>
    </row>
    <row r="78" spans="1:6" x14ac:dyDescent="0.25">
      <c r="A78" s="122"/>
    </row>
    <row r="79" spans="1:6" x14ac:dyDescent="0.25">
      <c r="A79" s="20" t="s">
        <v>375</v>
      </c>
    </row>
    <row r="80" spans="1:6" ht="48.75" customHeight="1" x14ac:dyDescent="0.25">
      <c r="A80" s="308" t="s">
        <v>528</v>
      </c>
      <c r="B80" s="351"/>
      <c r="C80" s="351"/>
      <c r="D80" s="351"/>
      <c r="E80" s="351"/>
      <c r="F80" s="351"/>
    </row>
    <row r="81" spans="1:6" ht="42.75" customHeight="1" x14ac:dyDescent="0.25">
      <c r="A81" s="308" t="s">
        <v>371</v>
      </c>
      <c r="B81" s="308"/>
      <c r="C81" s="308"/>
      <c r="D81" s="308"/>
      <c r="E81" s="308"/>
      <c r="F81" s="308"/>
    </row>
    <row r="82" spans="1:6" x14ac:dyDescent="0.25">
      <c r="A82" s="122"/>
    </row>
    <row r="83" spans="1:6" x14ac:dyDescent="0.25">
      <c r="A83" s="39" t="s">
        <v>372</v>
      </c>
    </row>
    <row r="84" spans="1:6" x14ac:dyDescent="0.25">
      <c r="A84" s="19" t="s">
        <v>388</v>
      </c>
    </row>
    <row r="85" spans="1:6" x14ac:dyDescent="0.25">
      <c r="A85" s="122"/>
    </row>
    <row r="86" spans="1:6" ht="30" x14ac:dyDescent="0.25">
      <c r="A86" s="265" t="s">
        <v>1</v>
      </c>
      <c r="B86" s="263" t="s">
        <v>588</v>
      </c>
      <c r="C86" s="264" t="s">
        <v>590</v>
      </c>
      <c r="D86" s="263" t="s">
        <v>585</v>
      </c>
      <c r="E86" s="266" t="s">
        <v>586</v>
      </c>
      <c r="F86" s="266" t="s">
        <v>587</v>
      </c>
    </row>
    <row r="87" spans="1:6" x14ac:dyDescent="0.25">
      <c r="A87" s="130"/>
      <c r="B87" s="252">
        <f>rozpočet!L72</f>
        <v>25555</v>
      </c>
      <c r="C87" s="252">
        <f>rozpočet!M72</f>
        <v>25555</v>
      </c>
      <c r="D87" s="250">
        <f>rozpočet!N72</f>
        <v>25555</v>
      </c>
      <c r="E87" s="250">
        <f>rozpočet!O72</f>
        <v>25555</v>
      </c>
      <c r="F87" s="250">
        <f>rozpočet!P72</f>
        <v>25555</v>
      </c>
    </row>
    <row r="88" spans="1:6" x14ac:dyDescent="0.25">
      <c r="A88" s="122"/>
    </row>
    <row r="89" spans="1:6" x14ac:dyDescent="0.25">
      <c r="A89" s="306" t="s">
        <v>8</v>
      </c>
      <c r="B89" s="306"/>
      <c r="C89" s="306"/>
      <c r="D89" s="306"/>
      <c r="E89" s="306"/>
      <c r="F89" s="306"/>
    </row>
    <row r="90" spans="1:6" x14ac:dyDescent="0.25">
      <c r="A90" s="34" t="s">
        <v>9</v>
      </c>
      <c r="B90" s="307" t="s">
        <v>373</v>
      </c>
      <c r="C90" s="307"/>
      <c r="D90" s="307"/>
      <c r="E90" s="307"/>
      <c r="F90" s="307"/>
    </row>
    <row r="91" spans="1:6" ht="30" x14ac:dyDescent="0.25">
      <c r="A91" s="35" t="s">
        <v>11</v>
      </c>
      <c r="B91" s="305" t="s">
        <v>374</v>
      </c>
      <c r="C91" s="305"/>
      <c r="D91" s="305"/>
      <c r="E91" s="305"/>
      <c r="F91" s="305"/>
    </row>
    <row r="92" spans="1:6" x14ac:dyDescent="0.25">
      <c r="A92" s="36" t="s">
        <v>13</v>
      </c>
      <c r="B92" s="37" t="s">
        <v>14</v>
      </c>
      <c r="C92" s="37" t="s">
        <v>15</v>
      </c>
      <c r="D92" s="37" t="s">
        <v>16</v>
      </c>
      <c r="E92" s="37" t="s">
        <v>17</v>
      </c>
      <c r="F92" s="37" t="s">
        <v>18</v>
      </c>
    </row>
    <row r="93" spans="1:6" x14ac:dyDescent="0.25">
      <c r="A93" s="36" t="s">
        <v>19</v>
      </c>
      <c r="B93" s="37">
        <v>6</v>
      </c>
      <c r="C93" s="37">
        <v>6</v>
      </c>
      <c r="D93" s="37">
        <v>10</v>
      </c>
      <c r="E93" s="37">
        <v>6</v>
      </c>
      <c r="F93" s="37">
        <v>10</v>
      </c>
    </row>
    <row r="94" spans="1:6" x14ac:dyDescent="0.25">
      <c r="A94" s="36" t="s">
        <v>20</v>
      </c>
      <c r="B94" s="37">
        <v>7</v>
      </c>
      <c r="C94" s="37">
        <v>6</v>
      </c>
      <c r="D94" s="37">
        <v>6</v>
      </c>
      <c r="E94" s="37"/>
      <c r="F94" s="37"/>
    </row>
    <row r="95" spans="1:6" x14ac:dyDescent="0.25">
      <c r="A95" s="122"/>
    </row>
    <row r="96" spans="1:6" x14ac:dyDescent="0.25">
      <c r="A96" s="20" t="s">
        <v>375</v>
      </c>
    </row>
    <row r="97" spans="1:6" ht="58.5" customHeight="1" x14ac:dyDescent="0.25">
      <c r="A97" s="338" t="s">
        <v>376</v>
      </c>
      <c r="B97" s="338"/>
      <c r="C97" s="338"/>
      <c r="D97" s="338"/>
      <c r="E97" s="338"/>
      <c r="F97" s="338"/>
    </row>
    <row r="98" spans="1:6" x14ac:dyDescent="0.25">
      <c r="A98" s="39"/>
    </row>
    <row r="99" spans="1:6" x14ac:dyDescent="0.25">
      <c r="A99" s="39"/>
    </row>
    <row r="100" spans="1:6" x14ac:dyDescent="0.25">
      <c r="A100" s="39" t="s">
        <v>377</v>
      </c>
    </row>
    <row r="101" spans="1:6" x14ac:dyDescent="0.25">
      <c r="A101" s="19" t="s">
        <v>388</v>
      </c>
    </row>
    <row r="102" spans="1:6" x14ac:dyDescent="0.25">
      <c r="A102" s="122"/>
    </row>
    <row r="103" spans="1:6" ht="30" x14ac:dyDescent="0.25">
      <c r="A103" s="265" t="s">
        <v>1</v>
      </c>
      <c r="B103" s="263" t="s">
        <v>588</v>
      </c>
      <c r="C103" s="264" t="s">
        <v>590</v>
      </c>
      <c r="D103" s="263" t="s">
        <v>585</v>
      </c>
      <c r="E103" s="266" t="s">
        <v>586</v>
      </c>
      <c r="F103" s="266" t="s">
        <v>587</v>
      </c>
    </row>
    <row r="104" spans="1:6" x14ac:dyDescent="0.25">
      <c r="A104" s="130"/>
      <c r="B104" s="252">
        <f>rozpočet!L73</f>
        <v>96981</v>
      </c>
      <c r="C104" s="252">
        <f>rozpočet!M73</f>
        <v>96981</v>
      </c>
      <c r="D104" s="250">
        <f>rozpočet!N73</f>
        <v>78691</v>
      </c>
      <c r="E104" s="250">
        <f>rozpočet!O73</f>
        <v>96981</v>
      </c>
      <c r="F104" s="250">
        <f>rozpočet!P73</f>
        <v>96981</v>
      </c>
    </row>
    <row r="105" spans="1:6" x14ac:dyDescent="0.25">
      <c r="A105" s="122"/>
    </row>
    <row r="106" spans="1:6" x14ac:dyDescent="0.25">
      <c r="A106" s="306" t="s">
        <v>8</v>
      </c>
      <c r="B106" s="306"/>
      <c r="C106" s="306"/>
      <c r="D106" s="306"/>
      <c r="E106" s="306"/>
      <c r="F106" s="306"/>
    </row>
    <row r="107" spans="1:6" ht="31.5" customHeight="1" x14ac:dyDescent="0.25">
      <c r="A107" s="34" t="s">
        <v>9</v>
      </c>
      <c r="B107" s="307" t="s">
        <v>378</v>
      </c>
      <c r="C107" s="307"/>
      <c r="D107" s="307"/>
      <c r="E107" s="307"/>
      <c r="F107" s="307"/>
    </row>
    <row r="108" spans="1:6" ht="30" x14ac:dyDescent="0.25">
      <c r="A108" s="35" t="s">
        <v>11</v>
      </c>
      <c r="B108" s="305" t="s">
        <v>379</v>
      </c>
      <c r="C108" s="305"/>
      <c r="D108" s="305"/>
      <c r="E108" s="305"/>
      <c r="F108" s="305"/>
    </row>
    <row r="109" spans="1:6" x14ac:dyDescent="0.25">
      <c r="A109" s="36" t="s">
        <v>13</v>
      </c>
      <c r="B109" s="37" t="s">
        <v>14</v>
      </c>
      <c r="C109" s="37" t="s">
        <v>15</v>
      </c>
      <c r="D109" s="37" t="s">
        <v>16</v>
      </c>
      <c r="E109" s="37" t="s">
        <v>17</v>
      </c>
      <c r="F109" s="37" t="s">
        <v>18</v>
      </c>
    </row>
    <row r="110" spans="1:6" x14ac:dyDescent="0.25">
      <c r="A110" s="36" t="s">
        <v>19</v>
      </c>
      <c r="B110" s="37">
        <v>30</v>
      </c>
      <c r="C110" s="37">
        <v>30</v>
      </c>
      <c r="D110" s="37">
        <v>25</v>
      </c>
      <c r="E110" s="37">
        <v>25</v>
      </c>
      <c r="F110" s="37">
        <v>25</v>
      </c>
    </row>
    <row r="111" spans="1:6" x14ac:dyDescent="0.25">
      <c r="A111" s="36" t="s">
        <v>20</v>
      </c>
      <c r="B111" s="37">
        <v>23</v>
      </c>
      <c r="C111" s="37">
        <v>25</v>
      </c>
      <c r="D111" s="37">
        <v>26</v>
      </c>
      <c r="E111" s="37"/>
      <c r="F111" s="37"/>
    </row>
    <row r="112" spans="1:6" ht="30" x14ac:dyDescent="0.25">
      <c r="A112" s="35" t="s">
        <v>11</v>
      </c>
      <c r="B112" s="305" t="s">
        <v>380</v>
      </c>
      <c r="C112" s="305"/>
      <c r="D112" s="305"/>
      <c r="E112" s="305"/>
      <c r="F112" s="305"/>
    </row>
    <row r="113" spans="1:6" x14ac:dyDescent="0.25">
      <c r="A113" s="36" t="s">
        <v>13</v>
      </c>
      <c r="B113" s="37" t="s">
        <v>14</v>
      </c>
      <c r="C113" s="37" t="s">
        <v>15</v>
      </c>
      <c r="D113" s="37" t="s">
        <v>16</v>
      </c>
      <c r="E113" s="37" t="s">
        <v>17</v>
      </c>
      <c r="F113" s="37" t="s">
        <v>18</v>
      </c>
    </row>
    <row r="114" spans="1:6" x14ac:dyDescent="0.25">
      <c r="A114" s="36" t="s">
        <v>19</v>
      </c>
      <c r="B114" s="37">
        <v>40</v>
      </c>
      <c r="C114" s="37">
        <v>40</v>
      </c>
      <c r="D114" s="37">
        <v>40</v>
      </c>
      <c r="E114" s="37">
        <v>40</v>
      </c>
      <c r="F114" s="37">
        <v>40</v>
      </c>
    </row>
    <row r="115" spans="1:6" x14ac:dyDescent="0.25">
      <c r="A115" s="36" t="s">
        <v>20</v>
      </c>
      <c r="B115" s="37">
        <v>33</v>
      </c>
      <c r="C115" s="37">
        <v>40</v>
      </c>
      <c r="D115" s="37">
        <v>42</v>
      </c>
      <c r="E115" s="37"/>
      <c r="F115" s="37"/>
    </row>
    <row r="116" spans="1:6" ht="30" x14ac:dyDescent="0.25">
      <c r="A116" s="35" t="s">
        <v>11</v>
      </c>
      <c r="B116" s="305" t="s">
        <v>381</v>
      </c>
      <c r="C116" s="305"/>
      <c r="D116" s="305"/>
      <c r="E116" s="305"/>
      <c r="F116" s="305"/>
    </row>
    <row r="117" spans="1:6" x14ac:dyDescent="0.25">
      <c r="A117" s="36" t="s">
        <v>13</v>
      </c>
      <c r="B117" s="37" t="s">
        <v>14</v>
      </c>
      <c r="C117" s="37" t="s">
        <v>15</v>
      </c>
      <c r="D117" s="37" t="s">
        <v>16</v>
      </c>
      <c r="E117" s="37" t="s">
        <v>17</v>
      </c>
      <c r="F117" s="37" t="s">
        <v>18</v>
      </c>
    </row>
    <row r="118" spans="1:6" x14ac:dyDescent="0.25">
      <c r="A118" s="36" t="s">
        <v>19</v>
      </c>
      <c r="B118" s="37">
        <v>230</v>
      </c>
      <c r="C118" s="37">
        <v>230</v>
      </c>
      <c r="D118" s="37">
        <v>230</v>
      </c>
      <c r="E118" s="37">
        <v>200</v>
      </c>
      <c r="F118" s="37">
        <v>210</v>
      </c>
    </row>
    <row r="119" spans="1:6" x14ac:dyDescent="0.25">
      <c r="A119" s="36" t="s">
        <v>20</v>
      </c>
      <c r="B119" s="37">
        <v>165</v>
      </c>
      <c r="C119" s="37">
        <v>170</v>
      </c>
      <c r="D119" s="37">
        <v>172</v>
      </c>
      <c r="E119" s="37"/>
      <c r="F119" s="37"/>
    </row>
    <row r="120" spans="1:6" ht="30" x14ac:dyDescent="0.25">
      <c r="A120" s="35" t="s">
        <v>11</v>
      </c>
      <c r="B120" s="305" t="s">
        <v>382</v>
      </c>
      <c r="C120" s="305"/>
      <c r="D120" s="305"/>
      <c r="E120" s="305"/>
      <c r="F120" s="305"/>
    </row>
    <row r="121" spans="1:6" x14ac:dyDescent="0.25">
      <c r="A121" s="36" t="s">
        <v>13</v>
      </c>
      <c r="B121" s="37" t="s">
        <v>14</v>
      </c>
      <c r="C121" s="37" t="s">
        <v>15</v>
      </c>
      <c r="D121" s="37" t="s">
        <v>16</v>
      </c>
      <c r="E121" s="37" t="s">
        <v>17</v>
      </c>
      <c r="F121" s="37" t="s">
        <v>18</v>
      </c>
    </row>
    <row r="122" spans="1:6" x14ac:dyDescent="0.25">
      <c r="A122" s="36" t="s">
        <v>19</v>
      </c>
      <c r="B122" s="37">
        <v>35</v>
      </c>
      <c r="C122" s="37">
        <v>35</v>
      </c>
      <c r="D122" s="37">
        <v>35</v>
      </c>
      <c r="E122" s="37">
        <v>35</v>
      </c>
      <c r="F122" s="37">
        <v>35</v>
      </c>
    </row>
    <row r="123" spans="1:6" x14ac:dyDescent="0.25">
      <c r="A123" s="36" t="s">
        <v>20</v>
      </c>
      <c r="B123" s="37">
        <v>48</v>
      </c>
      <c r="C123" s="37">
        <v>35</v>
      </c>
      <c r="D123" s="37">
        <v>35</v>
      </c>
      <c r="E123" s="37"/>
      <c r="F123" s="37"/>
    </row>
    <row r="124" spans="1:6" x14ac:dyDescent="0.25">
      <c r="A124" s="122"/>
    </row>
    <row r="125" spans="1:6" x14ac:dyDescent="0.25">
      <c r="A125" s="122"/>
    </row>
    <row r="126" spans="1:6" ht="34.5" customHeight="1" x14ac:dyDescent="0.25">
      <c r="A126" s="351" t="s">
        <v>393</v>
      </c>
      <c r="B126" s="351"/>
      <c r="C126" s="351"/>
      <c r="D126" s="351"/>
      <c r="E126" s="351"/>
      <c r="F126" s="351"/>
    </row>
    <row r="127" spans="1:6" ht="41.25" customHeight="1" x14ac:dyDescent="0.25">
      <c r="A127" s="308" t="s">
        <v>383</v>
      </c>
      <c r="B127" s="308"/>
      <c r="C127" s="308"/>
      <c r="D127" s="308"/>
      <c r="E127" s="308"/>
      <c r="F127" s="308"/>
    </row>
    <row r="128" spans="1:6" x14ac:dyDescent="0.25">
      <c r="A128" s="308" t="s">
        <v>384</v>
      </c>
      <c r="B128" s="308"/>
      <c r="C128" s="308"/>
      <c r="D128" s="308"/>
      <c r="E128" s="308"/>
      <c r="F128" s="308"/>
    </row>
    <row r="129" spans="1:6" x14ac:dyDescent="0.25">
      <c r="A129" s="19"/>
    </row>
    <row r="130" spans="1:6" x14ac:dyDescent="0.25">
      <c r="A130" s="19"/>
    </row>
    <row r="131" spans="1:6" x14ac:dyDescent="0.25">
      <c r="A131" s="122"/>
    </row>
    <row r="132" spans="1:6" x14ac:dyDescent="0.25">
      <c r="A132" s="20" t="s">
        <v>527</v>
      </c>
    </row>
    <row r="133" spans="1:6" x14ac:dyDescent="0.25">
      <c r="A133" s="19" t="s">
        <v>388</v>
      </c>
    </row>
    <row r="134" spans="1:6" x14ac:dyDescent="0.25">
      <c r="A134" s="19"/>
    </row>
    <row r="135" spans="1:6" ht="30" x14ac:dyDescent="0.25">
      <c r="A135" s="265" t="s">
        <v>1</v>
      </c>
      <c r="B135" s="263" t="s">
        <v>588</v>
      </c>
      <c r="C135" s="264" t="s">
        <v>590</v>
      </c>
      <c r="D135" s="263" t="s">
        <v>585</v>
      </c>
      <c r="E135" s="266" t="s">
        <v>586</v>
      </c>
      <c r="F135" s="266" t="s">
        <v>587</v>
      </c>
    </row>
    <row r="136" spans="1:6" x14ac:dyDescent="0.25">
      <c r="A136" s="130"/>
      <c r="B136" s="252">
        <f>rozpočet!L74</f>
        <v>23000</v>
      </c>
      <c r="C136" s="252">
        <f>rozpočet!M74</f>
        <v>47000</v>
      </c>
      <c r="D136" s="250">
        <f>rozpočet!N74</f>
        <v>35022.800000000003</v>
      </c>
      <c r="E136" s="250">
        <f>rozpočet!O74</f>
        <v>22000</v>
      </c>
      <c r="F136" s="250">
        <f>rozpočet!P74</f>
        <v>22000</v>
      </c>
    </row>
    <row r="137" spans="1:6" x14ac:dyDescent="0.25">
      <c r="A137" s="19"/>
    </row>
    <row r="138" spans="1:6" x14ac:dyDescent="0.25">
      <c r="A138" s="19"/>
    </row>
    <row r="139" spans="1:6" x14ac:dyDescent="0.25">
      <c r="A139" s="306" t="s">
        <v>8</v>
      </c>
      <c r="B139" s="306"/>
      <c r="C139" s="306"/>
      <c r="D139" s="306"/>
      <c r="E139" s="306"/>
      <c r="F139" s="306"/>
    </row>
    <row r="140" spans="1:6" ht="31.5" customHeight="1" x14ac:dyDescent="0.25">
      <c r="A140" s="34" t="s">
        <v>9</v>
      </c>
      <c r="B140" s="307" t="s">
        <v>385</v>
      </c>
      <c r="C140" s="307"/>
      <c r="D140" s="307"/>
      <c r="E140" s="307"/>
      <c r="F140" s="307"/>
    </row>
    <row r="141" spans="1:6" ht="30" x14ac:dyDescent="0.25">
      <c r="A141" s="35" t="s">
        <v>11</v>
      </c>
      <c r="B141" s="305" t="s">
        <v>365</v>
      </c>
      <c r="C141" s="305"/>
      <c r="D141" s="305"/>
      <c r="E141" s="305"/>
      <c r="F141" s="305"/>
    </row>
    <row r="142" spans="1:6" x14ac:dyDescent="0.25">
      <c r="A142" s="36" t="s">
        <v>13</v>
      </c>
      <c r="B142" s="37" t="s">
        <v>14</v>
      </c>
      <c r="C142" s="37" t="s">
        <v>15</v>
      </c>
      <c r="D142" s="37" t="s">
        <v>16</v>
      </c>
      <c r="E142" s="37" t="s">
        <v>17</v>
      </c>
      <c r="F142" s="37" t="s">
        <v>18</v>
      </c>
    </row>
    <row r="143" spans="1:6" x14ac:dyDescent="0.25">
      <c r="A143" s="36" t="s">
        <v>19</v>
      </c>
      <c r="B143" s="37">
        <v>4</v>
      </c>
      <c r="C143" s="37">
        <v>4</v>
      </c>
      <c r="D143" s="37">
        <v>4</v>
      </c>
      <c r="E143" s="37"/>
      <c r="F143" s="37"/>
    </row>
    <row r="144" spans="1:6" x14ac:dyDescent="0.25">
      <c r="A144" s="36" t="s">
        <v>20</v>
      </c>
      <c r="B144" s="37">
        <v>4</v>
      </c>
      <c r="C144" s="37">
        <v>4</v>
      </c>
      <c r="D144" s="37">
        <v>4</v>
      </c>
      <c r="E144" s="37"/>
      <c r="F144" s="37"/>
    </row>
    <row r="145" spans="1:6" x14ac:dyDescent="0.25">
      <c r="A145" s="19"/>
    </row>
    <row r="146" spans="1:6" x14ac:dyDescent="0.25">
      <c r="A146" s="19"/>
    </row>
    <row r="147" spans="1:6" x14ac:dyDescent="0.25">
      <c r="A147" s="20" t="s">
        <v>2</v>
      </c>
    </row>
    <row r="148" spans="1:6" ht="78.75" customHeight="1" x14ac:dyDescent="0.25">
      <c r="A148" s="308" t="s">
        <v>386</v>
      </c>
      <c r="B148" s="308"/>
      <c r="C148" s="308"/>
      <c r="D148" s="308"/>
      <c r="E148" s="308"/>
      <c r="F148" s="308"/>
    </row>
    <row r="150" spans="1:6" x14ac:dyDescent="0.25">
      <c r="A150" s="5" t="s">
        <v>415</v>
      </c>
    </row>
    <row r="153" spans="1:6" ht="30" x14ac:dyDescent="0.25">
      <c r="A153" s="265" t="s">
        <v>1</v>
      </c>
      <c r="B153" s="263" t="s">
        <v>588</v>
      </c>
      <c r="C153" s="264" t="s">
        <v>590</v>
      </c>
      <c r="D153" s="263" t="s">
        <v>585</v>
      </c>
      <c r="E153" s="266" t="s">
        <v>586</v>
      </c>
      <c r="F153" s="266" t="s">
        <v>587</v>
      </c>
    </row>
    <row r="154" spans="1:6" x14ac:dyDescent="0.25">
      <c r="A154" s="130"/>
      <c r="B154" s="250">
        <f>rozpočet!L75</f>
        <v>10000</v>
      </c>
      <c r="C154" s="250">
        <f>rozpočet!M75</f>
        <v>35000</v>
      </c>
      <c r="D154" s="252">
        <f>rozpočet!N75</f>
        <v>35000</v>
      </c>
      <c r="E154" s="250">
        <f>rozpočet!O75</f>
        <v>15000</v>
      </c>
      <c r="F154" s="250">
        <f>rozpočet!P75</f>
        <v>15000</v>
      </c>
    </row>
    <row r="156" spans="1:6" x14ac:dyDescent="0.25">
      <c r="A156" s="306" t="s">
        <v>8</v>
      </c>
      <c r="B156" s="306"/>
      <c r="C156" s="306"/>
      <c r="D156" s="306"/>
      <c r="E156" s="306"/>
      <c r="F156" s="306"/>
    </row>
    <row r="157" spans="1:6" x14ac:dyDescent="0.25">
      <c r="A157" s="34" t="s">
        <v>9</v>
      </c>
      <c r="B157" s="307" t="s">
        <v>564</v>
      </c>
      <c r="C157" s="307"/>
      <c r="D157" s="307"/>
      <c r="E157" s="307"/>
      <c r="F157" s="307"/>
    </row>
    <row r="158" spans="1:6" ht="30" x14ac:dyDescent="0.25">
      <c r="A158" s="35" t="s">
        <v>11</v>
      </c>
      <c r="B158" s="305" t="s">
        <v>565</v>
      </c>
      <c r="C158" s="305"/>
      <c r="D158" s="305"/>
      <c r="E158" s="305"/>
      <c r="F158" s="305"/>
    </row>
    <row r="159" spans="1:6" x14ac:dyDescent="0.25">
      <c r="A159" s="36" t="s">
        <v>13</v>
      </c>
      <c r="B159" s="37" t="s">
        <v>14</v>
      </c>
      <c r="C159" s="37" t="s">
        <v>15</v>
      </c>
      <c r="D159" s="37" t="s">
        <v>16</v>
      </c>
      <c r="E159" s="37" t="s">
        <v>17</v>
      </c>
      <c r="F159" s="37" t="s">
        <v>18</v>
      </c>
    </row>
    <row r="160" spans="1:6" x14ac:dyDescent="0.25">
      <c r="A160" s="36" t="s">
        <v>19</v>
      </c>
      <c r="B160" s="37" t="s">
        <v>95</v>
      </c>
      <c r="C160" s="37" t="s">
        <v>95</v>
      </c>
      <c r="D160" s="37" t="s">
        <v>95</v>
      </c>
      <c r="E160" s="37" t="s">
        <v>95</v>
      </c>
      <c r="F160" s="37" t="s">
        <v>95</v>
      </c>
    </row>
    <row r="161" spans="1:6" x14ac:dyDescent="0.25">
      <c r="A161" s="36" t="s">
        <v>20</v>
      </c>
      <c r="B161" s="37" t="s">
        <v>95</v>
      </c>
      <c r="C161" s="37" t="s">
        <v>95</v>
      </c>
      <c r="D161" s="37" t="s">
        <v>95</v>
      </c>
      <c r="E161" s="37" t="s">
        <v>95</v>
      </c>
      <c r="F161" s="37" t="s">
        <v>95</v>
      </c>
    </row>
    <row r="163" spans="1:6" x14ac:dyDescent="0.25">
      <c r="A163" s="19" t="s">
        <v>2</v>
      </c>
    </row>
    <row r="164" spans="1:6" ht="53.25" customHeight="1" x14ac:dyDescent="0.25">
      <c r="A164" s="298" t="s">
        <v>566</v>
      </c>
      <c r="B164" s="350"/>
      <c r="C164" s="350"/>
      <c r="D164" s="350"/>
      <c r="E164" s="350"/>
      <c r="F164" s="350"/>
    </row>
    <row r="169" spans="1:6" x14ac:dyDescent="0.25">
      <c r="A169" s="5" t="s">
        <v>416</v>
      </c>
    </row>
    <row r="172" spans="1:6" ht="30" x14ac:dyDescent="0.25">
      <c r="A172" s="265" t="s">
        <v>1</v>
      </c>
      <c r="B172" s="263" t="s">
        <v>588</v>
      </c>
      <c r="C172" s="264" t="s">
        <v>590</v>
      </c>
      <c r="D172" s="263" t="s">
        <v>585</v>
      </c>
      <c r="E172" s="266" t="s">
        <v>586</v>
      </c>
      <c r="F172" s="266" t="s">
        <v>587</v>
      </c>
    </row>
    <row r="173" spans="1:6" x14ac:dyDescent="0.25">
      <c r="A173" s="130"/>
      <c r="B173" s="131">
        <f>rozpočet!L76</f>
        <v>7000</v>
      </c>
      <c r="C173" s="131">
        <f>rozpočet!M76</f>
        <v>3000</v>
      </c>
      <c r="D173" s="131">
        <f>rozpočet!N76</f>
        <v>22.8</v>
      </c>
      <c r="E173" s="131">
        <f>rozpočet!O76</f>
        <v>7000</v>
      </c>
      <c r="F173" s="131">
        <f>rozpočet!P76</f>
        <v>7000</v>
      </c>
    </row>
    <row r="175" spans="1:6" x14ac:dyDescent="0.25">
      <c r="A175" s="306" t="s">
        <v>8</v>
      </c>
      <c r="B175" s="306"/>
      <c r="C175" s="306"/>
      <c r="D175" s="306"/>
      <c r="E175" s="306"/>
      <c r="F175" s="306"/>
    </row>
    <row r="176" spans="1:6" x14ac:dyDescent="0.25">
      <c r="A176" s="34" t="s">
        <v>9</v>
      </c>
      <c r="B176" s="307" t="s">
        <v>573</v>
      </c>
      <c r="C176" s="307"/>
      <c r="D176" s="307"/>
      <c r="E176" s="307"/>
      <c r="F176" s="307"/>
    </row>
    <row r="177" spans="1:6" ht="30" x14ac:dyDescent="0.25">
      <c r="A177" s="35" t="s">
        <v>11</v>
      </c>
      <c r="B177" s="305" t="s">
        <v>572</v>
      </c>
      <c r="C177" s="305"/>
      <c r="D177" s="305"/>
      <c r="E177" s="305"/>
      <c r="F177" s="305"/>
    </row>
    <row r="178" spans="1:6" x14ac:dyDescent="0.25">
      <c r="A178" s="36" t="s">
        <v>13</v>
      </c>
      <c r="B178" s="37" t="s">
        <v>14</v>
      </c>
      <c r="C178" s="37" t="s">
        <v>15</v>
      </c>
      <c r="D178" s="37" t="s">
        <v>16</v>
      </c>
      <c r="E178" s="37" t="s">
        <v>17</v>
      </c>
      <c r="F178" s="37" t="s">
        <v>18</v>
      </c>
    </row>
    <row r="179" spans="1:6" x14ac:dyDescent="0.25">
      <c r="A179" s="36" t="s">
        <v>19</v>
      </c>
      <c r="B179" s="37"/>
      <c r="C179" s="37">
        <v>5</v>
      </c>
      <c r="D179" s="37">
        <v>5</v>
      </c>
      <c r="E179" s="37">
        <v>5</v>
      </c>
      <c r="F179" s="37">
        <v>5</v>
      </c>
    </row>
    <row r="180" spans="1:6" x14ac:dyDescent="0.25">
      <c r="A180" s="36" t="s">
        <v>20</v>
      </c>
      <c r="B180" s="37"/>
      <c r="C180" s="37"/>
      <c r="D180" s="37"/>
      <c r="E180" s="37"/>
      <c r="F180" s="37"/>
    </row>
    <row r="182" spans="1:6" x14ac:dyDescent="0.25">
      <c r="A182" s="19" t="s">
        <v>2</v>
      </c>
    </row>
    <row r="183" spans="1:6" ht="28.5" customHeight="1" x14ac:dyDescent="0.25">
      <c r="A183" s="298" t="s">
        <v>574</v>
      </c>
      <c r="B183" s="350"/>
      <c r="C183" s="350"/>
      <c r="D183" s="350"/>
      <c r="E183" s="350"/>
      <c r="F183" s="350"/>
    </row>
    <row r="186" spans="1:6" x14ac:dyDescent="0.25">
      <c r="A186" s="5" t="s">
        <v>417</v>
      </c>
    </row>
    <row r="188" spans="1:6" ht="30" x14ac:dyDescent="0.25">
      <c r="A188" s="265" t="s">
        <v>1</v>
      </c>
      <c r="B188" s="263" t="s">
        <v>588</v>
      </c>
      <c r="C188" s="264" t="s">
        <v>590</v>
      </c>
      <c r="D188" s="263" t="s">
        <v>585</v>
      </c>
      <c r="E188" s="266" t="s">
        <v>586</v>
      </c>
      <c r="F188" s="266" t="s">
        <v>587</v>
      </c>
    </row>
    <row r="189" spans="1:6" x14ac:dyDescent="0.25">
      <c r="A189" s="130"/>
      <c r="B189" s="131">
        <v>0</v>
      </c>
      <c r="C189" s="131">
        <v>0</v>
      </c>
      <c r="D189" s="131">
        <f>rozpočet!N77</f>
        <v>0</v>
      </c>
      <c r="E189" s="131">
        <f>rozpočet!O77</f>
        <v>0</v>
      </c>
      <c r="F189" s="131">
        <f>rozpočet!P77</f>
        <v>0</v>
      </c>
    </row>
    <row r="191" spans="1:6" x14ac:dyDescent="0.25">
      <c r="A191" s="306" t="s">
        <v>8</v>
      </c>
      <c r="B191" s="306"/>
      <c r="C191" s="306"/>
      <c r="D191" s="306"/>
      <c r="E191" s="306"/>
      <c r="F191" s="306"/>
    </row>
    <row r="192" spans="1:6" x14ac:dyDescent="0.25">
      <c r="A192" s="34" t="s">
        <v>9</v>
      </c>
      <c r="B192" s="307" t="s">
        <v>557</v>
      </c>
      <c r="C192" s="307"/>
      <c r="D192" s="307"/>
      <c r="E192" s="307"/>
      <c r="F192" s="307"/>
    </row>
    <row r="193" spans="1:6" ht="30" x14ac:dyDescent="0.25">
      <c r="A193" s="35" t="s">
        <v>11</v>
      </c>
      <c r="B193" s="305" t="s">
        <v>558</v>
      </c>
      <c r="C193" s="305"/>
      <c r="D193" s="305"/>
      <c r="E193" s="305"/>
      <c r="F193" s="305"/>
    </row>
    <row r="194" spans="1:6" x14ac:dyDescent="0.25">
      <c r="A194" s="36" t="s">
        <v>13</v>
      </c>
      <c r="B194" s="37" t="s">
        <v>14</v>
      </c>
      <c r="C194" s="37" t="s">
        <v>15</v>
      </c>
      <c r="D194" s="37" t="s">
        <v>16</v>
      </c>
      <c r="E194" s="37" t="s">
        <v>17</v>
      </c>
      <c r="F194" s="37" t="s">
        <v>18</v>
      </c>
    </row>
    <row r="195" spans="1:6" x14ac:dyDescent="0.25">
      <c r="A195" s="36" t="s">
        <v>19</v>
      </c>
      <c r="B195" s="37" t="s">
        <v>560</v>
      </c>
      <c r="C195" s="37" t="s">
        <v>560</v>
      </c>
      <c r="D195" s="37" t="s">
        <v>560</v>
      </c>
      <c r="E195" s="37" t="s">
        <v>560</v>
      </c>
      <c r="F195" s="37" t="s">
        <v>560</v>
      </c>
    </row>
    <row r="196" spans="1:6" x14ac:dyDescent="0.25">
      <c r="A196" s="36" t="s">
        <v>20</v>
      </c>
      <c r="B196" s="37" t="s">
        <v>560</v>
      </c>
      <c r="C196" s="37"/>
      <c r="D196" s="37"/>
      <c r="E196" s="37"/>
      <c r="F196" s="37"/>
    </row>
    <row r="198" spans="1:6" ht="48" customHeight="1" x14ac:dyDescent="0.25">
      <c r="A198" s="308" t="s">
        <v>559</v>
      </c>
      <c r="B198" s="308"/>
      <c r="C198" s="308"/>
      <c r="D198" s="308"/>
      <c r="E198" s="308"/>
      <c r="F198" s="308"/>
    </row>
    <row r="201" spans="1:6" x14ac:dyDescent="0.25">
      <c r="A201" s="5" t="s">
        <v>418</v>
      </c>
    </row>
    <row r="203" spans="1:6" ht="30" x14ac:dyDescent="0.25">
      <c r="A203" s="265" t="s">
        <v>1</v>
      </c>
      <c r="B203" s="263" t="s">
        <v>588</v>
      </c>
      <c r="C203" s="264" t="s">
        <v>590</v>
      </c>
      <c r="D203" s="263" t="s">
        <v>585</v>
      </c>
      <c r="E203" s="266" t="s">
        <v>586</v>
      </c>
      <c r="F203" s="266" t="s">
        <v>587</v>
      </c>
    </row>
    <row r="204" spans="1:6" x14ac:dyDescent="0.25">
      <c r="A204" s="130"/>
      <c r="B204" s="252">
        <f>rozpočet!L78</f>
        <v>19000</v>
      </c>
      <c r="C204" s="252">
        <f>rozpočet!M78</f>
        <v>32200</v>
      </c>
      <c r="D204" s="250">
        <f>rozpočet!N78</f>
        <v>32100</v>
      </c>
      <c r="E204" s="250">
        <f>rozpočet!O78</f>
        <v>26000</v>
      </c>
      <c r="F204" s="250">
        <f>rozpočet!P78</f>
        <v>26000</v>
      </c>
    </row>
    <row r="206" spans="1:6" x14ac:dyDescent="0.25">
      <c r="A206" s="5" t="s">
        <v>419</v>
      </c>
    </row>
    <row r="208" spans="1:6" ht="30" x14ac:dyDescent="0.25">
      <c r="A208" s="38" t="s">
        <v>1</v>
      </c>
      <c r="B208" s="263" t="s">
        <v>588</v>
      </c>
      <c r="C208" s="264" t="s">
        <v>590</v>
      </c>
      <c r="D208" s="263" t="s">
        <v>585</v>
      </c>
      <c r="E208" s="266" t="s">
        <v>586</v>
      </c>
      <c r="F208" s="266" t="s">
        <v>587</v>
      </c>
    </row>
    <row r="209" spans="1:6" x14ac:dyDescent="0.25">
      <c r="A209" s="130"/>
      <c r="B209" s="131">
        <f>rozpočet!L79</f>
        <v>4000</v>
      </c>
      <c r="C209" s="131">
        <f>rozpočet!M79</f>
        <v>9000</v>
      </c>
      <c r="D209" s="131">
        <f>rozpočet!N79</f>
        <v>0</v>
      </c>
      <c r="E209" s="131">
        <f>rozpočet!O79</f>
        <v>6000</v>
      </c>
      <c r="F209" s="131">
        <f>rozpočet!P79</f>
        <v>6000</v>
      </c>
    </row>
    <row r="211" spans="1:6" x14ac:dyDescent="0.25">
      <c r="A211" s="306" t="s">
        <v>8</v>
      </c>
      <c r="B211" s="306"/>
      <c r="C211" s="306"/>
      <c r="D211" s="306"/>
      <c r="E211" s="306"/>
      <c r="F211" s="306"/>
    </row>
    <row r="212" spans="1:6" x14ac:dyDescent="0.25">
      <c r="A212" s="34" t="s">
        <v>9</v>
      </c>
      <c r="B212" s="307" t="s">
        <v>561</v>
      </c>
      <c r="C212" s="307"/>
      <c r="D212" s="307"/>
      <c r="E212" s="307"/>
      <c r="F212" s="307"/>
    </row>
    <row r="213" spans="1:6" ht="30" x14ac:dyDescent="0.25">
      <c r="A213" s="35" t="s">
        <v>11</v>
      </c>
      <c r="B213" s="305" t="s">
        <v>562</v>
      </c>
      <c r="C213" s="305"/>
      <c r="D213" s="305"/>
      <c r="E213" s="305"/>
      <c r="F213" s="305"/>
    </row>
    <row r="214" spans="1:6" x14ac:dyDescent="0.25">
      <c r="A214" s="36" t="s">
        <v>13</v>
      </c>
      <c r="B214" s="37" t="s">
        <v>14</v>
      </c>
      <c r="C214" s="37" t="s">
        <v>15</v>
      </c>
      <c r="D214" s="37" t="s">
        <v>16</v>
      </c>
      <c r="E214" s="37" t="s">
        <v>17</v>
      </c>
      <c r="F214" s="37" t="s">
        <v>18</v>
      </c>
    </row>
    <row r="215" spans="1:6" x14ac:dyDescent="0.25">
      <c r="A215" s="36" t="s">
        <v>19</v>
      </c>
      <c r="B215" s="37" t="s">
        <v>95</v>
      </c>
      <c r="C215" s="37" t="s">
        <v>95</v>
      </c>
      <c r="D215" s="37" t="s">
        <v>95</v>
      </c>
      <c r="E215" s="37" t="s">
        <v>95</v>
      </c>
      <c r="F215" s="37" t="s">
        <v>95</v>
      </c>
    </row>
    <row r="216" spans="1:6" x14ac:dyDescent="0.25">
      <c r="A216" s="36" t="s">
        <v>20</v>
      </c>
      <c r="B216" s="37" t="s">
        <v>95</v>
      </c>
      <c r="C216" s="37" t="s">
        <v>95</v>
      </c>
      <c r="D216" s="37" t="s">
        <v>95</v>
      </c>
      <c r="E216" s="37"/>
      <c r="F216" s="37"/>
    </row>
    <row r="218" spans="1:6" x14ac:dyDescent="0.25">
      <c r="A218" s="19" t="s">
        <v>563</v>
      </c>
    </row>
    <row r="220" spans="1:6" x14ac:dyDescent="0.25">
      <c r="A220" s="5" t="s">
        <v>420</v>
      </c>
    </row>
    <row r="223" spans="1:6" ht="30" x14ac:dyDescent="0.25">
      <c r="A223" s="265" t="s">
        <v>1</v>
      </c>
      <c r="B223" s="263" t="s">
        <v>588</v>
      </c>
      <c r="C223" s="264" t="s">
        <v>590</v>
      </c>
      <c r="D223" s="263" t="s">
        <v>585</v>
      </c>
      <c r="E223" s="266" t="s">
        <v>586</v>
      </c>
      <c r="F223" s="266" t="s">
        <v>587</v>
      </c>
    </row>
    <row r="224" spans="1:6" x14ac:dyDescent="0.25">
      <c r="A224" s="130"/>
      <c r="B224" s="131">
        <f>rozpočet!L80</f>
        <v>10000</v>
      </c>
      <c r="C224" s="131">
        <f>rozpočet!M80</f>
        <v>11200</v>
      </c>
      <c r="D224" s="131">
        <f>rozpočet!N80</f>
        <v>24500</v>
      </c>
      <c r="E224" s="131">
        <f>rozpočet!O80</f>
        <v>12000</v>
      </c>
      <c r="F224" s="131">
        <f>rozpočet!P80</f>
        <v>12000</v>
      </c>
    </row>
    <row r="226" spans="1:6" x14ac:dyDescent="0.25">
      <c r="A226" s="306" t="s">
        <v>8</v>
      </c>
      <c r="B226" s="306"/>
      <c r="C226" s="306"/>
      <c r="D226" s="306"/>
      <c r="E226" s="306"/>
      <c r="F226" s="306"/>
    </row>
    <row r="227" spans="1:6" ht="36.6" customHeight="1" x14ac:dyDescent="0.25">
      <c r="A227" s="61" t="s">
        <v>9</v>
      </c>
      <c r="B227" s="307" t="s">
        <v>568</v>
      </c>
      <c r="C227" s="307"/>
      <c r="D227" s="307"/>
      <c r="E227" s="307"/>
      <c r="F227" s="307"/>
    </row>
    <row r="228" spans="1:6" ht="30" x14ac:dyDescent="0.25">
      <c r="A228" s="35" t="s">
        <v>11</v>
      </c>
      <c r="B228" s="305" t="s">
        <v>569</v>
      </c>
      <c r="C228" s="305"/>
      <c r="D228" s="305"/>
      <c r="E228" s="305"/>
      <c r="F228" s="305"/>
    </row>
    <row r="229" spans="1:6" x14ac:dyDescent="0.25">
      <c r="A229" s="60" t="s">
        <v>13</v>
      </c>
      <c r="B229" s="37" t="s">
        <v>14</v>
      </c>
      <c r="C229" s="37" t="s">
        <v>15</v>
      </c>
      <c r="D229" s="37" t="s">
        <v>16</v>
      </c>
      <c r="E229" s="37" t="s">
        <v>17</v>
      </c>
      <c r="F229" s="37" t="s">
        <v>18</v>
      </c>
    </row>
    <row r="230" spans="1:6" x14ac:dyDescent="0.25">
      <c r="A230" s="60" t="s">
        <v>19</v>
      </c>
      <c r="B230" s="37">
        <v>10</v>
      </c>
      <c r="C230" s="37">
        <v>10</v>
      </c>
      <c r="D230" s="37">
        <v>7</v>
      </c>
      <c r="E230" s="37">
        <v>7</v>
      </c>
      <c r="F230" s="37">
        <v>7</v>
      </c>
    </row>
    <row r="231" spans="1:6" x14ac:dyDescent="0.25">
      <c r="A231" s="60" t="s">
        <v>20</v>
      </c>
      <c r="B231" s="37">
        <v>10</v>
      </c>
      <c r="C231" s="37">
        <v>10</v>
      </c>
      <c r="D231" s="37">
        <v>10</v>
      </c>
      <c r="E231" s="37"/>
      <c r="F231" s="37"/>
    </row>
    <row r="233" spans="1:6" x14ac:dyDescent="0.25">
      <c r="A233" s="19" t="s">
        <v>2</v>
      </c>
    </row>
    <row r="234" spans="1:6" ht="34.15" customHeight="1" x14ac:dyDescent="0.25">
      <c r="A234" s="298" t="s">
        <v>570</v>
      </c>
      <c r="B234" s="350"/>
      <c r="C234" s="350"/>
      <c r="D234" s="350"/>
      <c r="E234" s="350"/>
      <c r="F234" s="350"/>
    </row>
    <row r="236" spans="1:6" x14ac:dyDescent="0.25">
      <c r="A236" s="5" t="s">
        <v>421</v>
      </c>
    </row>
    <row r="239" spans="1:6" ht="30" x14ac:dyDescent="0.25">
      <c r="A239" s="265" t="s">
        <v>1</v>
      </c>
      <c r="B239" s="263" t="s">
        <v>588</v>
      </c>
      <c r="C239" s="264" t="s">
        <v>590</v>
      </c>
      <c r="D239" s="263" t="s">
        <v>585</v>
      </c>
      <c r="E239" s="266" t="s">
        <v>586</v>
      </c>
      <c r="F239" s="266" t="s">
        <v>587</v>
      </c>
    </row>
    <row r="240" spans="1:6" x14ac:dyDescent="0.25">
      <c r="A240" s="130"/>
      <c r="B240" s="131">
        <f>rozpočet!L81</f>
        <v>5000</v>
      </c>
      <c r="C240" s="131">
        <f>rozpočet!M81</f>
        <v>12000</v>
      </c>
      <c r="D240" s="131">
        <f>rozpočet!N81</f>
        <v>7600</v>
      </c>
      <c r="E240" s="131">
        <f>rozpočet!O81</f>
        <v>8000</v>
      </c>
      <c r="F240" s="131">
        <f>rozpočet!P81</f>
        <v>8000</v>
      </c>
    </row>
    <row r="242" spans="1:6" x14ac:dyDescent="0.25">
      <c r="A242" s="306" t="s">
        <v>8</v>
      </c>
      <c r="B242" s="306"/>
      <c r="C242" s="306"/>
      <c r="D242" s="306"/>
      <c r="E242" s="306"/>
      <c r="F242" s="306"/>
    </row>
    <row r="243" spans="1:6" x14ac:dyDescent="0.25">
      <c r="A243" s="61" t="s">
        <v>9</v>
      </c>
      <c r="B243" s="307" t="s">
        <v>567</v>
      </c>
      <c r="C243" s="307"/>
      <c r="D243" s="307"/>
      <c r="E243" s="307"/>
      <c r="F243" s="307"/>
    </row>
    <row r="244" spans="1:6" ht="36.6" customHeight="1" x14ac:dyDescent="0.25">
      <c r="A244" s="35" t="s">
        <v>11</v>
      </c>
      <c r="B244" s="305" t="s">
        <v>571</v>
      </c>
      <c r="C244" s="305"/>
      <c r="D244" s="305"/>
      <c r="E244" s="305"/>
      <c r="F244" s="305"/>
    </row>
    <row r="245" spans="1:6" x14ac:dyDescent="0.25">
      <c r="A245" s="60" t="s">
        <v>13</v>
      </c>
      <c r="B245" s="37" t="s">
        <v>14</v>
      </c>
      <c r="C245" s="37" t="s">
        <v>15</v>
      </c>
      <c r="D245" s="37" t="s">
        <v>16</v>
      </c>
      <c r="E245" s="37" t="s">
        <v>17</v>
      </c>
      <c r="F245" s="37" t="s">
        <v>18</v>
      </c>
    </row>
    <row r="246" spans="1:6" x14ac:dyDescent="0.25">
      <c r="A246" s="60" t="s">
        <v>19</v>
      </c>
      <c r="B246" s="37">
        <v>15</v>
      </c>
      <c r="C246" s="37">
        <v>15</v>
      </c>
      <c r="D246" s="37">
        <v>15</v>
      </c>
      <c r="E246" s="37">
        <v>10</v>
      </c>
      <c r="F246" s="37">
        <v>10</v>
      </c>
    </row>
    <row r="247" spans="1:6" x14ac:dyDescent="0.25">
      <c r="A247" s="60" t="s">
        <v>20</v>
      </c>
      <c r="B247" s="37">
        <v>16</v>
      </c>
      <c r="C247" s="37">
        <v>15</v>
      </c>
      <c r="D247" s="37">
        <v>14</v>
      </c>
      <c r="E247" s="37"/>
      <c r="F247" s="37"/>
    </row>
    <row r="249" spans="1:6" x14ac:dyDescent="0.25">
      <c r="A249" s="19" t="s">
        <v>2</v>
      </c>
    </row>
    <row r="250" spans="1:6" ht="69.75" customHeight="1" x14ac:dyDescent="0.25">
      <c r="A250" s="298" t="s">
        <v>575</v>
      </c>
      <c r="B250" s="350"/>
      <c r="C250" s="350"/>
      <c r="D250" s="350"/>
      <c r="E250" s="350"/>
      <c r="F250" s="350"/>
    </row>
  </sheetData>
  <mergeCells count="57">
    <mergeCell ref="B90:F90"/>
    <mergeCell ref="A198:F198"/>
    <mergeCell ref="B243:F243"/>
    <mergeCell ref="B244:F244"/>
    <mergeCell ref="A250:F250"/>
    <mergeCell ref="A226:F226"/>
    <mergeCell ref="B227:F227"/>
    <mergeCell ref="B228:F228"/>
    <mergeCell ref="A234:F234"/>
    <mergeCell ref="A242:F242"/>
    <mergeCell ref="A211:F211"/>
    <mergeCell ref="B212:F212"/>
    <mergeCell ref="B213:F213"/>
    <mergeCell ref="B141:F141"/>
    <mergeCell ref="A54:F54"/>
    <mergeCell ref="A55:F55"/>
    <mergeCell ref="A126:F126"/>
    <mergeCell ref="A127:F127"/>
    <mergeCell ref="A128:F128"/>
    <mergeCell ref="B91:F91"/>
    <mergeCell ref="A106:F106"/>
    <mergeCell ref="B107:F107"/>
    <mergeCell ref="B108:F108"/>
    <mergeCell ref="B112:F112"/>
    <mergeCell ref="A68:F68"/>
    <mergeCell ref="B69:F69"/>
    <mergeCell ref="B70:F70"/>
    <mergeCell ref="B74:F74"/>
    <mergeCell ref="A89:F89"/>
    <mergeCell ref="A97:F97"/>
    <mergeCell ref="B116:F116"/>
    <mergeCell ref="B120:F120"/>
    <mergeCell ref="A139:F139"/>
    <mergeCell ref="B140:F140"/>
    <mergeCell ref="A7:F7"/>
    <mergeCell ref="A16:F16"/>
    <mergeCell ref="A17:F17"/>
    <mergeCell ref="A80:F80"/>
    <mergeCell ref="A81:F81"/>
    <mergeCell ref="A33:F33"/>
    <mergeCell ref="B34:F34"/>
    <mergeCell ref="B35:F35"/>
    <mergeCell ref="B39:F39"/>
    <mergeCell ref="B43:F43"/>
    <mergeCell ref="B47:F47"/>
    <mergeCell ref="B193:F193"/>
    <mergeCell ref="A148:F148"/>
    <mergeCell ref="A156:F156"/>
    <mergeCell ref="B157:F157"/>
    <mergeCell ref="B158:F158"/>
    <mergeCell ref="A175:F175"/>
    <mergeCell ref="B176:F176"/>
    <mergeCell ref="B177:F177"/>
    <mergeCell ref="A164:F164"/>
    <mergeCell ref="A183:F183"/>
    <mergeCell ref="A191:F191"/>
    <mergeCell ref="B192:F192"/>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heetViews>
  <sheetFormatPr defaultColWidth="9.140625" defaultRowHeight="15" x14ac:dyDescent="0.25"/>
  <cols>
    <col min="1" max="1" width="18.7109375" style="9" customWidth="1"/>
    <col min="2" max="6" width="14.42578125" style="9" customWidth="1"/>
    <col min="7" max="16384" width="9.140625" style="9"/>
  </cols>
  <sheetData>
    <row r="1" spans="1:16" x14ac:dyDescent="0.25">
      <c r="A1" s="39" t="s">
        <v>394</v>
      </c>
    </row>
    <row r="2" spans="1:16" x14ac:dyDescent="0.25">
      <c r="A2" s="19" t="s">
        <v>409</v>
      </c>
    </row>
    <row r="3" spans="1:16" ht="30" x14ac:dyDescent="0.25">
      <c r="A3" s="265" t="s">
        <v>1</v>
      </c>
      <c r="B3" s="263" t="s">
        <v>588</v>
      </c>
      <c r="C3" s="264" t="s">
        <v>590</v>
      </c>
      <c r="D3" s="263" t="s">
        <v>585</v>
      </c>
      <c r="E3" s="266" t="s">
        <v>586</v>
      </c>
      <c r="F3" s="266" t="s">
        <v>587</v>
      </c>
    </row>
    <row r="4" spans="1:16" x14ac:dyDescent="0.25">
      <c r="A4" s="130"/>
      <c r="B4" s="250">
        <f>rozpočet!L82</f>
        <v>2189282</v>
      </c>
      <c r="C4" s="250">
        <f>rozpočet!M82</f>
        <v>2851837</v>
      </c>
      <c r="D4" s="250">
        <f>rozpočet!N82</f>
        <v>2181475.0100000002</v>
      </c>
      <c r="E4" s="250">
        <f>rozpočet!O82</f>
        <v>504863</v>
      </c>
      <c r="F4" s="250">
        <f>rozpočet!P82</f>
        <v>504863</v>
      </c>
    </row>
    <row r="5" spans="1:16" x14ac:dyDescent="0.25">
      <c r="A5" s="19"/>
    </row>
    <row r="6" spans="1:16" ht="55.5" customHeight="1" x14ac:dyDescent="0.25">
      <c r="A6" s="324" t="s">
        <v>410</v>
      </c>
      <c r="B6" s="324"/>
      <c r="C6" s="324"/>
      <c r="D6" s="324"/>
      <c r="E6" s="324"/>
      <c r="F6" s="324"/>
    </row>
    <row r="7" spans="1:16" x14ac:dyDescent="0.25">
      <c r="A7" s="39"/>
    </row>
    <row r="8" spans="1:16" x14ac:dyDescent="0.25">
      <c r="A8" s="39" t="s">
        <v>395</v>
      </c>
    </row>
    <row r="9" spans="1:16" x14ac:dyDescent="0.25">
      <c r="A9" s="19" t="s">
        <v>298</v>
      </c>
    </row>
    <row r="10" spans="1:16" x14ac:dyDescent="0.25">
      <c r="A10" s="39"/>
    </row>
    <row r="11" spans="1:16" x14ac:dyDescent="0.25">
      <c r="A11" s="39" t="s">
        <v>411</v>
      </c>
    </row>
    <row r="12" spans="1:16" ht="30" x14ac:dyDescent="0.25">
      <c r="A12" s="265" t="s">
        <v>1</v>
      </c>
      <c r="B12" s="263" t="s">
        <v>588</v>
      </c>
      <c r="C12" s="264" t="s">
        <v>590</v>
      </c>
      <c r="D12" s="263" t="s">
        <v>585</v>
      </c>
      <c r="E12" s="266" t="s">
        <v>586</v>
      </c>
      <c r="F12" s="266" t="s">
        <v>587</v>
      </c>
      <c r="L12" s="253"/>
      <c r="M12" s="253"/>
      <c r="N12" s="253"/>
      <c r="O12" s="253"/>
      <c r="P12" s="253"/>
    </row>
    <row r="13" spans="1:16" x14ac:dyDescent="0.25">
      <c r="A13" s="130"/>
      <c r="B13" s="250">
        <f>rozpočet!L83</f>
        <v>237869</v>
      </c>
      <c r="C13" s="250">
        <f>rozpočet!M83</f>
        <v>252369</v>
      </c>
      <c r="D13" s="250">
        <f>rozpočet!N83</f>
        <v>156396.41</v>
      </c>
      <c r="E13" s="250">
        <f>rozpočet!O83</f>
        <v>237869</v>
      </c>
      <c r="F13" s="250">
        <f>rozpočet!P83</f>
        <v>237869</v>
      </c>
      <c r="L13" s="254"/>
      <c r="M13" s="255"/>
      <c r="N13" s="254"/>
      <c r="O13" s="254"/>
      <c r="P13" s="254"/>
    </row>
    <row r="14" spans="1:16" x14ac:dyDescent="0.25">
      <c r="A14" s="122"/>
    </row>
    <row r="15" spans="1:16" ht="31.5" customHeight="1" x14ac:dyDescent="0.25">
      <c r="A15" s="132" t="s">
        <v>9</v>
      </c>
      <c r="B15" s="325" t="s">
        <v>396</v>
      </c>
      <c r="C15" s="325"/>
      <c r="D15" s="325"/>
      <c r="E15" s="325"/>
      <c r="F15" s="325"/>
    </row>
    <row r="16" spans="1:16" ht="30" customHeight="1" x14ac:dyDescent="0.25">
      <c r="A16" s="132" t="s">
        <v>282</v>
      </c>
      <c r="B16" s="353" t="s">
        <v>397</v>
      </c>
      <c r="C16" s="354"/>
      <c r="D16" s="354"/>
      <c r="E16" s="354"/>
      <c r="F16" s="355"/>
    </row>
    <row r="17" spans="1:6" x14ac:dyDescent="0.25">
      <c r="A17" s="133" t="s">
        <v>285</v>
      </c>
      <c r="B17" s="37" t="s">
        <v>14</v>
      </c>
      <c r="C17" s="37" t="s">
        <v>15</v>
      </c>
      <c r="D17" s="37" t="s">
        <v>16</v>
      </c>
      <c r="E17" s="37" t="s">
        <v>17</v>
      </c>
      <c r="F17" s="37" t="s">
        <v>18</v>
      </c>
    </row>
    <row r="18" spans="1:6" x14ac:dyDescent="0.25">
      <c r="A18" s="133" t="s">
        <v>19</v>
      </c>
      <c r="B18" s="250">
        <v>4000</v>
      </c>
      <c r="C18" s="250">
        <v>4000</v>
      </c>
      <c r="D18" s="250">
        <v>4000</v>
      </c>
      <c r="E18" s="250">
        <v>4000</v>
      </c>
      <c r="F18" s="250">
        <v>4000</v>
      </c>
    </row>
    <row r="19" spans="1:6" x14ac:dyDescent="0.25">
      <c r="A19" s="133" t="s">
        <v>20</v>
      </c>
      <c r="B19" s="250">
        <v>4000</v>
      </c>
      <c r="C19" s="250">
        <v>4000</v>
      </c>
      <c r="D19" s="250">
        <v>4000</v>
      </c>
      <c r="E19" s="250"/>
      <c r="F19" s="250"/>
    </row>
    <row r="20" spans="1:6" x14ac:dyDescent="0.25">
      <c r="A20" s="137"/>
    </row>
    <row r="21" spans="1:6" ht="52.5" customHeight="1" x14ac:dyDescent="0.25">
      <c r="A21" s="324" t="s">
        <v>412</v>
      </c>
      <c r="B21" s="324"/>
      <c r="C21" s="324"/>
      <c r="D21" s="324"/>
      <c r="E21" s="324"/>
      <c r="F21" s="324"/>
    </row>
    <row r="22" spans="1:6" x14ac:dyDescent="0.25">
      <c r="A22" s="138"/>
    </row>
    <row r="23" spans="1:6" x14ac:dyDescent="0.25">
      <c r="A23" s="39" t="s">
        <v>398</v>
      </c>
    </row>
    <row r="24" spans="1:6" x14ac:dyDescent="0.25">
      <c r="A24" s="19" t="s">
        <v>298</v>
      </c>
    </row>
    <row r="25" spans="1:6" x14ac:dyDescent="0.25">
      <c r="A25" s="39" t="s">
        <v>413</v>
      </c>
    </row>
    <row r="26" spans="1:6" x14ac:dyDescent="0.25">
      <c r="A26" s="122"/>
    </row>
    <row r="27" spans="1:6" ht="30" x14ac:dyDescent="0.25">
      <c r="A27" s="265" t="s">
        <v>1</v>
      </c>
      <c r="B27" s="263" t="s">
        <v>588</v>
      </c>
      <c r="C27" s="264" t="s">
        <v>590</v>
      </c>
      <c r="D27" s="263" t="s">
        <v>585</v>
      </c>
      <c r="E27" s="266" t="s">
        <v>586</v>
      </c>
      <c r="F27" s="266" t="s">
        <v>587</v>
      </c>
    </row>
    <row r="28" spans="1:6" x14ac:dyDescent="0.25">
      <c r="A28" s="130"/>
      <c r="B28" s="250">
        <f>rozpočet!L84</f>
        <v>220915</v>
      </c>
      <c r="C28" s="250">
        <f>rozpočet!M84</f>
        <v>220915</v>
      </c>
      <c r="D28" s="250">
        <f>rozpočet!N84</f>
        <v>220915</v>
      </c>
      <c r="E28" s="250">
        <f>rozpočet!O84</f>
        <v>220915</v>
      </c>
      <c r="F28" s="250">
        <f>rozpočet!P84</f>
        <v>220915</v>
      </c>
    </row>
    <row r="29" spans="1:6" x14ac:dyDescent="0.25">
      <c r="A29" s="122"/>
    </row>
    <row r="30" spans="1:6" ht="31.5" customHeight="1" x14ac:dyDescent="0.25">
      <c r="A30" s="132" t="s">
        <v>280</v>
      </c>
      <c r="B30" s="325" t="s">
        <v>399</v>
      </c>
      <c r="C30" s="325"/>
      <c r="D30" s="325"/>
      <c r="E30" s="325"/>
      <c r="F30" s="325"/>
    </row>
    <row r="31" spans="1:6" ht="30" customHeight="1" x14ac:dyDescent="0.25">
      <c r="A31" s="132" t="s">
        <v>282</v>
      </c>
      <c r="B31" s="356" t="s">
        <v>538</v>
      </c>
      <c r="C31" s="357"/>
      <c r="D31" s="357"/>
      <c r="E31" s="357"/>
      <c r="F31" s="358"/>
    </row>
    <row r="32" spans="1:6" x14ac:dyDescent="0.25">
      <c r="A32" s="133" t="s">
        <v>285</v>
      </c>
      <c r="B32" s="37" t="s">
        <v>14</v>
      </c>
      <c r="C32" s="37" t="s">
        <v>15</v>
      </c>
      <c r="D32" s="37" t="s">
        <v>16</v>
      </c>
      <c r="E32" s="37" t="s">
        <v>17</v>
      </c>
      <c r="F32" s="37" t="s">
        <v>18</v>
      </c>
    </row>
    <row r="33" spans="1:6" x14ac:dyDescent="0.25">
      <c r="A33" s="133" t="s">
        <v>19</v>
      </c>
      <c r="B33" s="250">
        <v>400000</v>
      </c>
      <c r="C33" s="250">
        <v>400000</v>
      </c>
      <c r="D33" s="250">
        <v>450000</v>
      </c>
      <c r="E33" s="250">
        <v>450000</v>
      </c>
      <c r="F33" s="250">
        <v>450000</v>
      </c>
    </row>
    <row r="34" spans="1:6" x14ac:dyDescent="0.25">
      <c r="A34" s="133" t="s">
        <v>20</v>
      </c>
      <c r="B34" s="250">
        <v>457000</v>
      </c>
      <c r="C34" s="250">
        <v>460000</v>
      </c>
      <c r="D34" s="250">
        <v>460000</v>
      </c>
      <c r="E34" s="250"/>
      <c r="F34" s="250"/>
    </row>
    <row r="35" spans="1:6" x14ac:dyDescent="0.25">
      <c r="A35" s="122"/>
    </row>
    <row r="36" spans="1:6" ht="59.25" customHeight="1" x14ac:dyDescent="0.25">
      <c r="A36" s="324" t="s">
        <v>414</v>
      </c>
      <c r="B36" s="324"/>
      <c r="C36" s="324"/>
      <c r="D36" s="324"/>
      <c r="E36" s="324"/>
      <c r="F36" s="324"/>
    </row>
    <row r="37" spans="1:6" x14ac:dyDescent="0.25">
      <c r="A37" s="39"/>
    </row>
    <row r="38" spans="1:6" x14ac:dyDescent="0.25">
      <c r="A38" s="39" t="s">
        <v>400</v>
      </c>
    </row>
    <row r="39" spans="1:6" x14ac:dyDescent="0.25">
      <c r="A39" s="19" t="s">
        <v>149</v>
      </c>
    </row>
    <row r="40" spans="1:6" x14ac:dyDescent="0.25">
      <c r="A40" s="19"/>
    </row>
    <row r="41" spans="1:6" ht="30" x14ac:dyDescent="0.25">
      <c r="A41" s="265" t="s">
        <v>1</v>
      </c>
      <c r="B41" s="263" t="s">
        <v>588</v>
      </c>
      <c r="C41" s="264" t="s">
        <v>590</v>
      </c>
      <c r="D41" s="263" t="s">
        <v>585</v>
      </c>
      <c r="E41" s="266" t="s">
        <v>586</v>
      </c>
      <c r="F41" s="266" t="s">
        <v>587</v>
      </c>
    </row>
    <row r="42" spans="1:6" x14ac:dyDescent="0.25">
      <c r="A42" s="130"/>
      <c r="B42" s="250">
        <f>rozpočet!L85</f>
        <v>1282419</v>
      </c>
      <c r="C42" s="250">
        <f>rozpočet!M85</f>
        <v>1864074</v>
      </c>
      <c r="D42" s="250">
        <f>rozpočet!N85</f>
        <v>1369682.33</v>
      </c>
      <c r="E42" s="250">
        <f>rozpočet!O85</f>
        <v>0</v>
      </c>
      <c r="F42" s="250">
        <f>rozpočet!P85</f>
        <v>0</v>
      </c>
    </row>
    <row r="43" spans="1:6" x14ac:dyDescent="0.25">
      <c r="A43" s="122"/>
    </row>
    <row r="44" spans="1:6" x14ac:dyDescent="0.25">
      <c r="A44" s="132" t="s">
        <v>318</v>
      </c>
      <c r="B44" s="339" t="s">
        <v>319</v>
      </c>
      <c r="C44" s="339"/>
      <c r="D44" s="339"/>
      <c r="E44" s="339"/>
      <c r="F44" s="339"/>
    </row>
    <row r="45" spans="1:6" x14ac:dyDescent="0.25">
      <c r="A45" s="132" t="s">
        <v>280</v>
      </c>
      <c r="B45" s="339" t="s">
        <v>552</v>
      </c>
      <c r="C45" s="339"/>
      <c r="D45" s="339"/>
      <c r="E45" s="339"/>
      <c r="F45" s="339"/>
    </row>
    <row r="46" spans="1:6" ht="30" x14ac:dyDescent="0.25">
      <c r="A46" s="132" t="s">
        <v>282</v>
      </c>
      <c r="B46" s="339" t="s">
        <v>551</v>
      </c>
      <c r="C46" s="339"/>
      <c r="D46" s="339"/>
      <c r="E46" s="339"/>
      <c r="F46" s="339"/>
    </row>
    <row r="47" spans="1:6" x14ac:dyDescent="0.25">
      <c r="A47" s="133" t="s">
        <v>285</v>
      </c>
      <c r="B47" s="37" t="s">
        <v>14</v>
      </c>
      <c r="C47" s="37" t="s">
        <v>15</v>
      </c>
      <c r="D47" s="37" t="s">
        <v>16</v>
      </c>
      <c r="E47" s="37" t="s">
        <v>17</v>
      </c>
      <c r="F47" s="37" t="s">
        <v>18</v>
      </c>
    </row>
    <row r="48" spans="1:6" x14ac:dyDescent="0.25">
      <c r="A48" s="133" t="s">
        <v>19</v>
      </c>
      <c r="B48" s="129">
        <v>4</v>
      </c>
      <c r="C48" s="129">
        <v>3</v>
      </c>
      <c r="D48" s="129">
        <v>3</v>
      </c>
      <c r="E48" s="129">
        <v>3</v>
      </c>
      <c r="F48" s="129">
        <v>3</v>
      </c>
    </row>
    <row r="49" spans="1:6" x14ac:dyDescent="0.25">
      <c r="A49" s="133" t="s">
        <v>20</v>
      </c>
      <c r="B49" s="129">
        <v>4</v>
      </c>
      <c r="C49" s="129">
        <v>3</v>
      </c>
      <c r="D49" s="129">
        <v>2</v>
      </c>
      <c r="E49" s="129"/>
      <c r="F49" s="129"/>
    </row>
    <row r="50" spans="1:6" ht="59.45" customHeight="1" x14ac:dyDescent="0.25">
      <c r="A50" s="324" t="s">
        <v>553</v>
      </c>
      <c r="B50" s="324"/>
      <c r="C50" s="324"/>
      <c r="D50" s="324"/>
      <c r="E50" s="324"/>
      <c r="F50" s="324"/>
    </row>
    <row r="51" spans="1:6" x14ac:dyDescent="0.25">
      <c r="A51" s="121"/>
    </row>
    <row r="52" spans="1:6" x14ac:dyDescent="0.25">
      <c r="A52" s="121"/>
    </row>
    <row r="53" spans="1:6" x14ac:dyDescent="0.25">
      <c r="A53" s="19"/>
    </row>
    <row r="54" spans="1:6" x14ac:dyDescent="0.25">
      <c r="A54" s="39" t="s">
        <v>401</v>
      </c>
    </row>
    <row r="55" spans="1:6" x14ac:dyDescent="0.25">
      <c r="A55" s="19" t="s">
        <v>298</v>
      </c>
    </row>
    <row r="56" spans="1:6" x14ac:dyDescent="0.25">
      <c r="A56" s="19"/>
    </row>
    <row r="57" spans="1:6" ht="30" x14ac:dyDescent="0.25">
      <c r="A57" s="265" t="s">
        <v>1</v>
      </c>
      <c r="B57" s="263" t="s">
        <v>588</v>
      </c>
      <c r="C57" s="264" t="s">
        <v>590</v>
      </c>
      <c r="D57" s="263" t="s">
        <v>585</v>
      </c>
      <c r="E57" s="266" t="s">
        <v>586</v>
      </c>
      <c r="F57" s="266" t="s">
        <v>587</v>
      </c>
    </row>
    <row r="58" spans="1:6" x14ac:dyDescent="0.25">
      <c r="A58" s="130"/>
      <c r="B58" s="250">
        <f>rozpočet!L86</f>
        <v>34852</v>
      </c>
      <c r="C58" s="250">
        <f>rozpočet!M86</f>
        <v>42852</v>
      </c>
      <c r="D58" s="250">
        <f>rozpočet!N86</f>
        <v>34852</v>
      </c>
      <c r="E58" s="250">
        <f>rozpočet!O86</f>
        <v>34852</v>
      </c>
      <c r="F58" s="250">
        <f>rozpočet!P86</f>
        <v>34852</v>
      </c>
    </row>
    <row r="59" spans="1:6" x14ac:dyDescent="0.25">
      <c r="A59" s="122"/>
    </row>
    <row r="60" spans="1:6" ht="31.5" customHeight="1" x14ac:dyDescent="0.25">
      <c r="A60" s="132" t="s">
        <v>280</v>
      </c>
      <c r="B60" s="325" t="s">
        <v>402</v>
      </c>
      <c r="C60" s="325"/>
      <c r="D60" s="325"/>
      <c r="E60" s="325"/>
      <c r="F60" s="325"/>
    </row>
    <row r="61" spans="1:6" ht="30" x14ac:dyDescent="0.25">
      <c r="A61" s="132" t="s">
        <v>282</v>
      </c>
      <c r="B61" s="325" t="s">
        <v>403</v>
      </c>
      <c r="C61" s="325"/>
      <c r="D61" s="325"/>
      <c r="E61" s="325"/>
      <c r="F61" s="325"/>
    </row>
    <row r="62" spans="1:6" x14ac:dyDescent="0.25">
      <c r="A62" s="133" t="s">
        <v>285</v>
      </c>
      <c r="B62" s="37" t="s">
        <v>14</v>
      </c>
      <c r="C62" s="37" t="s">
        <v>15</v>
      </c>
      <c r="D62" s="37" t="s">
        <v>16</v>
      </c>
      <c r="E62" s="37" t="s">
        <v>17</v>
      </c>
      <c r="F62" s="37" t="s">
        <v>18</v>
      </c>
    </row>
    <row r="63" spans="1:6" x14ac:dyDescent="0.25">
      <c r="A63" s="133" t="s">
        <v>19</v>
      </c>
      <c r="B63" s="37">
        <v>3</v>
      </c>
      <c r="C63" s="37">
        <v>3</v>
      </c>
      <c r="D63" s="37">
        <v>3</v>
      </c>
      <c r="E63" s="37">
        <v>3</v>
      </c>
      <c r="F63" s="37">
        <v>3</v>
      </c>
    </row>
    <row r="64" spans="1:6" x14ac:dyDescent="0.25">
      <c r="A64" s="133" t="s">
        <v>20</v>
      </c>
      <c r="B64" s="37">
        <v>4</v>
      </c>
      <c r="C64" s="37">
        <v>3</v>
      </c>
      <c r="D64" s="37">
        <v>3</v>
      </c>
      <c r="E64" s="37"/>
      <c r="F64" s="37"/>
    </row>
    <row r="65" spans="1:6" x14ac:dyDescent="0.25">
      <c r="A65" s="121" t="s">
        <v>307</v>
      </c>
    </row>
    <row r="66" spans="1:6" ht="42" customHeight="1" x14ac:dyDescent="0.25">
      <c r="A66" s="338" t="s">
        <v>404</v>
      </c>
      <c r="B66" s="338"/>
      <c r="C66" s="338"/>
      <c r="D66" s="338"/>
      <c r="E66" s="338"/>
      <c r="F66" s="338"/>
    </row>
    <row r="67" spans="1:6" x14ac:dyDescent="0.25">
      <c r="A67" s="122"/>
    </row>
    <row r="68" spans="1:6" x14ac:dyDescent="0.25">
      <c r="A68" s="39" t="s">
        <v>405</v>
      </c>
    </row>
    <row r="69" spans="1:6" x14ac:dyDescent="0.25">
      <c r="A69" s="19" t="s">
        <v>298</v>
      </c>
    </row>
    <row r="70" spans="1:6" x14ac:dyDescent="0.25">
      <c r="A70" s="19"/>
    </row>
    <row r="71" spans="1:6" ht="30" x14ac:dyDescent="0.25">
      <c r="A71" s="265" t="s">
        <v>1</v>
      </c>
      <c r="B71" s="263" t="s">
        <v>588</v>
      </c>
      <c r="C71" s="264" t="s">
        <v>590</v>
      </c>
      <c r="D71" s="263" t="s">
        <v>585</v>
      </c>
      <c r="E71" s="266" t="s">
        <v>586</v>
      </c>
      <c r="F71" s="266" t="s">
        <v>587</v>
      </c>
    </row>
    <row r="72" spans="1:6" x14ac:dyDescent="0.25">
      <c r="A72" s="130"/>
      <c r="B72" s="250">
        <f>rozpočet!L87</f>
        <v>11227</v>
      </c>
      <c r="C72" s="250">
        <f>rozpočet!M87</f>
        <v>471627</v>
      </c>
      <c r="D72" s="250">
        <f>rozpočet!N87</f>
        <v>399629.27</v>
      </c>
      <c r="E72" s="250">
        <f>rozpočet!O87</f>
        <v>0</v>
      </c>
      <c r="F72" s="250">
        <f>rozpočet!P87</f>
        <v>11227</v>
      </c>
    </row>
    <row r="73" spans="1:6" x14ac:dyDescent="0.25">
      <c r="A73" s="122"/>
    </row>
    <row r="74" spans="1:6" ht="31.5" customHeight="1" x14ac:dyDescent="0.25">
      <c r="A74" s="132" t="s">
        <v>280</v>
      </c>
      <c r="B74" s="325" t="s">
        <v>406</v>
      </c>
      <c r="C74" s="325"/>
      <c r="D74" s="325"/>
      <c r="E74" s="325"/>
      <c r="F74" s="325"/>
    </row>
    <row r="75" spans="1:6" ht="30" x14ac:dyDescent="0.25">
      <c r="A75" s="132" t="s">
        <v>282</v>
      </c>
      <c r="B75" s="325" t="s">
        <v>407</v>
      </c>
      <c r="C75" s="325"/>
      <c r="D75" s="325"/>
      <c r="E75" s="325"/>
      <c r="F75" s="325"/>
    </row>
    <row r="76" spans="1:6" x14ac:dyDescent="0.25">
      <c r="A76" s="133" t="s">
        <v>285</v>
      </c>
      <c r="B76" s="37" t="s">
        <v>14</v>
      </c>
      <c r="C76" s="37" t="s">
        <v>15</v>
      </c>
      <c r="D76" s="37" t="s">
        <v>16</v>
      </c>
      <c r="E76" s="37" t="s">
        <v>17</v>
      </c>
      <c r="F76" s="37" t="s">
        <v>18</v>
      </c>
    </row>
    <row r="77" spans="1:6" x14ac:dyDescent="0.25">
      <c r="A77" s="133" t="s">
        <v>19</v>
      </c>
      <c r="B77" s="129">
        <v>6</v>
      </c>
      <c r="C77" s="129">
        <v>6</v>
      </c>
      <c r="D77" s="129">
        <v>6</v>
      </c>
      <c r="E77" s="129">
        <v>6</v>
      </c>
      <c r="F77" s="129">
        <v>6</v>
      </c>
    </row>
    <row r="78" spans="1:6" x14ac:dyDescent="0.25">
      <c r="A78" s="133" t="s">
        <v>20</v>
      </c>
      <c r="B78" s="129">
        <v>6</v>
      </c>
      <c r="C78" s="129">
        <v>6</v>
      </c>
      <c r="D78" s="129">
        <v>6</v>
      </c>
      <c r="E78" s="129"/>
      <c r="F78" s="129"/>
    </row>
    <row r="79" spans="1:6" x14ac:dyDescent="0.25">
      <c r="A79" s="139"/>
      <c r="B79" s="128"/>
      <c r="C79" s="128"/>
      <c r="D79" s="128"/>
      <c r="E79" s="128"/>
      <c r="F79" s="128"/>
    </row>
    <row r="80" spans="1:6" x14ac:dyDescent="0.25">
      <c r="A80" s="121" t="s">
        <v>307</v>
      </c>
    </row>
    <row r="81" spans="1:6" ht="15" customHeight="1" x14ac:dyDescent="0.25">
      <c r="A81" s="352" t="s">
        <v>408</v>
      </c>
      <c r="B81" s="352"/>
      <c r="C81" s="352"/>
      <c r="D81" s="352"/>
      <c r="E81" s="352"/>
      <c r="F81" s="352"/>
    </row>
  </sheetData>
  <mergeCells count="17">
    <mergeCell ref="A6:F6"/>
    <mergeCell ref="A21:F21"/>
    <mergeCell ref="A36:F36"/>
    <mergeCell ref="A66:F66"/>
    <mergeCell ref="B15:F15"/>
    <mergeCell ref="B30:F30"/>
    <mergeCell ref="B44:F44"/>
    <mergeCell ref="B45:F45"/>
    <mergeCell ref="B16:F16"/>
    <mergeCell ref="B31:F31"/>
    <mergeCell ref="A81:F81"/>
    <mergeCell ref="B46:F46"/>
    <mergeCell ref="B60:F60"/>
    <mergeCell ref="B61:F61"/>
    <mergeCell ref="B74:F74"/>
    <mergeCell ref="B75:F75"/>
    <mergeCell ref="A50:F50"/>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28" workbookViewId="0">
      <selection activeCell="D50" sqref="D50"/>
    </sheetView>
  </sheetViews>
  <sheetFormatPr defaultColWidth="9.140625" defaultRowHeight="15" x14ac:dyDescent="0.25"/>
  <cols>
    <col min="1" max="1" width="18.7109375" style="9" customWidth="1"/>
    <col min="2" max="6" width="14.28515625" style="9" customWidth="1"/>
    <col min="7" max="16384" width="9.140625" style="9"/>
  </cols>
  <sheetData>
    <row r="1" spans="1:6" x14ac:dyDescent="0.25">
      <c r="A1" s="39" t="s">
        <v>422</v>
      </c>
    </row>
    <row r="2" spans="1:6" x14ac:dyDescent="0.25">
      <c r="A2" s="19" t="s">
        <v>435</v>
      </c>
    </row>
    <row r="3" spans="1:6" x14ac:dyDescent="0.25">
      <c r="A3" s="19"/>
    </row>
    <row r="4" spans="1:6" ht="30" x14ac:dyDescent="0.25">
      <c r="A4" s="265" t="s">
        <v>1</v>
      </c>
      <c r="B4" s="263" t="s">
        <v>588</v>
      </c>
      <c r="C4" s="264" t="s">
        <v>590</v>
      </c>
      <c r="D4" s="263" t="s">
        <v>585</v>
      </c>
      <c r="E4" s="266" t="s">
        <v>586</v>
      </c>
      <c r="F4" s="266" t="s">
        <v>587</v>
      </c>
    </row>
    <row r="5" spans="1:6" x14ac:dyDescent="0.25">
      <c r="A5" s="130"/>
      <c r="B5" s="250">
        <f>rozpočet!L88</f>
        <v>306507</v>
      </c>
      <c r="C5" s="250">
        <f>rozpočet!M88</f>
        <v>367312</v>
      </c>
      <c r="D5" s="250">
        <f>rozpočet!N88</f>
        <v>362199.91000000003</v>
      </c>
      <c r="E5" s="250">
        <f>rozpočet!O88</f>
        <v>305507</v>
      </c>
      <c r="F5" s="250">
        <f>rozpočet!P88</f>
        <v>305507</v>
      </c>
    </row>
    <row r="6" spans="1:6" x14ac:dyDescent="0.25">
      <c r="A6" s="19"/>
    </row>
    <row r="7" spans="1:6" x14ac:dyDescent="0.25">
      <c r="A7" s="39" t="s">
        <v>423</v>
      </c>
    </row>
    <row r="8" spans="1:6" x14ac:dyDescent="0.25">
      <c r="A8" s="19" t="s">
        <v>436</v>
      </c>
    </row>
    <row r="9" spans="1:6" ht="30" x14ac:dyDescent="0.25">
      <c r="A9" s="265" t="s">
        <v>1</v>
      </c>
      <c r="B9" s="263" t="s">
        <v>588</v>
      </c>
      <c r="C9" s="264" t="s">
        <v>590</v>
      </c>
      <c r="D9" s="263" t="s">
        <v>585</v>
      </c>
      <c r="E9" s="266" t="s">
        <v>586</v>
      </c>
      <c r="F9" s="266" t="s">
        <v>587</v>
      </c>
    </row>
    <row r="10" spans="1:6" x14ac:dyDescent="0.25">
      <c r="A10" s="130"/>
      <c r="B10" s="250">
        <f>rozpočet!L89</f>
        <v>271790</v>
      </c>
      <c r="C10" s="250">
        <f>rozpočet!M89</f>
        <v>336714</v>
      </c>
      <c r="D10" s="250">
        <f>rozpočet!N89</f>
        <v>309476.12</v>
      </c>
      <c r="E10" s="250">
        <f>rozpočet!O89</f>
        <v>271790</v>
      </c>
      <c r="F10" s="250">
        <f>rozpočet!P89</f>
        <v>271790</v>
      </c>
    </row>
    <row r="11" spans="1:6" x14ac:dyDescent="0.25">
      <c r="A11" s="19"/>
    </row>
    <row r="12" spans="1:6" x14ac:dyDescent="0.25">
      <c r="A12" s="306" t="s">
        <v>8</v>
      </c>
      <c r="B12" s="306"/>
      <c r="C12" s="306"/>
      <c r="D12" s="306"/>
      <c r="E12" s="306"/>
      <c r="F12" s="306"/>
    </row>
    <row r="13" spans="1:6" ht="31.5" customHeight="1" x14ac:dyDescent="0.25">
      <c r="A13" s="61" t="s">
        <v>9</v>
      </c>
      <c r="B13" s="359" t="s">
        <v>424</v>
      </c>
      <c r="C13" s="359"/>
      <c r="D13" s="359"/>
      <c r="E13" s="359"/>
      <c r="F13" s="359"/>
    </row>
    <row r="14" spans="1:6" ht="30" x14ac:dyDescent="0.25">
      <c r="A14" s="35" t="s">
        <v>11</v>
      </c>
      <c r="B14" s="359" t="s">
        <v>425</v>
      </c>
      <c r="C14" s="359"/>
      <c r="D14" s="359"/>
      <c r="E14" s="359"/>
      <c r="F14" s="359"/>
    </row>
    <row r="15" spans="1:6" x14ac:dyDescent="0.25">
      <c r="A15" s="60" t="s">
        <v>13</v>
      </c>
      <c r="B15" s="37" t="s">
        <v>14</v>
      </c>
      <c r="C15" s="37" t="s">
        <v>15</v>
      </c>
      <c r="D15" s="37" t="s">
        <v>16</v>
      </c>
      <c r="E15" s="37" t="s">
        <v>17</v>
      </c>
      <c r="F15" s="37" t="s">
        <v>18</v>
      </c>
    </row>
    <row r="16" spans="1:6" x14ac:dyDescent="0.25">
      <c r="A16" s="60" t="s">
        <v>19</v>
      </c>
      <c r="B16" s="37">
        <v>98</v>
      </c>
      <c r="C16" s="37">
        <v>98</v>
      </c>
      <c r="D16" s="37">
        <v>100</v>
      </c>
      <c r="E16" s="37">
        <v>100</v>
      </c>
      <c r="F16" s="37">
        <v>100</v>
      </c>
    </row>
    <row r="17" spans="1:6" x14ac:dyDescent="0.25">
      <c r="A17" s="60" t="s">
        <v>20</v>
      </c>
      <c r="B17" s="37">
        <v>100</v>
      </c>
      <c r="C17" s="37">
        <v>98</v>
      </c>
      <c r="D17" s="37">
        <v>100</v>
      </c>
      <c r="E17" s="37"/>
      <c r="F17" s="37"/>
    </row>
    <row r="18" spans="1:6" x14ac:dyDescent="0.25">
      <c r="A18" s="19"/>
    </row>
    <row r="19" spans="1:6" x14ac:dyDescent="0.25">
      <c r="A19" s="19" t="s">
        <v>2</v>
      </c>
    </row>
    <row r="20" spans="1:6" ht="43.5" customHeight="1" x14ac:dyDescent="0.25">
      <c r="A20" s="308" t="s">
        <v>426</v>
      </c>
      <c r="B20" s="308"/>
      <c r="C20" s="308"/>
      <c r="D20" s="308"/>
      <c r="E20" s="308"/>
      <c r="F20" s="308"/>
    </row>
    <row r="21" spans="1:6" x14ac:dyDescent="0.25">
      <c r="A21" s="39"/>
    </row>
    <row r="22" spans="1:6" x14ac:dyDescent="0.25">
      <c r="A22" s="39" t="s">
        <v>427</v>
      </c>
    </row>
    <row r="23" spans="1:6" x14ac:dyDescent="0.25">
      <c r="A23" s="19" t="s">
        <v>436</v>
      </c>
    </row>
    <row r="24" spans="1:6" x14ac:dyDescent="0.25">
      <c r="A24" s="19"/>
    </row>
    <row r="25" spans="1:6" ht="30" x14ac:dyDescent="0.25">
      <c r="A25" s="265" t="s">
        <v>1</v>
      </c>
      <c r="B25" s="263" t="s">
        <v>588</v>
      </c>
      <c r="C25" s="264" t="s">
        <v>590</v>
      </c>
      <c r="D25" s="263" t="s">
        <v>585</v>
      </c>
      <c r="E25" s="266" t="s">
        <v>586</v>
      </c>
      <c r="F25" s="266" t="s">
        <v>587</v>
      </c>
    </row>
    <row r="26" spans="1:6" x14ac:dyDescent="0.25">
      <c r="A26" s="130"/>
      <c r="B26" s="250">
        <f>rozpočet!L90</f>
        <v>7000</v>
      </c>
      <c r="C26" s="250">
        <f>rozpočet!M90</f>
        <v>7000</v>
      </c>
      <c r="D26" s="250">
        <f>rozpočet!N90</f>
        <v>7767.52</v>
      </c>
      <c r="E26" s="250">
        <f>rozpočet!O90</f>
        <v>6000</v>
      </c>
      <c r="F26" s="250">
        <f>rozpočet!P90</f>
        <v>6000</v>
      </c>
    </row>
    <row r="27" spans="1:6" x14ac:dyDescent="0.25">
      <c r="A27" s="19"/>
    </row>
    <row r="28" spans="1:6" x14ac:dyDescent="0.25">
      <c r="A28" s="306" t="s">
        <v>8</v>
      </c>
      <c r="B28" s="306"/>
      <c r="C28" s="306"/>
      <c r="D28" s="306"/>
      <c r="E28" s="306"/>
      <c r="F28" s="306"/>
    </row>
    <row r="29" spans="1:6" ht="31.5" customHeight="1" x14ac:dyDescent="0.25">
      <c r="A29" s="61" t="s">
        <v>9</v>
      </c>
      <c r="B29" s="307" t="s">
        <v>428</v>
      </c>
      <c r="C29" s="307"/>
      <c r="D29" s="307"/>
      <c r="E29" s="307"/>
      <c r="F29" s="307"/>
    </row>
    <row r="30" spans="1:6" ht="30" x14ac:dyDescent="0.25">
      <c r="A30" s="35" t="s">
        <v>11</v>
      </c>
      <c r="B30" s="305" t="s">
        <v>429</v>
      </c>
      <c r="C30" s="305"/>
      <c r="D30" s="305"/>
      <c r="E30" s="305"/>
      <c r="F30" s="305"/>
    </row>
    <row r="31" spans="1:6" x14ac:dyDescent="0.25">
      <c r="A31" s="60" t="s">
        <v>13</v>
      </c>
      <c r="B31" s="37" t="s">
        <v>14</v>
      </c>
      <c r="C31" s="37" t="s">
        <v>15</v>
      </c>
      <c r="D31" s="37" t="s">
        <v>16</v>
      </c>
      <c r="E31" s="37" t="s">
        <v>17</v>
      </c>
      <c r="F31" s="37" t="s">
        <v>18</v>
      </c>
    </row>
    <row r="32" spans="1:6" x14ac:dyDescent="0.25">
      <c r="A32" s="60" t="s">
        <v>19</v>
      </c>
      <c r="B32" s="37">
        <v>1</v>
      </c>
      <c r="C32" s="37">
        <v>1</v>
      </c>
      <c r="D32" s="37">
        <v>1</v>
      </c>
      <c r="E32" s="37">
        <v>1</v>
      </c>
      <c r="F32" s="37">
        <v>1</v>
      </c>
    </row>
    <row r="33" spans="1:6" x14ac:dyDescent="0.25">
      <c r="A33" s="60" t="s">
        <v>20</v>
      </c>
      <c r="B33" s="37">
        <v>1</v>
      </c>
      <c r="C33" s="37">
        <v>1</v>
      </c>
      <c r="D33" s="37">
        <v>1</v>
      </c>
      <c r="E33" s="37"/>
      <c r="F33" s="37"/>
    </row>
    <row r="34" spans="1:6" x14ac:dyDescent="0.25">
      <c r="A34" s="19"/>
    </row>
    <row r="35" spans="1:6" x14ac:dyDescent="0.25">
      <c r="A35" s="19" t="s">
        <v>2</v>
      </c>
    </row>
    <row r="36" spans="1:6" x14ac:dyDescent="0.25">
      <c r="A36" s="40" t="s">
        <v>430</v>
      </c>
    </row>
    <row r="37" spans="1:6" x14ac:dyDescent="0.25">
      <c r="A37" s="19"/>
    </row>
    <row r="38" spans="1:6" x14ac:dyDescent="0.25">
      <c r="A38" s="39" t="s">
        <v>431</v>
      </c>
    </row>
    <row r="39" spans="1:6" x14ac:dyDescent="0.25">
      <c r="A39" s="19" t="s">
        <v>149</v>
      </c>
    </row>
    <row r="40" spans="1:6" x14ac:dyDescent="0.25">
      <c r="A40" s="19"/>
    </row>
    <row r="41" spans="1:6" ht="30" x14ac:dyDescent="0.25">
      <c r="A41" s="265" t="s">
        <v>1</v>
      </c>
      <c r="B41" s="263" t="s">
        <v>588</v>
      </c>
      <c r="C41" s="264" t="s">
        <v>590</v>
      </c>
      <c r="D41" s="263" t="s">
        <v>585</v>
      </c>
      <c r="E41" s="266" t="s">
        <v>586</v>
      </c>
      <c r="F41" s="266" t="s">
        <v>587</v>
      </c>
    </row>
    <row r="42" spans="1:6" x14ac:dyDescent="0.25">
      <c r="A42" s="130"/>
      <c r="B42" s="250">
        <f>rozpočet!L91</f>
        <v>27717</v>
      </c>
      <c r="C42" s="250">
        <f>rozpočet!M91</f>
        <v>23598</v>
      </c>
      <c r="D42" s="250">
        <f>rozpočet!N91</f>
        <v>44956.27</v>
      </c>
      <c r="E42" s="250">
        <f>rozpočet!O91</f>
        <v>27717</v>
      </c>
      <c r="F42" s="250">
        <f>rozpočet!P91</f>
        <v>27717</v>
      </c>
    </row>
    <row r="43" spans="1:6" x14ac:dyDescent="0.25">
      <c r="A43" s="19"/>
    </row>
    <row r="44" spans="1:6" x14ac:dyDescent="0.25">
      <c r="A44" s="306" t="s">
        <v>8</v>
      </c>
      <c r="B44" s="306"/>
      <c r="C44" s="306"/>
      <c r="D44" s="306"/>
      <c r="E44" s="306"/>
      <c r="F44" s="306"/>
    </row>
    <row r="45" spans="1:6" ht="31.5" customHeight="1" x14ac:dyDescent="0.25">
      <c r="A45" s="61" t="s">
        <v>9</v>
      </c>
      <c r="B45" s="307" t="s">
        <v>432</v>
      </c>
      <c r="C45" s="307"/>
      <c r="D45" s="307"/>
      <c r="E45" s="307"/>
      <c r="F45" s="307"/>
    </row>
    <row r="46" spans="1:6" ht="30" x14ac:dyDescent="0.25">
      <c r="A46" s="35" t="s">
        <v>11</v>
      </c>
      <c r="B46" s="305" t="s">
        <v>433</v>
      </c>
      <c r="C46" s="305"/>
      <c r="D46" s="305"/>
      <c r="E46" s="305"/>
      <c r="F46" s="305"/>
    </row>
    <row r="47" spans="1:6" x14ac:dyDescent="0.25">
      <c r="A47" s="60" t="s">
        <v>13</v>
      </c>
      <c r="B47" s="37" t="s">
        <v>14</v>
      </c>
      <c r="C47" s="37" t="s">
        <v>15</v>
      </c>
      <c r="D47" s="37" t="s">
        <v>16</v>
      </c>
      <c r="E47" s="37" t="s">
        <v>17</v>
      </c>
      <c r="F47" s="37" t="s">
        <v>18</v>
      </c>
    </row>
    <row r="48" spans="1:6" x14ac:dyDescent="0.25">
      <c r="A48" s="60" t="s">
        <v>19</v>
      </c>
      <c r="B48" s="37">
        <v>100</v>
      </c>
      <c r="C48" s="37">
        <v>100</v>
      </c>
      <c r="D48" s="37">
        <v>100</v>
      </c>
      <c r="E48" s="37">
        <v>100</v>
      </c>
      <c r="F48" s="37">
        <v>100</v>
      </c>
    </row>
    <row r="49" spans="1:10" x14ac:dyDescent="0.25">
      <c r="A49" s="60" t="s">
        <v>20</v>
      </c>
      <c r="B49" s="37">
        <v>100</v>
      </c>
      <c r="C49" s="37">
        <v>100</v>
      </c>
      <c r="D49" s="37">
        <v>100</v>
      </c>
      <c r="E49" s="37"/>
      <c r="F49" s="37"/>
    </row>
    <row r="50" spans="1:10" x14ac:dyDescent="0.25">
      <c r="A50" s="19"/>
    </row>
    <row r="51" spans="1:10" x14ac:dyDescent="0.25">
      <c r="A51" s="19" t="s">
        <v>2</v>
      </c>
    </row>
    <row r="52" spans="1:10" ht="41.25" customHeight="1" x14ac:dyDescent="0.25">
      <c r="A52" s="308" t="s">
        <v>434</v>
      </c>
      <c r="B52" s="308"/>
      <c r="C52" s="308"/>
      <c r="D52" s="308"/>
      <c r="E52" s="308"/>
      <c r="F52" s="308"/>
    </row>
    <row r="60" spans="1:10" x14ac:dyDescent="0.25">
      <c r="C60" s="253"/>
      <c r="D60" s="254"/>
      <c r="E60" s="254"/>
      <c r="F60" s="254"/>
      <c r="G60" s="254"/>
      <c r="H60" s="254"/>
      <c r="I60" s="253"/>
      <c r="J60" s="253"/>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workbookViewId="0">
      <selection activeCell="A6" sqref="A6"/>
    </sheetView>
  </sheetViews>
  <sheetFormatPr defaultColWidth="9.140625" defaultRowHeight="15" x14ac:dyDescent="0.25"/>
  <cols>
    <col min="1" max="1" width="17" style="245" customWidth="1"/>
    <col min="2" max="6" width="15" style="245" customWidth="1"/>
    <col min="7" max="16384" width="9.140625" style="245"/>
  </cols>
  <sheetData>
    <row r="1" spans="1:8" x14ac:dyDescent="0.25">
      <c r="A1" s="20" t="s">
        <v>437</v>
      </c>
    </row>
    <row r="2" spans="1:8" x14ac:dyDescent="0.25">
      <c r="A2" s="19" t="s">
        <v>477</v>
      </c>
    </row>
    <row r="3" spans="1:8" x14ac:dyDescent="0.25">
      <c r="A3" s="19" t="s">
        <v>352</v>
      </c>
    </row>
    <row r="4" spans="1:8" x14ac:dyDescent="0.25">
      <c r="A4" s="19"/>
    </row>
    <row r="5" spans="1:8" ht="30" x14ac:dyDescent="0.25">
      <c r="A5" s="265" t="s">
        <v>1</v>
      </c>
      <c r="B5" s="263" t="s">
        <v>588</v>
      </c>
      <c r="C5" s="264" t="s">
        <v>590</v>
      </c>
      <c r="D5" s="263" t="s">
        <v>585</v>
      </c>
      <c r="E5" s="266" t="s">
        <v>586</v>
      </c>
      <c r="F5" s="266" t="s">
        <v>587</v>
      </c>
    </row>
    <row r="6" spans="1:8" x14ac:dyDescent="0.25">
      <c r="A6" s="237"/>
      <c r="B6" s="251">
        <f>rozpočet!L92</f>
        <v>1032429</v>
      </c>
      <c r="C6" s="251">
        <f>rozpočet!M92</f>
        <v>1425153</v>
      </c>
      <c r="D6" s="251">
        <f>rozpočet!N92</f>
        <v>1418890.67</v>
      </c>
      <c r="E6" s="251">
        <f>rozpočet!O92</f>
        <v>1000429</v>
      </c>
      <c r="F6" s="251">
        <f>rozpočet!P92</f>
        <v>1000429</v>
      </c>
    </row>
    <row r="7" spans="1:8" x14ac:dyDescent="0.25">
      <c r="A7" s="19"/>
    </row>
    <row r="8" spans="1:8" x14ac:dyDescent="0.25">
      <c r="A8" s="19" t="s">
        <v>2</v>
      </c>
    </row>
    <row r="9" spans="1:8" ht="90" customHeight="1" x14ac:dyDescent="0.25">
      <c r="A9" s="308" t="s">
        <v>438</v>
      </c>
      <c r="B9" s="308"/>
      <c r="C9" s="308"/>
      <c r="D9" s="308"/>
      <c r="E9" s="308"/>
      <c r="F9" s="308"/>
      <c r="H9" s="246"/>
    </row>
    <row r="10" spans="1:8" x14ac:dyDescent="0.25">
      <c r="A10" s="20"/>
    </row>
    <row r="11" spans="1:8" x14ac:dyDescent="0.25">
      <c r="A11" s="20" t="s">
        <v>439</v>
      </c>
    </row>
    <row r="12" spans="1:8" x14ac:dyDescent="0.25">
      <c r="A12" s="19" t="s">
        <v>352</v>
      </c>
    </row>
    <row r="13" spans="1:8" x14ac:dyDescent="0.25">
      <c r="A13" s="19"/>
    </row>
    <row r="14" spans="1:8" ht="30" x14ac:dyDescent="0.25">
      <c r="A14" s="265" t="s">
        <v>1</v>
      </c>
      <c r="B14" s="263" t="s">
        <v>588</v>
      </c>
      <c r="C14" s="264" t="s">
        <v>590</v>
      </c>
      <c r="D14" s="263" t="s">
        <v>585</v>
      </c>
      <c r="E14" s="266" t="s">
        <v>586</v>
      </c>
      <c r="F14" s="266" t="s">
        <v>587</v>
      </c>
    </row>
    <row r="15" spans="1:8" x14ac:dyDescent="0.25">
      <c r="A15" s="237"/>
      <c r="B15" s="251">
        <f>rozpočet!L93</f>
        <v>0</v>
      </c>
      <c r="C15" s="251">
        <f>rozpočet!M93</f>
        <v>0</v>
      </c>
      <c r="D15" s="251">
        <f>rozpočet!N93</f>
        <v>0</v>
      </c>
      <c r="E15" s="251">
        <f>rozpočet!O93</f>
        <v>0</v>
      </c>
      <c r="F15" s="251">
        <f>rozpočet!P93</f>
        <v>0</v>
      </c>
    </row>
    <row r="16" spans="1:8" x14ac:dyDescent="0.25">
      <c r="A16" s="19"/>
    </row>
    <row r="17" spans="1:6" x14ac:dyDescent="0.25">
      <c r="A17" s="306" t="s">
        <v>8</v>
      </c>
      <c r="B17" s="306"/>
      <c r="C17" s="306"/>
      <c r="D17" s="306"/>
      <c r="E17" s="306"/>
      <c r="F17" s="306"/>
    </row>
    <row r="18" spans="1:6" x14ac:dyDescent="0.25">
      <c r="A18" s="233" t="s">
        <v>9</v>
      </c>
      <c r="B18" s="307" t="s">
        <v>440</v>
      </c>
      <c r="C18" s="307"/>
      <c r="D18" s="307"/>
      <c r="E18" s="307"/>
      <c r="F18" s="307"/>
    </row>
    <row r="19" spans="1:6" ht="30" x14ac:dyDescent="0.25">
      <c r="A19" s="35" t="s">
        <v>11</v>
      </c>
      <c r="B19" s="305" t="s">
        <v>55</v>
      </c>
      <c r="C19" s="305"/>
      <c r="D19" s="305"/>
      <c r="E19" s="305"/>
      <c r="F19" s="305"/>
    </row>
    <row r="20" spans="1:6" x14ac:dyDescent="0.25">
      <c r="A20" s="232" t="s">
        <v>13</v>
      </c>
      <c r="B20" s="37" t="s">
        <v>14</v>
      </c>
      <c r="C20" s="37" t="s">
        <v>15</v>
      </c>
      <c r="D20" s="37" t="s">
        <v>16</v>
      </c>
      <c r="E20" s="37" t="s">
        <v>17</v>
      </c>
      <c r="F20" s="37" t="s">
        <v>18</v>
      </c>
    </row>
    <row r="21" spans="1:6" ht="30" x14ac:dyDescent="0.25">
      <c r="A21" s="232" t="s">
        <v>19</v>
      </c>
      <c r="B21" s="37">
        <v>0</v>
      </c>
      <c r="C21" s="37">
        <v>0</v>
      </c>
      <c r="D21" s="37">
        <v>0</v>
      </c>
      <c r="E21" s="37">
        <v>0</v>
      </c>
      <c r="F21" s="37">
        <v>0</v>
      </c>
    </row>
    <row r="22" spans="1:6" x14ac:dyDescent="0.25">
      <c r="A22" s="232" t="s">
        <v>20</v>
      </c>
      <c r="B22" s="37">
        <v>0</v>
      </c>
      <c r="C22" s="37">
        <v>0</v>
      </c>
      <c r="D22" s="37">
        <v>0</v>
      </c>
      <c r="E22" s="37">
        <v>0</v>
      </c>
      <c r="F22" s="37">
        <v>0</v>
      </c>
    </row>
    <row r="23" spans="1:6" x14ac:dyDescent="0.25">
      <c r="A23" s="19"/>
    </row>
    <row r="24" spans="1:6" x14ac:dyDescent="0.25">
      <c r="A24" s="19"/>
    </row>
    <row r="25" spans="1:6" x14ac:dyDescent="0.25">
      <c r="A25" s="19" t="s">
        <v>2</v>
      </c>
    </row>
    <row r="26" spans="1:6" ht="60" customHeight="1" x14ac:dyDescent="0.25">
      <c r="A26" s="308" t="s">
        <v>441</v>
      </c>
      <c r="B26" s="308"/>
      <c r="C26" s="308"/>
      <c r="D26" s="308"/>
      <c r="E26" s="308"/>
      <c r="F26" s="308"/>
    </row>
    <row r="27" spans="1:6" x14ac:dyDescent="0.25">
      <c r="A27" s="19"/>
    </row>
    <row r="28" spans="1:6" x14ac:dyDescent="0.25">
      <c r="A28" s="19"/>
    </row>
    <row r="29" spans="1:6" x14ac:dyDescent="0.25">
      <c r="A29" s="20" t="s">
        <v>442</v>
      </c>
    </row>
    <row r="30" spans="1:6" x14ac:dyDescent="0.25">
      <c r="A30" s="19" t="s">
        <v>352</v>
      </c>
    </row>
    <row r="31" spans="1:6" x14ac:dyDescent="0.25">
      <c r="A31" s="19"/>
    </row>
    <row r="32" spans="1:6" ht="30" x14ac:dyDescent="0.25">
      <c r="A32" s="265" t="s">
        <v>1</v>
      </c>
      <c r="B32" s="263" t="s">
        <v>588</v>
      </c>
      <c r="C32" s="264" t="s">
        <v>590</v>
      </c>
      <c r="D32" s="263" t="s">
        <v>585</v>
      </c>
      <c r="E32" s="266" t="s">
        <v>586</v>
      </c>
      <c r="F32" s="266" t="s">
        <v>587</v>
      </c>
    </row>
    <row r="33" spans="1:6" x14ac:dyDescent="0.25">
      <c r="A33" s="237"/>
      <c r="B33" s="251">
        <f>rozpočet!L94</f>
        <v>536600</v>
      </c>
      <c r="C33" s="251">
        <f>rozpočet!M94</f>
        <v>637560</v>
      </c>
      <c r="D33" s="251">
        <f>rozpočet!N94</f>
        <v>629673.37</v>
      </c>
      <c r="E33" s="251">
        <f>rozpočet!O94</f>
        <v>536600</v>
      </c>
      <c r="F33" s="251">
        <f>rozpočet!P94</f>
        <v>536600</v>
      </c>
    </row>
    <row r="34" spans="1:6" x14ac:dyDescent="0.25">
      <c r="A34" s="19"/>
    </row>
    <row r="35" spans="1:6" x14ac:dyDescent="0.25">
      <c r="A35" s="19"/>
    </row>
    <row r="36" spans="1:6" x14ac:dyDescent="0.25">
      <c r="A36" s="20" t="s">
        <v>443</v>
      </c>
    </row>
    <row r="37" spans="1:6" x14ac:dyDescent="0.25">
      <c r="A37" s="19" t="s">
        <v>352</v>
      </c>
    </row>
    <row r="38" spans="1:6" x14ac:dyDescent="0.25">
      <c r="A38" s="19"/>
    </row>
    <row r="39" spans="1:6" ht="30" x14ac:dyDescent="0.25">
      <c r="A39" s="265" t="s">
        <v>1</v>
      </c>
      <c r="B39" s="263" t="s">
        <v>588</v>
      </c>
      <c r="C39" s="264" t="s">
        <v>590</v>
      </c>
      <c r="D39" s="263" t="s">
        <v>585</v>
      </c>
      <c r="E39" s="266" t="s">
        <v>586</v>
      </c>
      <c r="F39" s="266" t="s">
        <v>587</v>
      </c>
    </row>
    <row r="40" spans="1:6" x14ac:dyDescent="0.25">
      <c r="A40" s="237"/>
      <c r="B40" s="251">
        <f>rozpočet!L95</f>
        <v>152032</v>
      </c>
      <c r="C40" s="251">
        <f>rozpočet!M95</f>
        <v>209260</v>
      </c>
      <c r="D40" s="251">
        <f>rozpočet!N95</f>
        <v>201375.35999999999</v>
      </c>
      <c r="E40" s="251">
        <f>rozpočet!O95</f>
        <v>152032</v>
      </c>
      <c r="F40" s="251">
        <f>rozpočet!P95</f>
        <v>152032</v>
      </c>
    </row>
    <row r="41" spans="1:6" x14ac:dyDescent="0.25">
      <c r="A41" s="19"/>
    </row>
    <row r="42" spans="1:6" x14ac:dyDescent="0.25">
      <c r="A42" s="19"/>
    </row>
    <row r="43" spans="1:6" x14ac:dyDescent="0.25">
      <c r="A43" s="306" t="s">
        <v>8</v>
      </c>
      <c r="B43" s="306"/>
      <c r="C43" s="306"/>
      <c r="D43" s="306"/>
      <c r="E43" s="306"/>
      <c r="F43" s="306"/>
    </row>
    <row r="44" spans="1:6" ht="31.5" customHeight="1" x14ac:dyDescent="0.25">
      <c r="A44" s="233" t="s">
        <v>9</v>
      </c>
      <c r="B44" s="307" t="s">
        <v>444</v>
      </c>
      <c r="C44" s="307"/>
      <c r="D44" s="307"/>
      <c r="E44" s="307"/>
      <c r="F44" s="307"/>
    </row>
    <row r="45" spans="1:6" ht="30" x14ac:dyDescent="0.25">
      <c r="A45" s="35" t="s">
        <v>11</v>
      </c>
      <c r="B45" s="305" t="s">
        <v>445</v>
      </c>
      <c r="C45" s="305"/>
      <c r="D45" s="305"/>
      <c r="E45" s="305"/>
      <c r="F45" s="305"/>
    </row>
    <row r="46" spans="1:6" x14ac:dyDescent="0.25">
      <c r="A46" s="232" t="s">
        <v>13</v>
      </c>
      <c r="B46" s="37" t="s">
        <v>14</v>
      </c>
      <c r="C46" s="37" t="s">
        <v>15</v>
      </c>
      <c r="D46" s="37" t="s">
        <v>16</v>
      </c>
      <c r="E46" s="37" t="s">
        <v>17</v>
      </c>
      <c r="F46" s="37" t="s">
        <v>18</v>
      </c>
    </row>
    <row r="47" spans="1:6" ht="30" x14ac:dyDescent="0.25">
      <c r="A47" s="232" t="s">
        <v>19</v>
      </c>
      <c r="B47" s="251">
        <v>32000</v>
      </c>
      <c r="C47" s="251">
        <v>32000</v>
      </c>
      <c r="D47" s="251">
        <v>32000</v>
      </c>
      <c r="E47" s="251">
        <v>32000</v>
      </c>
      <c r="F47" s="251">
        <v>32000</v>
      </c>
    </row>
    <row r="48" spans="1:6" x14ac:dyDescent="0.25">
      <c r="A48" s="232" t="s">
        <v>20</v>
      </c>
      <c r="B48" s="251">
        <v>34818</v>
      </c>
      <c r="C48" s="251">
        <v>35624</v>
      </c>
      <c r="D48" s="251">
        <v>36029</v>
      </c>
      <c r="E48" s="251"/>
      <c r="F48" s="251"/>
    </row>
    <row r="49" spans="1:6" ht="30" x14ac:dyDescent="0.25">
      <c r="A49" s="35" t="s">
        <v>11</v>
      </c>
      <c r="B49" s="305" t="s">
        <v>446</v>
      </c>
      <c r="C49" s="305"/>
      <c r="D49" s="305"/>
      <c r="E49" s="305"/>
      <c r="F49" s="305"/>
    </row>
    <row r="50" spans="1:6" x14ac:dyDescent="0.25">
      <c r="A50" s="232" t="s">
        <v>13</v>
      </c>
      <c r="B50" s="37" t="s">
        <v>14</v>
      </c>
      <c r="C50" s="37" t="s">
        <v>15</v>
      </c>
      <c r="D50" s="37" t="s">
        <v>16</v>
      </c>
      <c r="E50" s="37" t="s">
        <v>17</v>
      </c>
      <c r="F50" s="37" t="s">
        <v>18</v>
      </c>
    </row>
    <row r="51" spans="1:6" ht="30" x14ac:dyDescent="0.25">
      <c r="A51" s="232" t="s">
        <v>19</v>
      </c>
      <c r="B51" s="37">
        <v>140</v>
      </c>
      <c r="C51" s="37">
        <v>140</v>
      </c>
      <c r="D51" s="37">
        <v>140</v>
      </c>
      <c r="E51" s="37">
        <v>140</v>
      </c>
      <c r="F51" s="37">
        <v>140</v>
      </c>
    </row>
    <row r="52" spans="1:6" x14ac:dyDescent="0.25">
      <c r="A52" s="232" t="s">
        <v>20</v>
      </c>
      <c r="B52" s="37">
        <v>150</v>
      </c>
      <c r="C52" s="37">
        <v>160</v>
      </c>
      <c r="D52" s="37">
        <v>175</v>
      </c>
      <c r="E52" s="37"/>
      <c r="F52" s="37"/>
    </row>
    <row r="53" spans="1:6" x14ac:dyDescent="0.25">
      <c r="A53" s="19"/>
    </row>
    <row r="54" spans="1:6" x14ac:dyDescent="0.25">
      <c r="A54" s="19" t="s">
        <v>2</v>
      </c>
    </row>
    <row r="55" spans="1:6" ht="90" customHeight="1" x14ac:dyDescent="0.25">
      <c r="A55" s="308" t="s">
        <v>447</v>
      </c>
      <c r="B55" s="308"/>
      <c r="C55" s="308"/>
      <c r="D55" s="308"/>
      <c r="E55" s="308"/>
      <c r="F55" s="308"/>
    </row>
    <row r="56" spans="1:6" x14ac:dyDescent="0.25">
      <c r="A56" s="19"/>
    </row>
    <row r="57" spans="1:6" x14ac:dyDescent="0.25">
      <c r="A57" s="19"/>
    </row>
    <row r="58" spans="1:6" x14ac:dyDescent="0.25">
      <c r="A58" s="20" t="s">
        <v>448</v>
      </c>
    </row>
    <row r="59" spans="1:6" x14ac:dyDescent="0.25">
      <c r="A59" s="19" t="s">
        <v>352</v>
      </c>
    </row>
    <row r="60" spans="1:6" x14ac:dyDescent="0.25">
      <c r="A60" s="19"/>
    </row>
    <row r="61" spans="1:6" ht="30" x14ac:dyDescent="0.25">
      <c r="A61" s="265" t="s">
        <v>1</v>
      </c>
      <c r="B61" s="263" t="s">
        <v>588</v>
      </c>
      <c r="C61" s="264" t="s">
        <v>590</v>
      </c>
      <c r="D61" s="263" t="s">
        <v>585</v>
      </c>
      <c r="E61" s="266" t="s">
        <v>586</v>
      </c>
      <c r="F61" s="266" t="s">
        <v>587</v>
      </c>
    </row>
    <row r="62" spans="1:6" x14ac:dyDescent="0.25">
      <c r="A62" s="237"/>
      <c r="B62" s="251">
        <f>rozpočet!L96</f>
        <v>384568</v>
      </c>
      <c r="C62" s="251">
        <f>rozpočet!M96</f>
        <v>428300</v>
      </c>
      <c r="D62" s="251">
        <f>rozpočet!N96</f>
        <v>428298.01</v>
      </c>
      <c r="E62" s="251">
        <f>rozpočet!O96</f>
        <v>384568</v>
      </c>
      <c r="F62" s="251">
        <f>rozpočet!P96</f>
        <v>384568</v>
      </c>
    </row>
    <row r="63" spans="1:6" x14ac:dyDescent="0.25">
      <c r="A63" s="19"/>
    </row>
    <row r="64" spans="1:6" x14ac:dyDescent="0.25">
      <c r="A64" s="306" t="s">
        <v>8</v>
      </c>
      <c r="B64" s="306"/>
      <c r="C64" s="306"/>
      <c r="D64" s="306"/>
      <c r="E64" s="306"/>
      <c r="F64" s="306"/>
    </row>
    <row r="65" spans="1:6" ht="31.5" customHeight="1" x14ac:dyDescent="0.25">
      <c r="A65" s="233" t="s">
        <v>9</v>
      </c>
      <c r="B65" s="307" t="s">
        <v>449</v>
      </c>
      <c r="C65" s="307"/>
      <c r="D65" s="307"/>
      <c r="E65" s="307"/>
      <c r="F65" s="307"/>
    </row>
    <row r="66" spans="1:6" ht="30" x14ac:dyDescent="0.25">
      <c r="A66" s="35" t="s">
        <v>11</v>
      </c>
      <c r="B66" s="305" t="s">
        <v>446</v>
      </c>
      <c r="C66" s="305"/>
      <c r="D66" s="305"/>
      <c r="E66" s="305"/>
      <c r="F66" s="305"/>
    </row>
    <row r="67" spans="1:6" x14ac:dyDescent="0.25">
      <c r="A67" s="232" t="s">
        <v>13</v>
      </c>
      <c r="B67" s="37" t="s">
        <v>14</v>
      </c>
      <c r="C67" s="37" t="s">
        <v>15</v>
      </c>
      <c r="D67" s="37" t="s">
        <v>16</v>
      </c>
      <c r="E67" s="37" t="s">
        <v>17</v>
      </c>
      <c r="F67" s="37" t="s">
        <v>18</v>
      </c>
    </row>
    <row r="68" spans="1:6" ht="30" x14ac:dyDescent="0.25">
      <c r="A68" s="232" t="s">
        <v>19</v>
      </c>
      <c r="B68" s="37">
        <v>70</v>
      </c>
      <c r="C68" s="37">
        <v>70</v>
      </c>
      <c r="D68" s="37">
        <v>65</v>
      </c>
      <c r="E68" s="37">
        <v>60</v>
      </c>
      <c r="F68" s="37">
        <v>60</v>
      </c>
    </row>
    <row r="69" spans="1:6" x14ac:dyDescent="0.25">
      <c r="A69" s="232" t="s">
        <v>20</v>
      </c>
      <c r="B69" s="37">
        <v>84</v>
      </c>
      <c r="C69" s="37">
        <v>84</v>
      </c>
      <c r="D69" s="37">
        <v>84</v>
      </c>
      <c r="E69" s="37"/>
      <c r="F69" s="37"/>
    </row>
    <row r="70" spans="1:6" ht="30" x14ac:dyDescent="0.25">
      <c r="A70" s="35" t="s">
        <v>11</v>
      </c>
      <c r="B70" s="305" t="s">
        <v>450</v>
      </c>
      <c r="C70" s="305"/>
      <c r="D70" s="305"/>
      <c r="E70" s="305"/>
      <c r="F70" s="305"/>
    </row>
    <row r="71" spans="1:6" x14ac:dyDescent="0.25">
      <c r="A71" s="232" t="s">
        <v>13</v>
      </c>
      <c r="B71" s="37" t="s">
        <v>14</v>
      </c>
      <c r="C71" s="37" t="s">
        <v>15</v>
      </c>
      <c r="D71" s="37" t="s">
        <v>16</v>
      </c>
      <c r="E71" s="37" t="s">
        <v>17</v>
      </c>
      <c r="F71" s="37" t="s">
        <v>18</v>
      </c>
    </row>
    <row r="72" spans="1:6" ht="30" x14ac:dyDescent="0.25">
      <c r="A72" s="232" t="s">
        <v>19</v>
      </c>
      <c r="B72" s="251">
        <v>35000</v>
      </c>
      <c r="C72" s="251">
        <v>35000</v>
      </c>
      <c r="D72" s="251">
        <v>45000</v>
      </c>
      <c r="E72" s="251">
        <v>45000</v>
      </c>
      <c r="F72" s="251">
        <v>45000</v>
      </c>
    </row>
    <row r="73" spans="1:6" x14ac:dyDescent="0.25">
      <c r="A73" s="232" t="s">
        <v>20</v>
      </c>
      <c r="B73" s="251">
        <v>41337</v>
      </c>
      <c r="C73" s="251">
        <v>41337</v>
      </c>
      <c r="D73" s="251">
        <v>41337</v>
      </c>
      <c r="E73" s="251"/>
      <c r="F73" s="251"/>
    </row>
    <row r="74" spans="1:6" x14ac:dyDescent="0.25">
      <c r="A74" s="19"/>
    </row>
    <row r="75" spans="1:6" x14ac:dyDescent="0.25">
      <c r="A75" s="19"/>
    </row>
    <row r="76" spans="1:6" x14ac:dyDescent="0.25">
      <c r="A76" s="19" t="s">
        <v>2</v>
      </c>
    </row>
    <row r="77" spans="1:6" ht="189" customHeight="1" x14ac:dyDescent="0.25">
      <c r="A77" s="308" t="s">
        <v>550</v>
      </c>
      <c r="B77" s="308"/>
      <c r="C77" s="308"/>
      <c r="D77" s="308"/>
      <c r="E77" s="308"/>
      <c r="F77" s="308"/>
    </row>
    <row r="78" spans="1:6" x14ac:dyDescent="0.25">
      <c r="A78" s="19"/>
    </row>
    <row r="79" spans="1:6" x14ac:dyDescent="0.25">
      <c r="A79" s="20" t="s">
        <v>451</v>
      </c>
    </row>
    <row r="80" spans="1:6" x14ac:dyDescent="0.25">
      <c r="A80" s="19" t="s">
        <v>352</v>
      </c>
    </row>
    <row r="81" spans="1:6" x14ac:dyDescent="0.25">
      <c r="A81" s="19"/>
    </row>
    <row r="82" spans="1:6" ht="30" x14ac:dyDescent="0.25">
      <c r="A82" s="265" t="s">
        <v>1</v>
      </c>
      <c r="B82" s="263" t="s">
        <v>588</v>
      </c>
      <c r="C82" s="264" t="s">
        <v>590</v>
      </c>
      <c r="D82" s="263" t="s">
        <v>585</v>
      </c>
      <c r="E82" s="266" t="s">
        <v>586</v>
      </c>
      <c r="F82" s="266" t="s">
        <v>587</v>
      </c>
    </row>
    <row r="83" spans="1:6" x14ac:dyDescent="0.25">
      <c r="A83" s="237"/>
      <c r="B83" s="251">
        <f>rozpočet!L97</f>
        <v>267560</v>
      </c>
      <c r="C83" s="251">
        <f>rozpočet!M97</f>
        <v>277126</v>
      </c>
      <c r="D83" s="251">
        <f>rozpočet!N97</f>
        <v>273432.88</v>
      </c>
      <c r="E83" s="251">
        <f>rozpočet!O97</f>
        <v>267560</v>
      </c>
      <c r="F83" s="251">
        <f>rozpočet!P97</f>
        <v>267560</v>
      </c>
    </row>
    <row r="84" spans="1:6" x14ac:dyDescent="0.25">
      <c r="A84" s="19"/>
    </row>
    <row r="85" spans="1:6" x14ac:dyDescent="0.25">
      <c r="A85" s="19"/>
    </row>
    <row r="86" spans="1:6" x14ac:dyDescent="0.25">
      <c r="A86" s="20" t="s">
        <v>452</v>
      </c>
    </row>
    <row r="87" spans="1:6" x14ac:dyDescent="0.25">
      <c r="A87" s="19" t="s">
        <v>352</v>
      </c>
    </row>
    <row r="88" spans="1:6" x14ac:dyDescent="0.25">
      <c r="A88" s="19"/>
    </row>
    <row r="89" spans="1:6" ht="30" x14ac:dyDescent="0.25">
      <c r="A89" s="265" t="s">
        <v>1</v>
      </c>
      <c r="B89" s="263" t="s">
        <v>588</v>
      </c>
      <c r="C89" s="264" t="s">
        <v>590</v>
      </c>
      <c r="D89" s="263" t="s">
        <v>585</v>
      </c>
      <c r="E89" s="266" t="s">
        <v>586</v>
      </c>
      <c r="F89" s="266" t="s">
        <v>587</v>
      </c>
    </row>
    <row r="90" spans="1:6" x14ac:dyDescent="0.25">
      <c r="A90" s="237"/>
      <c r="B90" s="251">
        <f>rozpočet!L98</f>
        <v>198744</v>
      </c>
      <c r="C90" s="251">
        <f>rozpočet!M98</f>
        <v>216467</v>
      </c>
      <c r="D90" s="251">
        <f>rozpočet!N98</f>
        <v>216468.51</v>
      </c>
      <c r="E90" s="251">
        <f>rozpočet!O98</f>
        <v>198744</v>
      </c>
      <c r="F90" s="251">
        <f>rozpočet!P98</f>
        <v>198744</v>
      </c>
    </row>
    <row r="91" spans="1:6" x14ac:dyDescent="0.25">
      <c r="A91" s="19"/>
    </row>
    <row r="92" spans="1:6" x14ac:dyDescent="0.25">
      <c r="A92" s="306" t="s">
        <v>8</v>
      </c>
      <c r="B92" s="306"/>
      <c r="C92" s="306"/>
      <c r="D92" s="306"/>
      <c r="E92" s="306"/>
      <c r="F92" s="306"/>
    </row>
    <row r="93" spans="1:6" ht="31.5" customHeight="1" x14ac:dyDescent="0.25">
      <c r="A93" s="233" t="s">
        <v>9</v>
      </c>
      <c r="B93" s="307" t="s">
        <v>453</v>
      </c>
      <c r="C93" s="307"/>
      <c r="D93" s="307"/>
      <c r="E93" s="307"/>
      <c r="F93" s="307"/>
    </row>
    <row r="94" spans="1:6" ht="30" x14ac:dyDescent="0.25">
      <c r="A94" s="35" t="s">
        <v>11</v>
      </c>
      <c r="B94" s="305" t="s">
        <v>454</v>
      </c>
      <c r="C94" s="305"/>
      <c r="D94" s="305"/>
      <c r="E94" s="305"/>
      <c r="F94" s="305"/>
    </row>
    <row r="95" spans="1:6" x14ac:dyDescent="0.25">
      <c r="A95" s="232" t="s">
        <v>13</v>
      </c>
      <c r="B95" s="37" t="s">
        <v>14</v>
      </c>
      <c r="C95" s="37" t="s">
        <v>15</v>
      </c>
      <c r="D95" s="37" t="s">
        <v>16</v>
      </c>
      <c r="E95" s="37" t="s">
        <v>17</v>
      </c>
      <c r="F95" s="37" t="s">
        <v>18</v>
      </c>
    </row>
    <row r="96" spans="1:6" ht="30" x14ac:dyDescent="0.25">
      <c r="A96" s="232" t="s">
        <v>19</v>
      </c>
      <c r="B96" s="37">
        <v>15</v>
      </c>
      <c r="C96" s="37">
        <v>7</v>
      </c>
      <c r="D96" s="37">
        <v>7</v>
      </c>
      <c r="E96" s="37">
        <v>7</v>
      </c>
      <c r="F96" s="37">
        <v>7</v>
      </c>
    </row>
    <row r="97" spans="1:6" x14ac:dyDescent="0.25">
      <c r="A97" s="232" t="s">
        <v>20</v>
      </c>
      <c r="B97" s="37">
        <v>15</v>
      </c>
      <c r="C97" s="37">
        <v>7</v>
      </c>
      <c r="D97" s="37">
        <v>14</v>
      </c>
      <c r="E97" s="37"/>
      <c r="F97" s="37"/>
    </row>
    <row r="98" spans="1:6" x14ac:dyDescent="0.25">
      <c r="A98" s="19"/>
    </row>
    <row r="99" spans="1:6" x14ac:dyDescent="0.25">
      <c r="A99" s="19"/>
    </row>
    <row r="100" spans="1:6" x14ac:dyDescent="0.25">
      <c r="A100" s="19" t="s">
        <v>2</v>
      </c>
    </row>
    <row r="101" spans="1:6" ht="36.75" customHeight="1" x14ac:dyDescent="0.25">
      <c r="A101" s="308" t="s">
        <v>542</v>
      </c>
      <c r="B101" s="308"/>
      <c r="C101" s="308"/>
      <c r="D101" s="308"/>
      <c r="E101" s="308"/>
      <c r="F101" s="308"/>
    </row>
    <row r="102" spans="1:6" x14ac:dyDescent="0.25">
      <c r="A102" s="19"/>
    </row>
    <row r="103" spans="1:6" x14ac:dyDescent="0.25">
      <c r="A103" s="19"/>
    </row>
    <row r="104" spans="1:6" x14ac:dyDescent="0.25">
      <c r="A104" s="20" t="s">
        <v>543</v>
      </c>
    </row>
    <row r="105" spans="1:6" x14ac:dyDescent="0.25">
      <c r="A105" s="19" t="s">
        <v>352</v>
      </c>
    </row>
    <row r="106" spans="1:6" x14ac:dyDescent="0.25">
      <c r="A106" s="19"/>
    </row>
    <row r="107" spans="1:6" ht="30" x14ac:dyDescent="0.25">
      <c r="A107" s="265" t="s">
        <v>1</v>
      </c>
      <c r="B107" s="263" t="s">
        <v>588</v>
      </c>
      <c r="C107" s="264" t="s">
        <v>590</v>
      </c>
      <c r="D107" s="263" t="s">
        <v>585</v>
      </c>
      <c r="E107" s="266" t="s">
        <v>586</v>
      </c>
      <c r="F107" s="266" t="s">
        <v>587</v>
      </c>
    </row>
    <row r="108" spans="1:6" x14ac:dyDescent="0.25">
      <c r="A108" s="237"/>
      <c r="B108" s="251">
        <f>rozpočet!L99</f>
        <v>63816</v>
      </c>
      <c r="C108" s="251">
        <f>rozpočet!M99</f>
        <v>55659</v>
      </c>
      <c r="D108" s="251">
        <f>rozpočet!N99</f>
        <v>47004.46</v>
      </c>
      <c r="E108" s="251">
        <f>rozpočet!O99</f>
        <v>63816</v>
      </c>
      <c r="F108" s="251">
        <f>rozpočet!P99</f>
        <v>63816</v>
      </c>
    </row>
    <row r="109" spans="1:6" x14ac:dyDescent="0.25">
      <c r="A109" s="19"/>
    </row>
    <row r="110" spans="1:6" x14ac:dyDescent="0.25">
      <c r="A110" s="306" t="s">
        <v>8</v>
      </c>
      <c r="B110" s="306"/>
      <c r="C110" s="306"/>
      <c r="D110" s="306"/>
      <c r="E110" s="306"/>
      <c r="F110" s="306"/>
    </row>
    <row r="111" spans="1:6" ht="31.5" customHeight="1" x14ac:dyDescent="0.25">
      <c r="A111" s="233" t="s">
        <v>9</v>
      </c>
      <c r="B111" s="307" t="s">
        <v>456</v>
      </c>
      <c r="C111" s="307"/>
      <c r="D111" s="307"/>
      <c r="E111" s="307"/>
      <c r="F111" s="307"/>
    </row>
    <row r="112" spans="1:6" ht="30" x14ac:dyDescent="0.25">
      <c r="A112" s="35" t="s">
        <v>11</v>
      </c>
      <c r="B112" s="305" t="s">
        <v>457</v>
      </c>
      <c r="C112" s="305"/>
      <c r="D112" s="305"/>
      <c r="E112" s="305"/>
      <c r="F112" s="305"/>
    </row>
    <row r="113" spans="1:6" x14ac:dyDescent="0.25">
      <c r="A113" s="232" t="s">
        <v>13</v>
      </c>
      <c r="B113" s="37" t="s">
        <v>14</v>
      </c>
      <c r="C113" s="37" t="s">
        <v>15</v>
      </c>
      <c r="D113" s="37" t="s">
        <v>16</v>
      </c>
      <c r="E113" s="37" t="s">
        <v>17</v>
      </c>
      <c r="F113" s="37" t="s">
        <v>18</v>
      </c>
    </row>
    <row r="114" spans="1:6" ht="30" x14ac:dyDescent="0.25">
      <c r="A114" s="232" t="s">
        <v>19</v>
      </c>
      <c r="B114" s="37">
        <v>10</v>
      </c>
      <c r="C114" s="37">
        <v>10</v>
      </c>
      <c r="D114" s="37">
        <v>12</v>
      </c>
      <c r="E114" s="37">
        <v>12</v>
      </c>
      <c r="F114" s="37">
        <v>12</v>
      </c>
    </row>
    <row r="115" spans="1:6" x14ac:dyDescent="0.25">
      <c r="A115" s="232" t="s">
        <v>20</v>
      </c>
      <c r="B115" s="37">
        <v>10</v>
      </c>
      <c r="C115" s="37">
        <v>11</v>
      </c>
      <c r="D115" s="37">
        <v>12</v>
      </c>
      <c r="E115" s="37"/>
      <c r="F115" s="37"/>
    </row>
    <row r="116" spans="1:6" x14ac:dyDescent="0.25">
      <c r="A116" s="19"/>
    </row>
    <row r="117" spans="1:6" x14ac:dyDescent="0.25">
      <c r="A117" s="19"/>
    </row>
    <row r="118" spans="1:6" x14ac:dyDescent="0.25">
      <c r="A118" s="19" t="s">
        <v>2</v>
      </c>
    </row>
    <row r="119" spans="1:6" ht="86.25" customHeight="1" x14ac:dyDescent="0.25">
      <c r="A119" s="308" t="s">
        <v>458</v>
      </c>
      <c r="B119" s="308"/>
      <c r="C119" s="308"/>
      <c r="D119" s="308"/>
      <c r="E119" s="308"/>
      <c r="F119" s="308"/>
    </row>
    <row r="120" spans="1:6" ht="13.5" customHeight="1" x14ac:dyDescent="0.25">
      <c r="A120" s="231"/>
      <c r="B120" s="231"/>
      <c r="C120" s="231"/>
      <c r="D120" s="231"/>
      <c r="E120" s="231"/>
      <c r="F120" s="231"/>
    </row>
    <row r="121" spans="1:6" ht="13.5" customHeight="1" x14ac:dyDescent="0.25">
      <c r="A121" s="231"/>
      <c r="B121" s="231"/>
      <c r="C121" s="231"/>
      <c r="D121" s="231"/>
      <c r="E121" s="231"/>
      <c r="F121" s="231"/>
    </row>
    <row r="122" spans="1:6" ht="13.5" customHeight="1" x14ac:dyDescent="0.25">
      <c r="A122" s="20" t="s">
        <v>479</v>
      </c>
    </row>
    <row r="123" spans="1:6" ht="13.5" customHeight="1" x14ac:dyDescent="0.25">
      <c r="A123" s="19" t="s">
        <v>352</v>
      </c>
    </row>
    <row r="124" spans="1:6" ht="13.5" customHeight="1" x14ac:dyDescent="0.25">
      <c r="A124" s="19"/>
    </row>
    <row r="125" spans="1:6" ht="30.75" customHeight="1" x14ac:dyDescent="0.25">
      <c r="A125" s="265" t="s">
        <v>1</v>
      </c>
      <c r="B125" s="263" t="s">
        <v>588</v>
      </c>
      <c r="C125" s="264" t="s">
        <v>590</v>
      </c>
      <c r="D125" s="263" t="s">
        <v>585</v>
      </c>
      <c r="E125" s="266" t="s">
        <v>586</v>
      </c>
      <c r="F125" s="266" t="s">
        <v>587</v>
      </c>
    </row>
    <row r="126" spans="1:6" ht="13.5" customHeight="1" x14ac:dyDescent="0.25">
      <c r="A126" s="237"/>
      <c r="B126" s="238">
        <f>rozpočet!L100</f>
        <v>5000</v>
      </c>
      <c r="C126" s="238">
        <f>rozpočet!M100</f>
        <v>5000</v>
      </c>
      <c r="D126" s="238">
        <f>rozpočet!N100</f>
        <v>9959.91</v>
      </c>
      <c r="E126" s="238">
        <f>rozpočet!O100</f>
        <v>5000</v>
      </c>
      <c r="F126" s="238">
        <f>rozpočet!P100</f>
        <v>5000</v>
      </c>
    </row>
    <row r="127" spans="1:6" ht="13.5" customHeight="1" x14ac:dyDescent="0.25">
      <c r="A127" s="19"/>
    </row>
    <row r="128" spans="1:6" ht="13.5" customHeight="1" x14ac:dyDescent="0.25">
      <c r="A128" s="306" t="s">
        <v>8</v>
      </c>
      <c r="B128" s="306"/>
      <c r="C128" s="306"/>
      <c r="D128" s="306"/>
      <c r="E128" s="306"/>
      <c r="F128" s="306"/>
    </row>
    <row r="129" spans="1:6" ht="13.5" customHeight="1" x14ac:dyDescent="0.25">
      <c r="A129" s="233" t="s">
        <v>9</v>
      </c>
      <c r="B129" s="307" t="s">
        <v>524</v>
      </c>
      <c r="C129" s="307"/>
      <c r="D129" s="307"/>
      <c r="E129" s="307"/>
      <c r="F129" s="307"/>
    </row>
    <row r="130" spans="1:6" ht="13.5" customHeight="1" x14ac:dyDescent="0.25">
      <c r="A130" s="35" t="s">
        <v>11</v>
      </c>
      <c r="B130" s="305" t="s">
        <v>525</v>
      </c>
      <c r="C130" s="305"/>
      <c r="D130" s="305"/>
      <c r="E130" s="305"/>
      <c r="F130" s="305"/>
    </row>
    <row r="131" spans="1:6" ht="13.5" customHeight="1" x14ac:dyDescent="0.25">
      <c r="A131" s="232" t="s">
        <v>13</v>
      </c>
      <c r="B131" s="37" t="s">
        <v>14</v>
      </c>
      <c r="C131" s="37" t="s">
        <v>15</v>
      </c>
      <c r="D131" s="37" t="s">
        <v>16</v>
      </c>
      <c r="E131" s="37" t="s">
        <v>17</v>
      </c>
      <c r="F131" s="37" t="s">
        <v>18</v>
      </c>
    </row>
    <row r="132" spans="1:6" ht="13.5" customHeight="1" x14ac:dyDescent="0.25">
      <c r="A132" s="232" t="s">
        <v>19</v>
      </c>
      <c r="B132" s="37">
        <v>5</v>
      </c>
      <c r="C132" s="37">
        <v>5</v>
      </c>
      <c r="D132" s="37">
        <v>5</v>
      </c>
      <c r="E132" s="37">
        <v>5</v>
      </c>
      <c r="F132" s="37">
        <v>5</v>
      </c>
    </row>
    <row r="133" spans="1:6" ht="13.5" customHeight="1" x14ac:dyDescent="0.25">
      <c r="A133" s="232" t="s">
        <v>20</v>
      </c>
      <c r="B133" s="37">
        <v>5</v>
      </c>
      <c r="C133" s="37">
        <v>5</v>
      </c>
      <c r="D133" s="37">
        <v>5</v>
      </c>
      <c r="E133" s="37"/>
      <c r="F133" s="37"/>
    </row>
    <row r="134" spans="1:6" ht="13.5" customHeight="1" x14ac:dyDescent="0.25">
      <c r="A134" s="19"/>
    </row>
    <row r="135" spans="1:6" ht="13.5" customHeight="1" x14ac:dyDescent="0.25">
      <c r="A135" s="19"/>
    </row>
    <row r="136" spans="1:6" ht="13.5" customHeight="1" x14ac:dyDescent="0.25">
      <c r="A136" s="19" t="s">
        <v>2</v>
      </c>
    </row>
    <row r="137" spans="1:6" ht="136.5" customHeight="1" x14ac:dyDescent="0.25">
      <c r="A137" s="308" t="s">
        <v>523</v>
      </c>
      <c r="B137" s="308"/>
      <c r="C137" s="308"/>
      <c r="D137" s="308"/>
      <c r="E137" s="308"/>
      <c r="F137" s="308"/>
    </row>
    <row r="138" spans="1:6" ht="13.5" customHeight="1" x14ac:dyDescent="0.25">
      <c r="A138" s="231"/>
      <c r="B138" s="231"/>
      <c r="C138" s="231"/>
      <c r="D138" s="231"/>
      <c r="E138" s="231"/>
      <c r="F138" s="231"/>
    </row>
    <row r="139" spans="1:6" x14ac:dyDescent="0.25">
      <c r="A139" s="19"/>
    </row>
    <row r="140" spans="1:6" x14ac:dyDescent="0.25">
      <c r="A140" s="20" t="s">
        <v>459</v>
      </c>
    </row>
    <row r="141" spans="1:6" x14ac:dyDescent="0.25">
      <c r="A141" s="19" t="s">
        <v>478</v>
      </c>
    </row>
    <row r="142" spans="1:6" x14ac:dyDescent="0.25">
      <c r="A142" s="40"/>
    </row>
    <row r="143" spans="1:6" ht="30" x14ac:dyDescent="0.25">
      <c r="A143" s="265" t="s">
        <v>1</v>
      </c>
      <c r="B143" s="263" t="s">
        <v>588</v>
      </c>
      <c r="C143" s="264" t="s">
        <v>590</v>
      </c>
      <c r="D143" s="263" t="s">
        <v>585</v>
      </c>
      <c r="E143" s="266" t="s">
        <v>586</v>
      </c>
      <c r="F143" s="266" t="s">
        <v>587</v>
      </c>
    </row>
    <row r="144" spans="1:6" x14ac:dyDescent="0.25">
      <c r="A144" s="237"/>
      <c r="B144" s="251">
        <f>rozpočet!L101</f>
        <v>32000</v>
      </c>
      <c r="C144" s="251">
        <f>rozpočet!M101</f>
        <v>32000</v>
      </c>
      <c r="D144" s="251">
        <f>rozpočet!N101</f>
        <v>39330.400000000001</v>
      </c>
      <c r="E144" s="251">
        <f>rozpočet!O101</f>
        <v>0</v>
      </c>
      <c r="F144" s="251">
        <f>rozpočet!P101</f>
        <v>0</v>
      </c>
    </row>
    <row r="145" spans="1:6" x14ac:dyDescent="0.25">
      <c r="A145" s="19"/>
    </row>
    <row r="146" spans="1:6" x14ac:dyDescent="0.25">
      <c r="A146" s="306" t="s">
        <v>8</v>
      </c>
      <c r="B146" s="306"/>
      <c r="C146" s="306"/>
      <c r="D146" s="306"/>
      <c r="E146" s="306"/>
      <c r="F146" s="306"/>
    </row>
    <row r="147" spans="1:6" x14ac:dyDescent="0.25">
      <c r="A147" s="233" t="s">
        <v>9</v>
      </c>
      <c r="B147" s="307" t="s">
        <v>460</v>
      </c>
      <c r="C147" s="307"/>
      <c r="D147" s="307"/>
      <c r="E147" s="307"/>
      <c r="F147" s="307"/>
    </row>
    <row r="148" spans="1:6" ht="30" x14ac:dyDescent="0.25">
      <c r="A148" s="35" t="s">
        <v>11</v>
      </c>
      <c r="B148" s="305" t="s">
        <v>461</v>
      </c>
      <c r="C148" s="305"/>
      <c r="D148" s="305"/>
      <c r="E148" s="305"/>
      <c r="F148" s="305"/>
    </row>
    <row r="149" spans="1:6" x14ac:dyDescent="0.25">
      <c r="A149" s="232" t="s">
        <v>13</v>
      </c>
      <c r="B149" s="37" t="s">
        <v>14</v>
      </c>
      <c r="C149" s="37" t="s">
        <v>15</v>
      </c>
      <c r="D149" s="37" t="s">
        <v>16</v>
      </c>
      <c r="E149" s="37" t="s">
        <v>17</v>
      </c>
      <c r="F149" s="37" t="s">
        <v>18</v>
      </c>
    </row>
    <row r="150" spans="1:6" ht="30" x14ac:dyDescent="0.25">
      <c r="A150" s="232" t="s">
        <v>19</v>
      </c>
      <c r="B150" s="37">
        <v>8</v>
      </c>
      <c r="C150" s="37">
        <v>8</v>
      </c>
      <c r="D150" s="37">
        <v>6</v>
      </c>
      <c r="E150" s="37">
        <v>6</v>
      </c>
      <c r="F150" s="37">
        <v>6</v>
      </c>
    </row>
    <row r="151" spans="1:6" x14ac:dyDescent="0.25">
      <c r="A151" s="232" t="s">
        <v>20</v>
      </c>
      <c r="B151" s="37">
        <v>8</v>
      </c>
      <c r="C151" s="37">
        <v>2</v>
      </c>
      <c r="D151" s="37">
        <v>2</v>
      </c>
      <c r="E151" s="37"/>
      <c r="F151" s="37"/>
    </row>
    <row r="152" spans="1:6" x14ac:dyDescent="0.25">
      <c r="A152" s="40"/>
    </row>
    <row r="153" spans="1:6" x14ac:dyDescent="0.25">
      <c r="A153" s="19" t="s">
        <v>2</v>
      </c>
    </row>
    <row r="154" spans="1:6" ht="66" customHeight="1" x14ac:dyDescent="0.25">
      <c r="A154" s="308" t="s">
        <v>462</v>
      </c>
      <c r="B154" s="308"/>
      <c r="C154" s="308"/>
      <c r="D154" s="308"/>
      <c r="E154" s="308"/>
      <c r="F154" s="308"/>
    </row>
    <row r="155" spans="1:6" x14ac:dyDescent="0.25">
      <c r="A155" s="247"/>
    </row>
    <row r="156" spans="1:6" x14ac:dyDescent="0.25">
      <c r="A156" s="20"/>
    </row>
    <row r="157" spans="1:6" x14ac:dyDescent="0.25">
      <c r="A157" s="20"/>
    </row>
    <row r="158" spans="1:6" x14ac:dyDescent="0.25">
      <c r="A158" s="20" t="s">
        <v>463</v>
      </c>
    </row>
    <row r="159" spans="1:6" x14ac:dyDescent="0.25">
      <c r="A159" s="19" t="s">
        <v>352</v>
      </c>
    </row>
    <row r="160" spans="1:6" x14ac:dyDescent="0.25">
      <c r="A160" s="19"/>
    </row>
    <row r="161" spans="1:6" ht="30" x14ac:dyDescent="0.25">
      <c r="A161" s="265" t="s">
        <v>1</v>
      </c>
      <c r="B161" s="263" t="s">
        <v>588</v>
      </c>
      <c r="C161" s="264" t="s">
        <v>590</v>
      </c>
      <c r="D161" s="263" t="s">
        <v>585</v>
      </c>
      <c r="E161" s="266" t="s">
        <v>586</v>
      </c>
      <c r="F161" s="266" t="s">
        <v>587</v>
      </c>
    </row>
    <row r="162" spans="1:6" x14ac:dyDescent="0.25">
      <c r="A162" s="237"/>
      <c r="B162" s="251">
        <f>rozpočet!L102</f>
        <v>122000</v>
      </c>
      <c r="C162" s="251">
        <f>rozpočet!M102</f>
        <v>404033</v>
      </c>
      <c r="D162" s="251">
        <f>rozpočet!N102</f>
        <v>402015.64</v>
      </c>
      <c r="E162" s="251">
        <f>rozpočet!O102</f>
        <v>122000</v>
      </c>
      <c r="F162" s="251">
        <f>rozpočet!P102</f>
        <v>122000</v>
      </c>
    </row>
    <row r="163" spans="1:6" x14ac:dyDescent="0.25">
      <c r="A163" s="19"/>
    </row>
    <row r="164" spans="1:6" x14ac:dyDescent="0.25">
      <c r="A164" s="19"/>
    </row>
    <row r="165" spans="1:6" x14ac:dyDescent="0.25">
      <c r="A165" s="20" t="s">
        <v>481</v>
      </c>
    </row>
    <row r="166" spans="1:6" x14ac:dyDescent="0.25">
      <c r="A166" s="19" t="s">
        <v>352</v>
      </c>
    </row>
    <row r="167" spans="1:6" x14ac:dyDescent="0.25">
      <c r="A167" s="19"/>
    </row>
    <row r="168" spans="1:6" ht="30" x14ac:dyDescent="0.25">
      <c r="A168" s="265" t="s">
        <v>1</v>
      </c>
      <c r="B168" s="263" t="s">
        <v>588</v>
      </c>
      <c r="C168" s="264" t="s">
        <v>590</v>
      </c>
      <c r="D168" s="263" t="s">
        <v>585</v>
      </c>
      <c r="E168" s="266" t="s">
        <v>586</v>
      </c>
      <c r="F168" s="266" t="s">
        <v>587</v>
      </c>
    </row>
    <row r="169" spans="1:6" x14ac:dyDescent="0.25">
      <c r="A169" s="237"/>
      <c r="B169" s="251">
        <f>rozpočet!L103</f>
        <v>3500</v>
      </c>
      <c r="C169" s="251">
        <f>rozpočet!M103</f>
        <v>3500</v>
      </c>
      <c r="D169" s="251">
        <f>rozpočet!N103</f>
        <v>4980</v>
      </c>
      <c r="E169" s="251">
        <f>rozpočet!O103</f>
        <v>3500</v>
      </c>
      <c r="F169" s="251">
        <f>rozpočet!P103</f>
        <v>3500</v>
      </c>
    </row>
    <row r="170" spans="1:6" x14ac:dyDescent="0.25">
      <c r="A170" s="19"/>
    </row>
    <row r="171" spans="1:6" x14ac:dyDescent="0.25">
      <c r="A171" s="306" t="s">
        <v>8</v>
      </c>
      <c r="B171" s="306"/>
      <c r="C171" s="306"/>
      <c r="D171" s="306"/>
      <c r="E171" s="306"/>
      <c r="F171" s="306"/>
    </row>
    <row r="172" spans="1:6" ht="31.5" customHeight="1" x14ac:dyDescent="0.25">
      <c r="A172" s="233" t="s">
        <v>9</v>
      </c>
      <c r="B172" s="307" t="s">
        <v>464</v>
      </c>
      <c r="C172" s="307"/>
      <c r="D172" s="307"/>
      <c r="E172" s="307"/>
      <c r="F172" s="307"/>
    </row>
    <row r="173" spans="1:6" ht="30" x14ac:dyDescent="0.25">
      <c r="A173" s="35" t="s">
        <v>11</v>
      </c>
      <c r="B173" s="305" t="s">
        <v>465</v>
      </c>
      <c r="C173" s="305"/>
      <c r="D173" s="305"/>
      <c r="E173" s="305"/>
      <c r="F173" s="305"/>
    </row>
    <row r="174" spans="1:6" x14ac:dyDescent="0.25">
      <c r="A174" s="232" t="s">
        <v>13</v>
      </c>
      <c r="B174" s="37" t="s">
        <v>14</v>
      </c>
      <c r="C174" s="37" t="s">
        <v>15</v>
      </c>
      <c r="D174" s="37" t="s">
        <v>16</v>
      </c>
      <c r="E174" s="37" t="s">
        <v>17</v>
      </c>
      <c r="F174" s="37" t="s">
        <v>18</v>
      </c>
    </row>
    <row r="175" spans="1:6" ht="30" x14ac:dyDescent="0.25">
      <c r="A175" s="232" t="s">
        <v>19</v>
      </c>
      <c r="B175" s="37">
        <v>95</v>
      </c>
      <c r="C175" s="37">
        <v>95</v>
      </c>
      <c r="D175" s="37">
        <v>60</v>
      </c>
      <c r="E175" s="37">
        <v>60</v>
      </c>
      <c r="F175" s="37">
        <v>60</v>
      </c>
    </row>
    <row r="176" spans="1:6" x14ac:dyDescent="0.25">
      <c r="A176" s="232" t="s">
        <v>20</v>
      </c>
      <c r="B176" s="37">
        <v>66</v>
      </c>
      <c r="C176" s="37">
        <v>60</v>
      </c>
      <c r="D176" s="37">
        <v>55</v>
      </c>
      <c r="E176" s="37"/>
      <c r="F176" s="37"/>
    </row>
    <row r="177" spans="1:6" x14ac:dyDescent="0.25">
      <c r="A177" s="19"/>
    </row>
    <row r="178" spans="1:6" x14ac:dyDescent="0.25">
      <c r="A178" s="19"/>
    </row>
    <row r="179" spans="1:6" x14ac:dyDescent="0.25">
      <c r="A179" s="19" t="s">
        <v>2</v>
      </c>
    </row>
    <row r="180" spans="1:6" ht="114.75" customHeight="1" x14ac:dyDescent="0.25">
      <c r="A180" s="308" t="s">
        <v>466</v>
      </c>
      <c r="B180" s="308"/>
      <c r="C180" s="308"/>
      <c r="D180" s="308"/>
      <c r="E180" s="308"/>
      <c r="F180" s="308"/>
    </row>
    <row r="181" spans="1:6" x14ac:dyDescent="0.25">
      <c r="A181" s="19"/>
    </row>
    <row r="182" spans="1:6" x14ac:dyDescent="0.25">
      <c r="A182" s="19"/>
    </row>
    <row r="183" spans="1:6" x14ac:dyDescent="0.25">
      <c r="A183" s="20" t="s">
        <v>467</v>
      </c>
    </row>
    <row r="184" spans="1:6" x14ac:dyDescent="0.25">
      <c r="A184" s="19" t="s">
        <v>352</v>
      </c>
    </row>
    <row r="185" spans="1:6" x14ac:dyDescent="0.25">
      <c r="A185" s="19"/>
    </row>
    <row r="186" spans="1:6" ht="30" x14ac:dyDescent="0.25">
      <c r="A186" s="265" t="s">
        <v>1</v>
      </c>
      <c r="B186" s="263" t="s">
        <v>588</v>
      </c>
      <c r="C186" s="264" t="s">
        <v>590</v>
      </c>
      <c r="D186" s="263" t="s">
        <v>585</v>
      </c>
      <c r="E186" s="266" t="s">
        <v>586</v>
      </c>
      <c r="F186" s="266" t="s">
        <v>587</v>
      </c>
    </row>
    <row r="187" spans="1:6" x14ac:dyDescent="0.25">
      <c r="A187" s="237"/>
      <c r="B187" s="251">
        <f>rozpočet!L104</f>
        <v>0</v>
      </c>
      <c r="C187" s="251">
        <f>rozpočet!M104</f>
        <v>0</v>
      </c>
      <c r="D187" s="251">
        <f>rozpočet!N104</f>
        <v>0</v>
      </c>
      <c r="E187" s="251">
        <f>rozpočet!O104</f>
        <v>0</v>
      </c>
      <c r="F187" s="251">
        <f>rozpočet!P104</f>
        <v>0</v>
      </c>
    </row>
    <row r="188" spans="1:6" x14ac:dyDescent="0.25">
      <c r="A188" s="19"/>
    </row>
    <row r="189" spans="1:6" x14ac:dyDescent="0.25">
      <c r="A189" s="306" t="s">
        <v>8</v>
      </c>
      <c r="B189" s="306"/>
      <c r="C189" s="306"/>
      <c r="D189" s="306"/>
      <c r="E189" s="306"/>
      <c r="F189" s="306"/>
    </row>
    <row r="190" spans="1:6" ht="31.5" customHeight="1" x14ac:dyDescent="0.25">
      <c r="A190" s="233" t="s">
        <v>9</v>
      </c>
      <c r="B190" s="307" t="s">
        <v>468</v>
      </c>
      <c r="C190" s="307"/>
      <c r="D190" s="307"/>
      <c r="E190" s="307"/>
      <c r="F190" s="307"/>
    </row>
    <row r="191" spans="1:6" ht="30" x14ac:dyDescent="0.25">
      <c r="A191" s="35" t="s">
        <v>11</v>
      </c>
      <c r="B191" s="305" t="s">
        <v>469</v>
      </c>
      <c r="C191" s="305"/>
      <c r="D191" s="305"/>
      <c r="E191" s="305"/>
      <c r="F191" s="305"/>
    </row>
    <row r="192" spans="1:6" x14ac:dyDescent="0.25">
      <c r="A192" s="232" t="s">
        <v>13</v>
      </c>
      <c r="B192" s="37" t="s">
        <v>14</v>
      </c>
      <c r="C192" s="37" t="s">
        <v>15</v>
      </c>
      <c r="D192" s="37" t="s">
        <v>16</v>
      </c>
      <c r="E192" s="37" t="s">
        <v>17</v>
      </c>
      <c r="F192" s="37" t="s">
        <v>18</v>
      </c>
    </row>
    <row r="193" spans="1:6" ht="30" x14ac:dyDescent="0.25">
      <c r="A193" s="232" t="s">
        <v>19</v>
      </c>
      <c r="B193" s="37">
        <v>0</v>
      </c>
      <c r="C193" s="37">
        <v>0</v>
      </c>
      <c r="D193" s="37">
        <v>0</v>
      </c>
      <c r="E193" s="37">
        <v>0</v>
      </c>
      <c r="F193" s="37">
        <v>0</v>
      </c>
    </row>
    <row r="194" spans="1:6" x14ac:dyDescent="0.25">
      <c r="A194" s="232" t="s">
        <v>20</v>
      </c>
      <c r="B194" s="37">
        <v>0</v>
      </c>
      <c r="C194" s="37">
        <v>0</v>
      </c>
      <c r="D194" s="37">
        <v>0</v>
      </c>
      <c r="E194" s="37">
        <v>0</v>
      </c>
      <c r="F194" s="37">
        <v>0</v>
      </c>
    </row>
    <row r="195" spans="1:6" x14ac:dyDescent="0.25">
      <c r="A195" s="19"/>
    </row>
    <row r="196" spans="1:6" x14ac:dyDescent="0.25">
      <c r="A196" s="19"/>
    </row>
    <row r="197" spans="1:6" x14ac:dyDescent="0.25">
      <c r="A197" s="19" t="s">
        <v>2</v>
      </c>
    </row>
    <row r="198" spans="1:6" ht="51" customHeight="1" x14ac:dyDescent="0.25">
      <c r="A198" s="308" t="s">
        <v>470</v>
      </c>
      <c r="B198" s="308"/>
      <c r="C198" s="308"/>
      <c r="D198" s="308"/>
      <c r="E198" s="308"/>
      <c r="F198" s="308"/>
    </row>
    <row r="199" spans="1:6" x14ac:dyDescent="0.25">
      <c r="A199" s="40"/>
    </row>
    <row r="200" spans="1:6" x14ac:dyDescent="0.25">
      <c r="A200" s="40"/>
    </row>
    <row r="201" spans="1:6" x14ac:dyDescent="0.25">
      <c r="A201" s="20" t="s">
        <v>482</v>
      </c>
    </row>
    <row r="202" spans="1:6" x14ac:dyDescent="0.25">
      <c r="A202" s="19" t="s">
        <v>352</v>
      </c>
    </row>
    <row r="203" spans="1:6" x14ac:dyDescent="0.25">
      <c r="A203" s="19"/>
    </row>
    <row r="204" spans="1:6" ht="30" x14ac:dyDescent="0.25">
      <c r="A204" s="265" t="s">
        <v>1</v>
      </c>
      <c r="B204" s="263" t="s">
        <v>588</v>
      </c>
      <c r="C204" s="264" t="s">
        <v>590</v>
      </c>
      <c r="D204" s="263" t="s">
        <v>585</v>
      </c>
      <c r="E204" s="266" t="s">
        <v>586</v>
      </c>
      <c r="F204" s="266" t="s">
        <v>587</v>
      </c>
    </row>
    <row r="205" spans="1:6" x14ac:dyDescent="0.25">
      <c r="A205" s="237"/>
      <c r="B205" s="251">
        <f>rozpočet!L105</f>
        <v>115000</v>
      </c>
      <c r="C205" s="251">
        <f>rozpočet!M105</f>
        <v>397033</v>
      </c>
      <c r="D205" s="251">
        <f>rozpočet!N105</f>
        <v>397035.64</v>
      </c>
      <c r="E205" s="251">
        <f>rozpočet!O105</f>
        <v>115000</v>
      </c>
      <c r="F205" s="251">
        <f>rozpočet!P105</f>
        <v>115000</v>
      </c>
    </row>
    <row r="206" spans="1:6" x14ac:dyDescent="0.25">
      <c r="A206" s="19"/>
    </row>
    <row r="207" spans="1:6" x14ac:dyDescent="0.25">
      <c r="A207" s="306" t="s">
        <v>8</v>
      </c>
      <c r="B207" s="306"/>
      <c r="C207" s="306"/>
      <c r="D207" s="306"/>
      <c r="E207" s="306"/>
      <c r="F207" s="306"/>
    </row>
    <row r="208" spans="1:6" x14ac:dyDescent="0.25">
      <c r="A208" s="233" t="s">
        <v>9</v>
      </c>
      <c r="B208" s="307" t="s">
        <v>556</v>
      </c>
      <c r="C208" s="307"/>
      <c r="D208" s="307"/>
      <c r="E208" s="307"/>
      <c r="F208" s="307"/>
    </row>
    <row r="209" spans="1:6" ht="30" x14ac:dyDescent="0.25">
      <c r="A209" s="35" t="s">
        <v>11</v>
      </c>
      <c r="B209" s="305" t="s">
        <v>555</v>
      </c>
      <c r="C209" s="305"/>
      <c r="D209" s="305"/>
      <c r="E209" s="305"/>
      <c r="F209" s="305"/>
    </row>
    <row r="210" spans="1:6" x14ac:dyDescent="0.25">
      <c r="A210" s="232" t="s">
        <v>13</v>
      </c>
      <c r="B210" s="37" t="s">
        <v>14</v>
      </c>
      <c r="C210" s="37" t="s">
        <v>15</v>
      </c>
      <c r="D210" s="37" t="s">
        <v>16</v>
      </c>
      <c r="E210" s="37" t="s">
        <v>17</v>
      </c>
      <c r="F210" s="37" t="s">
        <v>18</v>
      </c>
    </row>
    <row r="211" spans="1:6" ht="30" x14ac:dyDescent="0.25">
      <c r="A211" s="232" t="s">
        <v>19</v>
      </c>
      <c r="B211" s="37">
        <v>80</v>
      </c>
      <c r="C211" s="37">
        <v>75</v>
      </c>
      <c r="D211" s="37">
        <v>75</v>
      </c>
      <c r="E211" s="37">
        <v>75</v>
      </c>
      <c r="F211" s="37">
        <v>75</v>
      </c>
    </row>
    <row r="212" spans="1:6" x14ac:dyDescent="0.25">
      <c r="A212" s="232" t="s">
        <v>20</v>
      </c>
      <c r="B212" s="37">
        <v>80</v>
      </c>
      <c r="C212" s="37">
        <v>75</v>
      </c>
      <c r="D212" s="37">
        <v>75</v>
      </c>
      <c r="E212" s="37"/>
      <c r="F212" s="37"/>
    </row>
    <row r="213" spans="1:6" x14ac:dyDescent="0.25">
      <c r="A213" s="19"/>
    </row>
    <row r="214" spans="1:6" ht="45.6" customHeight="1" x14ac:dyDescent="0.25">
      <c r="A214" s="308" t="s">
        <v>554</v>
      </c>
      <c r="B214" s="308"/>
      <c r="C214" s="308"/>
      <c r="D214" s="308"/>
      <c r="E214" s="308"/>
      <c r="F214" s="308"/>
    </row>
    <row r="215" spans="1:6" ht="11.45" customHeight="1" x14ac:dyDescent="0.25">
      <c r="A215" s="308"/>
      <c r="B215" s="308"/>
      <c r="C215" s="308"/>
      <c r="D215" s="308"/>
      <c r="E215" s="308"/>
      <c r="F215" s="308"/>
    </row>
    <row r="216" spans="1:6" x14ac:dyDescent="0.25">
      <c r="A216" s="40"/>
    </row>
    <row r="217" spans="1:6" x14ac:dyDescent="0.25">
      <c r="A217" s="19"/>
    </row>
    <row r="218" spans="1:6" x14ac:dyDescent="0.25">
      <c r="A218" s="20" t="s">
        <v>480</v>
      </c>
    </row>
    <row r="219" spans="1:6" x14ac:dyDescent="0.25">
      <c r="A219" s="19" t="s">
        <v>352</v>
      </c>
    </row>
    <row r="220" spans="1:6" x14ac:dyDescent="0.25">
      <c r="A220" s="19"/>
    </row>
    <row r="221" spans="1:6" ht="30" x14ac:dyDescent="0.25">
      <c r="A221" s="265" t="s">
        <v>1</v>
      </c>
      <c r="B221" s="263" t="s">
        <v>588</v>
      </c>
      <c r="C221" s="264" t="s">
        <v>590</v>
      </c>
      <c r="D221" s="263" t="s">
        <v>585</v>
      </c>
      <c r="E221" s="266" t="s">
        <v>586</v>
      </c>
      <c r="F221" s="266" t="s">
        <v>587</v>
      </c>
    </row>
    <row r="222" spans="1:6" x14ac:dyDescent="0.25">
      <c r="A222" s="237"/>
      <c r="B222" s="251">
        <f>rozpočet!L106</f>
        <v>3500</v>
      </c>
      <c r="C222" s="251">
        <f>rozpočet!M106</f>
        <v>3500</v>
      </c>
      <c r="D222" s="251">
        <f>rozpočet!N106</f>
        <v>0</v>
      </c>
      <c r="E222" s="251">
        <f>rozpočet!O106</f>
        <v>3500</v>
      </c>
      <c r="F222" s="251">
        <f>rozpočet!P106</f>
        <v>3500</v>
      </c>
    </row>
    <row r="223" spans="1:6" x14ac:dyDescent="0.25">
      <c r="A223" s="19"/>
    </row>
    <row r="224" spans="1:6" x14ac:dyDescent="0.25">
      <c r="A224" s="306" t="s">
        <v>8</v>
      </c>
      <c r="B224" s="306"/>
      <c r="C224" s="306"/>
      <c r="D224" s="306"/>
      <c r="E224" s="306"/>
      <c r="F224" s="306"/>
    </row>
    <row r="225" spans="1:6" ht="31.5" customHeight="1" x14ac:dyDescent="0.25">
      <c r="A225" s="233" t="s">
        <v>9</v>
      </c>
      <c r="B225" s="307" t="s">
        <v>468</v>
      </c>
      <c r="C225" s="307"/>
      <c r="D225" s="307"/>
      <c r="E225" s="307"/>
      <c r="F225" s="307"/>
    </row>
    <row r="226" spans="1:6" ht="30" x14ac:dyDescent="0.25">
      <c r="A226" s="35" t="s">
        <v>11</v>
      </c>
      <c r="B226" s="305" t="s">
        <v>471</v>
      </c>
      <c r="C226" s="305"/>
      <c r="D226" s="305"/>
      <c r="E226" s="305"/>
      <c r="F226" s="305"/>
    </row>
    <row r="227" spans="1:6" x14ac:dyDescent="0.25">
      <c r="A227" s="232" t="s">
        <v>13</v>
      </c>
      <c r="B227" s="37" t="s">
        <v>14</v>
      </c>
      <c r="C227" s="37" t="s">
        <v>15</v>
      </c>
      <c r="D227" s="37" t="s">
        <v>16</v>
      </c>
      <c r="E227" s="37" t="s">
        <v>17</v>
      </c>
      <c r="F227" s="37" t="s">
        <v>18</v>
      </c>
    </row>
    <row r="228" spans="1:6" ht="30" x14ac:dyDescent="0.25">
      <c r="A228" s="232" t="s">
        <v>19</v>
      </c>
      <c r="B228" s="37">
        <v>280</v>
      </c>
      <c r="C228" s="37">
        <v>280</v>
      </c>
      <c r="D228" s="37">
        <v>200</v>
      </c>
      <c r="E228" s="37">
        <v>180</v>
      </c>
      <c r="F228" s="37">
        <v>180</v>
      </c>
    </row>
    <row r="229" spans="1:6" x14ac:dyDescent="0.25">
      <c r="A229" s="232" t="s">
        <v>20</v>
      </c>
      <c r="B229" s="37">
        <v>347</v>
      </c>
      <c r="C229" s="37">
        <v>280</v>
      </c>
      <c r="D229" s="37">
        <v>200</v>
      </c>
      <c r="E229" s="37"/>
      <c r="F229" s="37"/>
    </row>
    <row r="230" spans="1:6" x14ac:dyDescent="0.25">
      <c r="A230" s="19"/>
    </row>
    <row r="231" spans="1:6" x14ac:dyDescent="0.25">
      <c r="A231" s="19" t="s">
        <v>2</v>
      </c>
    </row>
    <row r="232" spans="1:6" ht="36" customHeight="1" x14ac:dyDescent="0.25">
      <c r="A232" s="308" t="s">
        <v>472</v>
      </c>
      <c r="B232" s="308"/>
      <c r="C232" s="308"/>
      <c r="D232" s="308"/>
      <c r="E232" s="308"/>
      <c r="F232" s="308"/>
    </row>
    <row r="233" spans="1:6" x14ac:dyDescent="0.25">
      <c r="A233" s="19"/>
    </row>
    <row r="234" spans="1:6" x14ac:dyDescent="0.25">
      <c r="A234" s="20" t="s">
        <v>473</v>
      </c>
    </row>
    <row r="235" spans="1:6" x14ac:dyDescent="0.25">
      <c r="A235" s="19" t="s">
        <v>147</v>
      </c>
    </row>
    <row r="236" spans="1:6" x14ac:dyDescent="0.25">
      <c r="A236" s="19"/>
    </row>
    <row r="237" spans="1:6" ht="30" x14ac:dyDescent="0.25">
      <c r="A237" s="265" t="s">
        <v>1</v>
      </c>
      <c r="B237" s="263" t="s">
        <v>588</v>
      </c>
      <c r="C237" s="264" t="s">
        <v>590</v>
      </c>
      <c r="D237" s="263" t="s">
        <v>585</v>
      </c>
      <c r="E237" s="266" t="s">
        <v>586</v>
      </c>
      <c r="F237" s="266" t="s">
        <v>587</v>
      </c>
    </row>
    <row r="238" spans="1:6" x14ac:dyDescent="0.25">
      <c r="A238" s="237"/>
      <c r="B238" s="251">
        <f>rozpočet!L107</f>
        <v>74269</v>
      </c>
      <c r="C238" s="251">
        <f>rozpočet!M107</f>
        <v>74434</v>
      </c>
      <c r="D238" s="251">
        <f>rozpočet!N107</f>
        <v>74438.38</v>
      </c>
      <c r="E238" s="251">
        <f>rozpočet!O107</f>
        <v>74269</v>
      </c>
      <c r="F238" s="251">
        <f>rozpočet!P107</f>
        <v>74269</v>
      </c>
    </row>
    <row r="239" spans="1:6" x14ac:dyDescent="0.25">
      <c r="A239" s="19"/>
    </row>
    <row r="240" spans="1:6" x14ac:dyDescent="0.25">
      <c r="A240" s="306" t="s">
        <v>8</v>
      </c>
      <c r="B240" s="306"/>
      <c r="C240" s="306"/>
      <c r="D240" s="306"/>
      <c r="E240" s="306"/>
      <c r="F240" s="306"/>
    </row>
    <row r="241" spans="1:6" ht="47.25" customHeight="1" x14ac:dyDescent="0.25">
      <c r="A241" s="233" t="s">
        <v>9</v>
      </c>
      <c r="B241" s="307" t="s">
        <v>474</v>
      </c>
      <c r="C241" s="307"/>
      <c r="D241" s="307"/>
      <c r="E241" s="307"/>
      <c r="F241" s="307"/>
    </row>
    <row r="242" spans="1:6" ht="30" x14ac:dyDescent="0.25">
      <c r="A242" s="35" t="s">
        <v>11</v>
      </c>
      <c r="B242" s="305" t="s">
        <v>475</v>
      </c>
      <c r="C242" s="305"/>
      <c r="D242" s="305"/>
      <c r="E242" s="305"/>
      <c r="F242" s="305"/>
    </row>
    <row r="243" spans="1:6" x14ac:dyDescent="0.25">
      <c r="A243" s="232" t="s">
        <v>13</v>
      </c>
      <c r="B243" s="37" t="s">
        <v>14</v>
      </c>
      <c r="C243" s="37" t="s">
        <v>15</v>
      </c>
      <c r="D243" s="37" t="s">
        <v>16</v>
      </c>
      <c r="E243" s="37" t="s">
        <v>17</v>
      </c>
      <c r="F243" s="37" t="s">
        <v>18</v>
      </c>
    </row>
    <row r="244" spans="1:6" ht="30" x14ac:dyDescent="0.25">
      <c r="A244" s="232" t="s">
        <v>19</v>
      </c>
      <c r="B244" s="37">
        <v>150</v>
      </c>
      <c r="C244" s="37">
        <v>150</v>
      </c>
      <c r="D244" s="37">
        <v>120</v>
      </c>
      <c r="E244" s="37">
        <v>100</v>
      </c>
      <c r="F244" s="37">
        <v>100</v>
      </c>
    </row>
    <row r="245" spans="1:6" x14ac:dyDescent="0.25">
      <c r="A245" s="232" t="s">
        <v>20</v>
      </c>
      <c r="B245" s="37">
        <v>188</v>
      </c>
      <c r="C245" s="37">
        <v>145</v>
      </c>
      <c r="D245" s="37">
        <v>145</v>
      </c>
      <c r="E245" s="37"/>
      <c r="F245" s="37"/>
    </row>
    <row r="246" spans="1:6" x14ac:dyDescent="0.25">
      <c r="A246" s="19"/>
    </row>
    <row r="247" spans="1:6" x14ac:dyDescent="0.25">
      <c r="A247" s="19"/>
    </row>
    <row r="248" spans="1:6" x14ac:dyDescent="0.25">
      <c r="A248" s="19" t="s">
        <v>2</v>
      </c>
    </row>
    <row r="249" spans="1:6" ht="179.25" customHeight="1" x14ac:dyDescent="0.25">
      <c r="A249" s="308" t="s">
        <v>476</v>
      </c>
      <c r="B249" s="308"/>
      <c r="C249" s="308"/>
      <c r="D249" s="308"/>
      <c r="E249" s="308"/>
      <c r="F249" s="308"/>
    </row>
    <row r="250" spans="1:6" x14ac:dyDescent="0.25">
      <c r="A250" s="19"/>
    </row>
  </sheetData>
  <mergeCells count="52">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B191:F191"/>
    <mergeCell ref="A224:F224"/>
    <mergeCell ref="B225:F225"/>
    <mergeCell ref="B226:F226"/>
    <mergeCell ref="A240:F240"/>
    <mergeCell ref="A214:F214"/>
    <mergeCell ref="B93:F93"/>
    <mergeCell ref="B94:F94"/>
    <mergeCell ref="A110:F110"/>
    <mergeCell ref="B111:F111"/>
    <mergeCell ref="B112:F112"/>
    <mergeCell ref="A92:F92"/>
    <mergeCell ref="B45:F45"/>
    <mergeCell ref="A17:F17"/>
    <mergeCell ref="B18:F18"/>
    <mergeCell ref="B19:F19"/>
    <mergeCell ref="A43:F43"/>
    <mergeCell ref="B44:F44"/>
    <mergeCell ref="B49:F49"/>
    <mergeCell ref="A64:F64"/>
    <mergeCell ref="B65:F65"/>
    <mergeCell ref="B66:F66"/>
    <mergeCell ref="B70:F70"/>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R8" sqref="R8"/>
    </sheetView>
  </sheetViews>
  <sheetFormatPr defaultRowHeight="15" x14ac:dyDescent="0.25"/>
  <cols>
    <col min="1" max="1" width="9.140625" customWidth="1"/>
    <col min="2" max="2" width="50.85546875" customWidth="1"/>
    <col min="3" max="3" width="10.5703125" customWidth="1"/>
    <col min="4" max="4" width="9.140625" customWidth="1"/>
    <col min="5" max="5" width="11.28515625" customWidth="1"/>
    <col min="6" max="12" width="11.7109375" customWidth="1"/>
    <col min="13" max="13" width="13.7109375" customWidth="1"/>
    <col min="14" max="16" width="11.28515625" customWidth="1"/>
  </cols>
  <sheetData>
    <row r="1" spans="1:19" ht="15.75" thickBot="1" x14ac:dyDescent="0.3">
      <c r="A1" s="282" t="s">
        <v>210</v>
      </c>
      <c r="B1" s="283"/>
      <c r="C1" s="286" t="s">
        <v>581</v>
      </c>
      <c r="D1" s="286"/>
      <c r="E1" s="286"/>
      <c r="F1" s="286" t="s">
        <v>582</v>
      </c>
      <c r="G1" s="286"/>
      <c r="H1" s="286"/>
      <c r="I1" s="286" t="s">
        <v>583</v>
      </c>
      <c r="J1" s="286"/>
      <c r="K1" s="286"/>
      <c r="L1" s="287" t="s">
        <v>211</v>
      </c>
      <c r="M1" s="280" t="s">
        <v>584</v>
      </c>
      <c r="N1" s="280" t="s">
        <v>585</v>
      </c>
      <c r="O1" s="280" t="s">
        <v>586</v>
      </c>
      <c r="P1" s="280" t="s">
        <v>587</v>
      </c>
    </row>
    <row r="2" spans="1:19" ht="24.75" thickBot="1" x14ac:dyDescent="0.3">
      <c r="A2" s="284"/>
      <c r="B2" s="285"/>
      <c r="C2" s="140" t="s">
        <v>487</v>
      </c>
      <c r="D2" s="64" t="s">
        <v>488</v>
      </c>
      <c r="E2" s="141" t="s">
        <v>489</v>
      </c>
      <c r="F2" s="140" t="s">
        <v>487</v>
      </c>
      <c r="G2" s="64" t="s">
        <v>488</v>
      </c>
      <c r="H2" s="141" t="s">
        <v>489</v>
      </c>
      <c r="I2" s="140" t="s">
        <v>487</v>
      </c>
      <c r="J2" s="64" t="s">
        <v>488</v>
      </c>
      <c r="K2" s="141" t="s">
        <v>489</v>
      </c>
      <c r="L2" s="288" t="s">
        <v>211</v>
      </c>
      <c r="M2" s="281" t="s">
        <v>584</v>
      </c>
      <c r="N2" s="281" t="s">
        <v>585</v>
      </c>
      <c r="O2" s="281" t="s">
        <v>586</v>
      </c>
      <c r="P2" s="281" t="s">
        <v>587</v>
      </c>
    </row>
    <row r="3" spans="1:19" ht="15.75" thickBot="1" x14ac:dyDescent="0.3">
      <c r="A3" s="65"/>
      <c r="B3" s="66" t="s">
        <v>220</v>
      </c>
      <c r="C3" s="142">
        <v>14836790</v>
      </c>
      <c r="D3" s="143">
        <v>3000046</v>
      </c>
      <c r="E3" s="144">
        <v>17836836</v>
      </c>
      <c r="F3" s="142">
        <v>14845723</v>
      </c>
      <c r="G3" s="143">
        <v>0</v>
      </c>
      <c r="H3" s="144">
        <v>14845723</v>
      </c>
      <c r="I3" s="142">
        <v>14876565</v>
      </c>
      <c r="J3" s="143">
        <v>0</v>
      </c>
      <c r="K3" s="144">
        <v>14876565</v>
      </c>
      <c r="L3" s="262">
        <v>17836836</v>
      </c>
      <c r="M3" s="257">
        <v>22010369</v>
      </c>
      <c r="N3" s="257">
        <v>20319330.329999998</v>
      </c>
      <c r="O3" s="189">
        <v>14535002</v>
      </c>
      <c r="P3" s="258">
        <v>14565844</v>
      </c>
    </row>
    <row r="4" spans="1:19" ht="15.75" thickBot="1" x14ac:dyDescent="0.3">
      <c r="A4" s="69">
        <v>1</v>
      </c>
      <c r="B4" s="70" t="s">
        <v>221</v>
      </c>
      <c r="C4" s="71">
        <v>801679</v>
      </c>
      <c r="D4" s="72">
        <v>105000</v>
      </c>
      <c r="E4" s="145">
        <v>906679</v>
      </c>
      <c r="F4" s="71">
        <v>801679</v>
      </c>
      <c r="G4" s="72">
        <v>0</v>
      </c>
      <c r="H4" s="145">
        <v>801679</v>
      </c>
      <c r="I4" s="71">
        <v>801679</v>
      </c>
      <c r="J4" s="72">
        <v>0</v>
      </c>
      <c r="K4" s="145">
        <v>801679</v>
      </c>
      <c r="L4" s="118">
        <v>906679</v>
      </c>
      <c r="M4" s="145">
        <v>998779</v>
      </c>
      <c r="N4" s="186">
        <v>945572.11</v>
      </c>
      <c r="O4" s="186">
        <v>801679</v>
      </c>
      <c r="P4" s="187">
        <v>801679</v>
      </c>
    </row>
    <row r="5" spans="1:19" x14ac:dyDescent="0.25">
      <c r="A5" s="274"/>
      <c r="B5" s="76" t="s">
        <v>222</v>
      </c>
      <c r="C5" s="77">
        <v>270779</v>
      </c>
      <c r="D5" s="78">
        <v>0</v>
      </c>
      <c r="E5" s="146">
        <v>270779</v>
      </c>
      <c r="F5" s="77">
        <v>270779</v>
      </c>
      <c r="G5" s="78">
        <v>0</v>
      </c>
      <c r="H5" s="146">
        <v>270779</v>
      </c>
      <c r="I5" s="77">
        <v>270779</v>
      </c>
      <c r="J5" s="78">
        <v>0</v>
      </c>
      <c r="K5" s="146">
        <v>270779</v>
      </c>
      <c r="L5" s="78">
        <v>270779</v>
      </c>
      <c r="M5" s="146">
        <v>270779</v>
      </c>
      <c r="N5" s="182">
        <v>265784.63</v>
      </c>
      <c r="O5" s="182">
        <v>270779</v>
      </c>
      <c r="P5" s="182">
        <v>270779</v>
      </c>
    </row>
    <row r="6" spans="1:19" x14ac:dyDescent="0.25">
      <c r="A6" s="275"/>
      <c r="B6" s="81" t="s">
        <v>223</v>
      </c>
      <c r="C6" s="82">
        <v>149556</v>
      </c>
      <c r="D6" s="83">
        <v>105000</v>
      </c>
      <c r="E6" s="147">
        <v>254556</v>
      </c>
      <c r="F6" s="82">
        <v>149556</v>
      </c>
      <c r="G6" s="83">
        <v>0</v>
      </c>
      <c r="H6" s="147">
        <v>149556</v>
      </c>
      <c r="I6" s="82">
        <v>149556</v>
      </c>
      <c r="J6" s="83">
        <v>0</v>
      </c>
      <c r="K6" s="147">
        <v>149556</v>
      </c>
      <c r="L6" s="83">
        <v>254556</v>
      </c>
      <c r="M6" s="147">
        <v>364056</v>
      </c>
      <c r="N6" s="181">
        <v>382010.17</v>
      </c>
      <c r="O6" s="181">
        <v>149556</v>
      </c>
      <c r="P6" s="181">
        <v>149556</v>
      </c>
    </row>
    <row r="7" spans="1:19" x14ac:dyDescent="0.25">
      <c r="A7" s="275"/>
      <c r="B7" s="81" t="s">
        <v>224</v>
      </c>
      <c r="C7" s="82">
        <v>336355</v>
      </c>
      <c r="D7" s="83">
        <v>0</v>
      </c>
      <c r="E7" s="147">
        <v>336355</v>
      </c>
      <c r="F7" s="82">
        <v>336355</v>
      </c>
      <c r="G7" s="83">
        <v>0</v>
      </c>
      <c r="H7" s="147">
        <v>336355</v>
      </c>
      <c r="I7" s="82">
        <v>336355</v>
      </c>
      <c r="J7" s="83">
        <v>0</v>
      </c>
      <c r="K7" s="147">
        <v>336355</v>
      </c>
      <c r="L7" s="83">
        <v>336355</v>
      </c>
      <c r="M7" s="147">
        <v>318955</v>
      </c>
      <c r="N7" s="181">
        <v>252884.48000000001</v>
      </c>
      <c r="O7" s="181">
        <v>336355</v>
      </c>
      <c r="P7" s="181">
        <v>336355</v>
      </c>
    </row>
    <row r="8" spans="1:19" ht="15.75" thickBot="1" x14ac:dyDescent="0.3">
      <c r="A8" s="276"/>
      <c r="B8" s="81" t="s">
        <v>225</v>
      </c>
      <c r="C8" s="82">
        <v>44989</v>
      </c>
      <c r="D8" s="83">
        <v>0</v>
      </c>
      <c r="E8" s="147">
        <v>44989</v>
      </c>
      <c r="F8" s="82">
        <v>44989</v>
      </c>
      <c r="G8" s="83">
        <v>0</v>
      </c>
      <c r="H8" s="147">
        <v>44989</v>
      </c>
      <c r="I8" s="82">
        <v>44989</v>
      </c>
      <c r="J8" s="83">
        <v>0</v>
      </c>
      <c r="K8" s="147">
        <v>44989</v>
      </c>
      <c r="L8" s="83">
        <v>44989</v>
      </c>
      <c r="M8" s="147">
        <v>44989</v>
      </c>
      <c r="N8" s="183">
        <v>44892.83</v>
      </c>
      <c r="O8" s="183">
        <v>44989</v>
      </c>
      <c r="P8" s="183">
        <v>44989</v>
      </c>
    </row>
    <row r="9" spans="1:19" ht="15.75" thickBot="1" x14ac:dyDescent="0.3">
      <c r="A9" s="69">
        <f>A4+1</f>
        <v>2</v>
      </c>
      <c r="B9" s="70" t="s">
        <v>226</v>
      </c>
      <c r="C9" s="71">
        <v>181272</v>
      </c>
      <c r="D9" s="72">
        <v>0</v>
      </c>
      <c r="E9" s="145">
        <v>181272</v>
      </c>
      <c r="F9" s="71">
        <v>166272</v>
      </c>
      <c r="G9" s="72">
        <v>0</v>
      </c>
      <c r="H9" s="145">
        <v>166272</v>
      </c>
      <c r="I9" s="71">
        <v>166272</v>
      </c>
      <c r="J9" s="72">
        <v>0</v>
      </c>
      <c r="K9" s="145">
        <v>166272</v>
      </c>
      <c r="L9" s="72">
        <v>181272</v>
      </c>
      <c r="M9" s="145">
        <v>168500</v>
      </c>
      <c r="N9" s="184">
        <v>174066.85000000003</v>
      </c>
      <c r="O9" s="184">
        <v>166272</v>
      </c>
      <c r="P9" s="185">
        <v>166272</v>
      </c>
      <c r="S9" s="220"/>
    </row>
    <row r="10" spans="1:19" x14ac:dyDescent="0.25">
      <c r="A10" s="274"/>
      <c r="B10" s="100" t="s">
        <v>227</v>
      </c>
      <c r="C10" s="148">
        <v>34500</v>
      </c>
      <c r="D10" s="149">
        <v>0</v>
      </c>
      <c r="E10" s="150">
        <v>34500</v>
      </c>
      <c r="F10" s="148">
        <v>34500</v>
      </c>
      <c r="G10" s="149">
        <v>0</v>
      </c>
      <c r="H10" s="150">
        <v>34500</v>
      </c>
      <c r="I10" s="148">
        <v>34500</v>
      </c>
      <c r="J10" s="149">
        <v>0</v>
      </c>
      <c r="K10" s="150">
        <v>34500</v>
      </c>
      <c r="L10" s="260">
        <v>34500</v>
      </c>
      <c r="M10" s="150">
        <v>34500</v>
      </c>
      <c r="N10" s="182">
        <v>83772.710000000006</v>
      </c>
      <c r="O10" s="182">
        <v>34500</v>
      </c>
      <c r="P10" s="182">
        <v>34500</v>
      </c>
    </row>
    <row r="11" spans="1:19" x14ac:dyDescent="0.25">
      <c r="A11" s="275"/>
      <c r="B11" s="76" t="s">
        <v>490</v>
      </c>
      <c r="C11" s="77">
        <v>26738</v>
      </c>
      <c r="D11" s="78">
        <v>0</v>
      </c>
      <c r="E11" s="146">
        <v>26738</v>
      </c>
      <c r="F11" s="77">
        <v>26738</v>
      </c>
      <c r="G11" s="78">
        <v>0</v>
      </c>
      <c r="H11" s="146">
        <v>26738</v>
      </c>
      <c r="I11" s="77">
        <v>26738</v>
      </c>
      <c r="J11" s="78">
        <v>0</v>
      </c>
      <c r="K11" s="146">
        <v>26738</v>
      </c>
      <c r="L11" s="78">
        <v>26738</v>
      </c>
      <c r="M11" s="146">
        <v>26738</v>
      </c>
      <c r="N11" s="181">
        <v>29605.63</v>
      </c>
      <c r="O11" s="181">
        <v>26738</v>
      </c>
      <c r="P11" s="181">
        <v>26738</v>
      </c>
    </row>
    <row r="12" spans="1:19" x14ac:dyDescent="0.25">
      <c r="A12" s="275"/>
      <c r="B12" s="81" t="s">
        <v>491</v>
      </c>
      <c r="C12" s="82">
        <v>68081</v>
      </c>
      <c r="D12" s="83">
        <v>0</v>
      </c>
      <c r="E12" s="147">
        <v>68081</v>
      </c>
      <c r="F12" s="82">
        <v>68081</v>
      </c>
      <c r="G12" s="83">
        <v>0</v>
      </c>
      <c r="H12" s="147">
        <v>68081</v>
      </c>
      <c r="I12" s="82">
        <v>68081</v>
      </c>
      <c r="J12" s="83">
        <v>0</v>
      </c>
      <c r="K12" s="147">
        <v>68081</v>
      </c>
      <c r="L12" s="83">
        <v>68081</v>
      </c>
      <c r="M12" s="147">
        <v>46879</v>
      </c>
      <c r="N12" s="181">
        <v>41726.5</v>
      </c>
      <c r="O12" s="181">
        <v>68081</v>
      </c>
      <c r="P12" s="181">
        <v>68081</v>
      </c>
    </row>
    <row r="13" spans="1:19" ht="15.75" thickBot="1" x14ac:dyDescent="0.3">
      <c r="A13" s="276"/>
      <c r="B13" s="81" t="s">
        <v>492</v>
      </c>
      <c r="C13" s="82">
        <v>51953</v>
      </c>
      <c r="D13" s="83">
        <v>0</v>
      </c>
      <c r="E13" s="147">
        <v>51953</v>
      </c>
      <c r="F13" s="82">
        <v>36953</v>
      </c>
      <c r="G13" s="83">
        <v>0</v>
      </c>
      <c r="H13" s="147">
        <v>36953</v>
      </c>
      <c r="I13" s="82">
        <v>36953</v>
      </c>
      <c r="J13" s="83">
        <v>0</v>
      </c>
      <c r="K13" s="147">
        <v>36953</v>
      </c>
      <c r="L13" s="83">
        <v>51953</v>
      </c>
      <c r="M13" s="147">
        <v>60383</v>
      </c>
      <c r="N13" s="183">
        <v>18962.009999999998</v>
      </c>
      <c r="O13" s="183">
        <v>36953</v>
      </c>
      <c r="P13" s="183">
        <v>36953</v>
      </c>
    </row>
    <row r="14" spans="1:19" ht="15.75" thickBot="1" x14ac:dyDescent="0.3">
      <c r="A14" s="69">
        <f>A9+1</f>
        <v>3</v>
      </c>
      <c r="B14" s="70" t="s">
        <v>228</v>
      </c>
      <c r="C14" s="71">
        <v>1616809</v>
      </c>
      <c r="D14" s="72">
        <v>70000</v>
      </c>
      <c r="E14" s="145">
        <v>1686809</v>
      </c>
      <c r="F14" s="71">
        <v>1616809</v>
      </c>
      <c r="G14" s="72">
        <v>0</v>
      </c>
      <c r="H14" s="145">
        <v>1616809</v>
      </c>
      <c r="I14" s="71">
        <v>1616809</v>
      </c>
      <c r="J14" s="72">
        <v>0</v>
      </c>
      <c r="K14" s="145">
        <v>1616809</v>
      </c>
      <c r="L14" s="72">
        <v>1686809</v>
      </c>
      <c r="M14" s="145">
        <v>2084111</v>
      </c>
      <c r="N14" s="184">
        <v>1993836.84</v>
      </c>
      <c r="O14" s="184">
        <v>1594378</v>
      </c>
      <c r="P14" s="185">
        <v>1594378</v>
      </c>
    </row>
    <row r="15" spans="1:19" x14ac:dyDescent="0.25">
      <c r="A15" s="274"/>
      <c r="B15" s="76" t="s">
        <v>229</v>
      </c>
      <c r="C15" s="77">
        <v>48388</v>
      </c>
      <c r="D15" s="78">
        <v>0</v>
      </c>
      <c r="E15" s="146">
        <v>48388</v>
      </c>
      <c r="F15" s="77">
        <v>48388</v>
      </c>
      <c r="G15" s="78">
        <v>0</v>
      </c>
      <c r="H15" s="146">
        <v>48388</v>
      </c>
      <c r="I15" s="77">
        <v>48388</v>
      </c>
      <c r="J15" s="78">
        <v>0</v>
      </c>
      <c r="K15" s="146">
        <v>48388</v>
      </c>
      <c r="L15" s="78">
        <v>48388</v>
      </c>
      <c r="M15" s="146">
        <v>48388</v>
      </c>
      <c r="N15" s="182">
        <v>91611.34</v>
      </c>
      <c r="O15" s="182">
        <v>48388</v>
      </c>
      <c r="P15" s="182">
        <v>48388</v>
      </c>
    </row>
    <row r="16" spans="1:19" x14ac:dyDescent="0.25">
      <c r="A16" s="275"/>
      <c r="B16" s="81" t="s">
        <v>230</v>
      </c>
      <c r="C16" s="82">
        <v>102480</v>
      </c>
      <c r="D16" s="83">
        <v>10000</v>
      </c>
      <c r="E16" s="147">
        <v>112480</v>
      </c>
      <c r="F16" s="82">
        <v>102480</v>
      </c>
      <c r="G16" s="83">
        <v>0</v>
      </c>
      <c r="H16" s="147">
        <v>102480</v>
      </c>
      <c r="I16" s="82">
        <v>102480</v>
      </c>
      <c r="J16" s="83">
        <v>0</v>
      </c>
      <c r="K16" s="147">
        <v>102480</v>
      </c>
      <c r="L16" s="83">
        <v>112480</v>
      </c>
      <c r="M16" s="147">
        <v>112480</v>
      </c>
      <c r="N16" s="181">
        <v>147480.59999999998</v>
      </c>
      <c r="O16" s="181">
        <v>102480</v>
      </c>
      <c r="P16" s="181">
        <v>102480</v>
      </c>
    </row>
    <row r="17" spans="1:16" x14ac:dyDescent="0.25">
      <c r="A17" s="275"/>
      <c r="B17" s="81" t="s">
        <v>231</v>
      </c>
      <c r="C17" s="82">
        <v>258383</v>
      </c>
      <c r="D17" s="83">
        <v>60000</v>
      </c>
      <c r="E17" s="147">
        <v>318383</v>
      </c>
      <c r="F17" s="82">
        <v>258383</v>
      </c>
      <c r="G17" s="83">
        <v>0</v>
      </c>
      <c r="H17" s="147">
        <v>258383</v>
      </c>
      <c r="I17" s="82">
        <v>258383</v>
      </c>
      <c r="J17" s="83">
        <v>0</v>
      </c>
      <c r="K17" s="147">
        <v>258383</v>
      </c>
      <c r="L17" s="83">
        <v>318383</v>
      </c>
      <c r="M17" s="147">
        <v>449821</v>
      </c>
      <c r="N17" s="181">
        <v>373192.27</v>
      </c>
      <c r="O17" s="181">
        <v>258383</v>
      </c>
      <c r="P17" s="181">
        <v>258383</v>
      </c>
    </row>
    <row r="18" spans="1:16" x14ac:dyDescent="0.25">
      <c r="A18" s="275"/>
      <c r="B18" s="81" t="s">
        <v>232</v>
      </c>
      <c r="C18" s="82">
        <v>17000</v>
      </c>
      <c r="D18" s="83">
        <v>0</v>
      </c>
      <c r="E18" s="147">
        <v>17000</v>
      </c>
      <c r="F18" s="82">
        <v>17000</v>
      </c>
      <c r="G18" s="83">
        <v>0</v>
      </c>
      <c r="H18" s="147">
        <v>17000</v>
      </c>
      <c r="I18" s="82">
        <v>17000</v>
      </c>
      <c r="J18" s="83">
        <v>0</v>
      </c>
      <c r="K18" s="147">
        <v>17000</v>
      </c>
      <c r="L18" s="83">
        <v>17000</v>
      </c>
      <c r="M18" s="147">
        <v>17000</v>
      </c>
      <c r="N18" s="181">
        <v>21636</v>
      </c>
      <c r="O18" s="181">
        <v>17000</v>
      </c>
      <c r="P18" s="181">
        <v>17000</v>
      </c>
    </row>
    <row r="19" spans="1:16" x14ac:dyDescent="0.25">
      <c r="A19" s="275"/>
      <c r="B19" s="81" t="s">
        <v>233</v>
      </c>
      <c r="C19" s="82">
        <v>68831</v>
      </c>
      <c r="D19" s="83">
        <v>0</v>
      </c>
      <c r="E19" s="147">
        <v>68831</v>
      </c>
      <c r="F19" s="82">
        <v>68831</v>
      </c>
      <c r="G19" s="83">
        <v>0</v>
      </c>
      <c r="H19" s="147">
        <v>68831</v>
      </c>
      <c r="I19" s="82">
        <v>68831</v>
      </c>
      <c r="J19" s="83">
        <v>0</v>
      </c>
      <c r="K19" s="147">
        <v>68831</v>
      </c>
      <c r="L19" s="83">
        <v>68831</v>
      </c>
      <c r="M19" s="147">
        <v>68831</v>
      </c>
      <c r="N19" s="181">
        <v>64778.18</v>
      </c>
      <c r="O19" s="181">
        <v>68831</v>
      </c>
      <c r="P19" s="181">
        <v>68831</v>
      </c>
    </row>
    <row r="20" spans="1:16" ht="15.75" thickBot="1" x14ac:dyDescent="0.3">
      <c r="A20" s="276"/>
      <c r="B20" s="81" t="s">
        <v>234</v>
      </c>
      <c r="C20" s="82">
        <v>1121727</v>
      </c>
      <c r="D20" s="83">
        <v>0</v>
      </c>
      <c r="E20" s="147">
        <v>1121727</v>
      </c>
      <c r="F20" s="82">
        <v>1121727</v>
      </c>
      <c r="G20" s="83">
        <v>0</v>
      </c>
      <c r="H20" s="147">
        <v>1121727</v>
      </c>
      <c r="I20" s="82">
        <v>1121727</v>
      </c>
      <c r="J20" s="83">
        <v>0</v>
      </c>
      <c r="K20" s="147">
        <v>1121727</v>
      </c>
      <c r="L20" s="83">
        <v>1121727</v>
      </c>
      <c r="M20" s="147">
        <v>1387591</v>
      </c>
      <c r="N20" s="183">
        <v>1295138.4500000002</v>
      </c>
      <c r="O20" s="183">
        <v>1099296</v>
      </c>
      <c r="P20" s="183">
        <v>1099296</v>
      </c>
    </row>
    <row r="21" spans="1:16" ht="15.75" thickBot="1" x14ac:dyDescent="0.3">
      <c r="A21" s="69">
        <f>A14+1</f>
        <v>4</v>
      </c>
      <c r="B21" s="70" t="s">
        <v>235</v>
      </c>
      <c r="C21" s="71">
        <v>334313</v>
      </c>
      <c r="D21" s="72">
        <v>0</v>
      </c>
      <c r="E21" s="145">
        <v>334313</v>
      </c>
      <c r="F21" s="71">
        <v>337583</v>
      </c>
      <c r="G21" s="72"/>
      <c r="H21" s="145">
        <v>337583</v>
      </c>
      <c r="I21" s="71">
        <v>340951</v>
      </c>
      <c r="J21" s="72"/>
      <c r="K21" s="145">
        <v>340951</v>
      </c>
      <c r="L21" s="72">
        <v>334313</v>
      </c>
      <c r="M21" s="145">
        <v>501633</v>
      </c>
      <c r="N21" s="184">
        <v>448974.14</v>
      </c>
      <c r="O21" s="184">
        <v>331158</v>
      </c>
      <c r="P21" s="185">
        <v>334526</v>
      </c>
    </row>
    <row r="22" spans="1:16" x14ac:dyDescent="0.25">
      <c r="A22" s="274"/>
      <c r="B22" s="76" t="s">
        <v>236</v>
      </c>
      <c r="C22" s="151">
        <v>73770</v>
      </c>
      <c r="D22" s="152">
        <v>0</v>
      </c>
      <c r="E22" s="153">
        <v>73770</v>
      </c>
      <c r="F22" s="151">
        <v>73770</v>
      </c>
      <c r="G22" s="152"/>
      <c r="H22" s="153">
        <v>73770</v>
      </c>
      <c r="I22" s="151">
        <v>73770</v>
      </c>
      <c r="J22" s="152"/>
      <c r="K22" s="153">
        <v>73770</v>
      </c>
      <c r="L22" s="152">
        <v>73770</v>
      </c>
      <c r="M22" s="153">
        <v>74600</v>
      </c>
      <c r="N22" s="182">
        <v>67358.28</v>
      </c>
      <c r="O22" s="182">
        <v>73770</v>
      </c>
      <c r="P22" s="182">
        <v>73770</v>
      </c>
    </row>
    <row r="23" spans="1:16" x14ac:dyDescent="0.25">
      <c r="A23" s="275"/>
      <c r="B23" s="89" t="s">
        <v>237</v>
      </c>
      <c r="C23" s="82">
        <v>21381</v>
      </c>
      <c r="D23" s="83">
        <v>0</v>
      </c>
      <c r="E23" s="147">
        <v>21381</v>
      </c>
      <c r="F23" s="82">
        <v>21381</v>
      </c>
      <c r="G23" s="83"/>
      <c r="H23" s="147">
        <v>21381</v>
      </c>
      <c r="I23" s="82">
        <v>21381</v>
      </c>
      <c r="J23" s="83"/>
      <c r="K23" s="147">
        <v>21381</v>
      </c>
      <c r="L23" s="83">
        <v>21381</v>
      </c>
      <c r="M23" s="147">
        <v>24891</v>
      </c>
      <c r="N23" s="181">
        <v>22481.759999999998</v>
      </c>
      <c r="O23" s="181">
        <v>21381</v>
      </c>
      <c r="P23" s="181">
        <v>21381</v>
      </c>
    </row>
    <row r="24" spans="1:16" x14ac:dyDescent="0.25">
      <c r="A24" s="275"/>
      <c r="B24" s="89" t="s">
        <v>238</v>
      </c>
      <c r="C24" s="82">
        <v>52389</v>
      </c>
      <c r="D24" s="83">
        <v>0</v>
      </c>
      <c r="E24" s="147">
        <v>52389</v>
      </c>
      <c r="F24" s="82">
        <v>52389</v>
      </c>
      <c r="G24" s="83"/>
      <c r="H24" s="147">
        <v>52389</v>
      </c>
      <c r="I24" s="82">
        <v>52389</v>
      </c>
      <c r="J24" s="83"/>
      <c r="K24" s="147">
        <v>52389</v>
      </c>
      <c r="L24" s="83">
        <v>52389</v>
      </c>
      <c r="M24" s="147">
        <v>49709</v>
      </c>
      <c r="N24" s="181">
        <v>44876.52</v>
      </c>
      <c r="O24" s="181">
        <v>52389</v>
      </c>
      <c r="P24" s="181">
        <v>52389</v>
      </c>
    </row>
    <row r="25" spans="1:16" x14ac:dyDescent="0.25">
      <c r="A25" s="275"/>
      <c r="B25" s="81" t="s">
        <v>239</v>
      </c>
      <c r="C25" s="91">
        <v>14300</v>
      </c>
      <c r="D25" s="92">
        <v>0</v>
      </c>
      <c r="E25" s="154">
        <v>14300</v>
      </c>
      <c r="F25" s="91">
        <v>14300</v>
      </c>
      <c r="G25" s="92"/>
      <c r="H25" s="154">
        <v>14300</v>
      </c>
      <c r="I25" s="91">
        <v>14300</v>
      </c>
      <c r="J25" s="92"/>
      <c r="K25" s="154">
        <v>14300</v>
      </c>
      <c r="L25" s="92">
        <v>14300</v>
      </c>
      <c r="M25" s="154">
        <v>5300</v>
      </c>
      <c r="N25" s="181">
        <v>4247.03</v>
      </c>
      <c r="O25" s="181">
        <v>14300</v>
      </c>
      <c r="P25" s="181">
        <v>14300</v>
      </c>
    </row>
    <row r="26" spans="1:16" x14ac:dyDescent="0.25">
      <c r="A26" s="275"/>
      <c r="B26" s="81" t="s">
        <v>240</v>
      </c>
      <c r="C26" s="91">
        <v>73261</v>
      </c>
      <c r="D26" s="92">
        <v>0</v>
      </c>
      <c r="E26" s="154">
        <v>73261</v>
      </c>
      <c r="F26" s="91">
        <v>73261</v>
      </c>
      <c r="G26" s="92"/>
      <c r="H26" s="154">
        <v>73261</v>
      </c>
      <c r="I26" s="91">
        <v>73261</v>
      </c>
      <c r="J26" s="92"/>
      <c r="K26" s="154">
        <v>73261</v>
      </c>
      <c r="L26" s="92">
        <v>73261</v>
      </c>
      <c r="M26" s="154">
        <v>73261</v>
      </c>
      <c r="N26" s="181">
        <v>59886.53</v>
      </c>
      <c r="O26" s="181">
        <v>66836</v>
      </c>
      <c r="P26" s="181">
        <v>66836</v>
      </c>
    </row>
    <row r="27" spans="1:16" x14ac:dyDescent="0.25">
      <c r="A27" s="275"/>
      <c r="B27" s="89" t="s">
        <v>241</v>
      </c>
      <c r="C27" s="82">
        <v>19000</v>
      </c>
      <c r="D27" s="83">
        <v>0</v>
      </c>
      <c r="E27" s="147">
        <v>19000</v>
      </c>
      <c r="F27" s="82">
        <v>19000</v>
      </c>
      <c r="G27" s="83"/>
      <c r="H27" s="147">
        <v>19000</v>
      </c>
      <c r="I27" s="82">
        <v>19000</v>
      </c>
      <c r="J27" s="83"/>
      <c r="K27" s="147">
        <v>19000</v>
      </c>
      <c r="L27" s="83">
        <v>19000</v>
      </c>
      <c r="M27" s="147">
        <v>19000</v>
      </c>
      <c r="N27" s="181">
        <v>14028</v>
      </c>
      <c r="O27" s="181">
        <v>19000</v>
      </c>
      <c r="P27" s="181">
        <v>19000</v>
      </c>
    </row>
    <row r="28" spans="1:16" x14ac:dyDescent="0.25">
      <c r="A28" s="275"/>
      <c r="B28" s="89" t="s">
        <v>242</v>
      </c>
      <c r="C28" s="82">
        <v>49261</v>
      </c>
      <c r="D28" s="83">
        <v>0</v>
      </c>
      <c r="E28" s="147">
        <v>49261</v>
      </c>
      <c r="F28" s="82">
        <v>49261</v>
      </c>
      <c r="G28" s="83"/>
      <c r="H28" s="147">
        <v>49261</v>
      </c>
      <c r="I28" s="82">
        <v>49261</v>
      </c>
      <c r="J28" s="83"/>
      <c r="K28" s="147">
        <v>49261</v>
      </c>
      <c r="L28" s="83">
        <v>49261</v>
      </c>
      <c r="M28" s="147">
        <v>49261</v>
      </c>
      <c r="N28" s="181">
        <v>45858.53</v>
      </c>
      <c r="O28" s="181">
        <v>42836</v>
      </c>
      <c r="P28" s="181">
        <v>42836</v>
      </c>
    </row>
    <row r="29" spans="1:16" x14ac:dyDescent="0.25">
      <c r="A29" s="275"/>
      <c r="B29" s="89" t="s">
        <v>493</v>
      </c>
      <c r="C29" s="82">
        <v>5000</v>
      </c>
      <c r="D29" s="83">
        <v>0</v>
      </c>
      <c r="E29" s="147">
        <v>5000</v>
      </c>
      <c r="F29" s="82">
        <v>5000</v>
      </c>
      <c r="G29" s="83"/>
      <c r="H29" s="147">
        <v>5000</v>
      </c>
      <c r="I29" s="82">
        <v>5000</v>
      </c>
      <c r="J29" s="83"/>
      <c r="K29" s="147">
        <v>5000</v>
      </c>
      <c r="L29" s="83">
        <v>5000</v>
      </c>
      <c r="M29" s="147">
        <v>5000</v>
      </c>
      <c r="N29" s="181">
        <v>0</v>
      </c>
      <c r="O29" s="181">
        <v>5000</v>
      </c>
      <c r="P29" s="181">
        <v>5000</v>
      </c>
    </row>
    <row r="30" spans="1:16" x14ac:dyDescent="0.25">
      <c r="A30" s="275"/>
      <c r="B30" s="81" t="s">
        <v>243</v>
      </c>
      <c r="C30" s="91">
        <v>108990</v>
      </c>
      <c r="D30" s="92">
        <v>0</v>
      </c>
      <c r="E30" s="154">
        <v>108990</v>
      </c>
      <c r="F30" s="91">
        <v>112260</v>
      </c>
      <c r="G30" s="92"/>
      <c r="H30" s="154">
        <v>112260</v>
      </c>
      <c r="I30" s="91">
        <v>115628</v>
      </c>
      <c r="J30" s="92"/>
      <c r="K30" s="154">
        <v>115628</v>
      </c>
      <c r="L30" s="92">
        <v>108990</v>
      </c>
      <c r="M30" s="154">
        <v>267367</v>
      </c>
      <c r="N30" s="181">
        <v>238012.91999999998</v>
      </c>
      <c r="O30" s="181">
        <v>112260</v>
      </c>
      <c r="P30" s="181">
        <v>115628</v>
      </c>
    </row>
    <row r="31" spans="1:16" ht="15.75" thickBot="1" x14ac:dyDescent="0.3">
      <c r="A31" s="276"/>
      <c r="B31" s="81" t="s">
        <v>244</v>
      </c>
      <c r="C31" s="91">
        <v>63992</v>
      </c>
      <c r="D31" s="92">
        <v>0</v>
      </c>
      <c r="E31" s="154">
        <v>63992</v>
      </c>
      <c r="F31" s="91">
        <v>63992</v>
      </c>
      <c r="G31" s="92"/>
      <c r="H31" s="154">
        <v>63992</v>
      </c>
      <c r="I31" s="91">
        <v>63992</v>
      </c>
      <c r="J31" s="92"/>
      <c r="K31" s="154">
        <v>63992</v>
      </c>
      <c r="L31" s="92">
        <v>63992</v>
      </c>
      <c r="M31" s="154">
        <v>81105</v>
      </c>
      <c r="N31" s="183">
        <v>79469.38</v>
      </c>
      <c r="O31" s="183">
        <v>63992</v>
      </c>
      <c r="P31" s="183">
        <v>63992</v>
      </c>
    </row>
    <row r="32" spans="1:16" ht="15.75" thickBot="1" x14ac:dyDescent="0.3">
      <c r="A32" s="69">
        <f>A21+1</f>
        <v>5</v>
      </c>
      <c r="B32" s="70" t="s">
        <v>245</v>
      </c>
      <c r="C32" s="71">
        <v>365422</v>
      </c>
      <c r="D32" s="72">
        <v>0</v>
      </c>
      <c r="E32" s="145">
        <v>365422</v>
      </c>
      <c r="F32" s="71">
        <v>365422</v>
      </c>
      <c r="G32" s="72"/>
      <c r="H32" s="145">
        <v>365422</v>
      </c>
      <c r="I32" s="71">
        <v>365122</v>
      </c>
      <c r="J32" s="72"/>
      <c r="K32" s="145">
        <v>365122</v>
      </c>
      <c r="L32" s="72">
        <v>365422</v>
      </c>
      <c r="M32" s="145">
        <v>361512</v>
      </c>
      <c r="N32" s="184">
        <v>348405.38</v>
      </c>
      <c r="O32" s="184">
        <v>365422</v>
      </c>
      <c r="P32" s="185">
        <v>365122</v>
      </c>
    </row>
    <row r="33" spans="1:16" x14ac:dyDescent="0.25">
      <c r="A33" s="274"/>
      <c r="B33" s="76" t="s">
        <v>246</v>
      </c>
      <c r="C33" s="77">
        <v>352562</v>
      </c>
      <c r="D33" s="78">
        <v>0</v>
      </c>
      <c r="E33" s="146">
        <v>352562</v>
      </c>
      <c r="F33" s="77">
        <v>352562</v>
      </c>
      <c r="G33" s="78"/>
      <c r="H33" s="146">
        <v>352562</v>
      </c>
      <c r="I33" s="77">
        <v>352262</v>
      </c>
      <c r="J33" s="78"/>
      <c r="K33" s="146">
        <v>352262</v>
      </c>
      <c r="L33" s="78">
        <v>352562</v>
      </c>
      <c r="M33" s="146">
        <v>347577</v>
      </c>
      <c r="N33" s="182">
        <v>335563.57</v>
      </c>
      <c r="O33" s="182">
        <v>352562</v>
      </c>
      <c r="P33" s="182">
        <v>352262</v>
      </c>
    </row>
    <row r="34" spans="1:16" ht="15.75" thickBot="1" x14ac:dyDescent="0.3">
      <c r="A34" s="276"/>
      <c r="B34" s="81" t="s">
        <v>247</v>
      </c>
      <c r="C34" s="82">
        <v>12860</v>
      </c>
      <c r="D34" s="83">
        <v>0</v>
      </c>
      <c r="E34" s="147">
        <v>12860</v>
      </c>
      <c r="F34" s="82">
        <v>12860</v>
      </c>
      <c r="G34" s="83"/>
      <c r="H34" s="147">
        <v>12860</v>
      </c>
      <c r="I34" s="82">
        <v>12860</v>
      </c>
      <c r="J34" s="83"/>
      <c r="K34" s="147">
        <v>12860</v>
      </c>
      <c r="L34" s="83">
        <v>12860</v>
      </c>
      <c r="M34" s="147">
        <v>13935</v>
      </c>
      <c r="N34" s="183">
        <v>12841.81</v>
      </c>
      <c r="O34" s="183">
        <v>12860</v>
      </c>
      <c r="P34" s="183">
        <v>12860</v>
      </c>
    </row>
    <row r="35" spans="1:16" ht="15.75" thickBot="1" x14ac:dyDescent="0.3">
      <c r="A35" s="69">
        <f>A32+1</f>
        <v>6</v>
      </c>
      <c r="B35" s="70" t="s">
        <v>248</v>
      </c>
      <c r="C35" s="71">
        <v>768282</v>
      </c>
      <c r="D35" s="72">
        <v>0</v>
      </c>
      <c r="E35" s="145">
        <v>768282</v>
      </c>
      <c r="F35" s="71">
        <v>775280</v>
      </c>
      <c r="G35" s="72"/>
      <c r="H35" s="145">
        <v>775280</v>
      </c>
      <c r="I35" s="71">
        <v>786400</v>
      </c>
      <c r="J35" s="72"/>
      <c r="K35" s="145">
        <v>786400</v>
      </c>
      <c r="L35" s="72">
        <v>768282</v>
      </c>
      <c r="M35" s="145">
        <v>838186</v>
      </c>
      <c r="N35" s="184">
        <v>757488.35000000009</v>
      </c>
      <c r="O35" s="184">
        <v>775280</v>
      </c>
      <c r="P35" s="185">
        <v>786400</v>
      </c>
    </row>
    <row r="36" spans="1:16" x14ac:dyDescent="0.25">
      <c r="A36" s="277"/>
      <c r="B36" s="100" t="s">
        <v>494</v>
      </c>
      <c r="C36" s="106">
        <v>625207</v>
      </c>
      <c r="D36" s="94">
        <v>0</v>
      </c>
      <c r="E36" s="155">
        <v>625207</v>
      </c>
      <c r="F36" s="106">
        <v>628133</v>
      </c>
      <c r="G36" s="94"/>
      <c r="H36" s="155">
        <v>628133</v>
      </c>
      <c r="I36" s="106">
        <v>634955</v>
      </c>
      <c r="J36" s="94"/>
      <c r="K36" s="155">
        <v>634955</v>
      </c>
      <c r="L36" s="177">
        <v>625207</v>
      </c>
      <c r="M36" s="155">
        <v>695111</v>
      </c>
      <c r="N36" s="182">
        <v>649875.34000000008</v>
      </c>
      <c r="O36" s="182">
        <v>628133</v>
      </c>
      <c r="P36" s="182">
        <v>634955</v>
      </c>
    </row>
    <row r="37" spans="1:16" x14ac:dyDescent="0.25">
      <c r="A37" s="278"/>
      <c r="B37" s="156" t="s">
        <v>279</v>
      </c>
      <c r="C37" s="157">
        <v>300279</v>
      </c>
      <c r="D37" s="158">
        <v>0</v>
      </c>
      <c r="E37" s="159">
        <v>300279</v>
      </c>
      <c r="F37" s="157">
        <v>300279</v>
      </c>
      <c r="G37" s="158"/>
      <c r="H37" s="159">
        <v>300279</v>
      </c>
      <c r="I37" s="157">
        <v>300279</v>
      </c>
      <c r="J37" s="158"/>
      <c r="K37" s="159">
        <v>300279</v>
      </c>
      <c r="L37" s="158">
        <v>300279</v>
      </c>
      <c r="M37" s="159">
        <v>370183</v>
      </c>
      <c r="N37" s="181">
        <v>283479.25</v>
      </c>
      <c r="O37" s="181">
        <v>300279</v>
      </c>
      <c r="P37" s="181">
        <v>300279</v>
      </c>
    </row>
    <row r="38" spans="1:16" x14ac:dyDescent="0.25">
      <c r="A38" s="278"/>
      <c r="B38" s="156" t="s">
        <v>287</v>
      </c>
      <c r="C38" s="157">
        <v>324928</v>
      </c>
      <c r="D38" s="158">
        <v>0</v>
      </c>
      <c r="E38" s="159">
        <v>324928</v>
      </c>
      <c r="F38" s="157">
        <v>327854</v>
      </c>
      <c r="G38" s="158"/>
      <c r="H38" s="159">
        <v>327854</v>
      </c>
      <c r="I38" s="157">
        <v>334676</v>
      </c>
      <c r="J38" s="158"/>
      <c r="K38" s="159">
        <v>334676</v>
      </c>
      <c r="L38" s="158">
        <v>324928</v>
      </c>
      <c r="M38" s="159">
        <v>324928</v>
      </c>
      <c r="N38" s="181">
        <v>366396.09</v>
      </c>
      <c r="O38" s="181">
        <v>327854</v>
      </c>
      <c r="P38" s="181">
        <v>334676</v>
      </c>
    </row>
    <row r="39" spans="1:16" x14ac:dyDescent="0.25">
      <c r="A39" s="278"/>
      <c r="B39" s="101" t="s">
        <v>495</v>
      </c>
      <c r="C39" s="112">
        <v>138075</v>
      </c>
      <c r="D39" s="96">
        <v>0</v>
      </c>
      <c r="E39" s="160">
        <v>138075</v>
      </c>
      <c r="F39" s="112">
        <v>142217</v>
      </c>
      <c r="G39" s="96"/>
      <c r="H39" s="160">
        <v>142217</v>
      </c>
      <c r="I39" s="112">
        <v>146484</v>
      </c>
      <c r="J39" s="96"/>
      <c r="K39" s="160">
        <v>146484</v>
      </c>
      <c r="L39" s="96">
        <v>138075</v>
      </c>
      <c r="M39" s="160">
        <v>138075</v>
      </c>
      <c r="N39" s="181">
        <v>103638.84</v>
      </c>
      <c r="O39" s="181">
        <v>142217</v>
      </c>
      <c r="P39" s="181">
        <v>146484</v>
      </c>
    </row>
    <row r="40" spans="1:16" ht="15.75" thickBot="1" x14ac:dyDescent="0.3">
      <c r="A40" s="279"/>
      <c r="B40" s="103" t="s">
        <v>496</v>
      </c>
      <c r="C40" s="161">
        <v>5000</v>
      </c>
      <c r="D40" s="162">
        <v>0</v>
      </c>
      <c r="E40" s="163">
        <v>5000</v>
      </c>
      <c r="F40" s="161">
        <v>4930</v>
      </c>
      <c r="G40" s="162"/>
      <c r="H40" s="163">
        <v>4930</v>
      </c>
      <c r="I40" s="161">
        <v>4961</v>
      </c>
      <c r="J40" s="162"/>
      <c r="K40" s="163">
        <v>4961</v>
      </c>
      <c r="L40" s="92">
        <v>5000</v>
      </c>
      <c r="M40" s="163">
        <v>5000</v>
      </c>
      <c r="N40" s="183">
        <v>3974.17</v>
      </c>
      <c r="O40" s="183">
        <v>4930</v>
      </c>
      <c r="P40" s="183">
        <v>4961</v>
      </c>
    </row>
    <row r="41" spans="1:16" ht="15.75" thickBot="1" x14ac:dyDescent="0.3">
      <c r="A41" s="69">
        <f>A35+1</f>
        <v>7</v>
      </c>
      <c r="B41" s="70" t="s">
        <v>249</v>
      </c>
      <c r="C41" s="71">
        <v>355355</v>
      </c>
      <c r="D41" s="72">
        <v>1138519</v>
      </c>
      <c r="E41" s="145">
        <v>1493874</v>
      </c>
      <c r="F41" s="71">
        <v>366016</v>
      </c>
      <c r="G41" s="72"/>
      <c r="H41" s="145">
        <v>366016</v>
      </c>
      <c r="I41" s="71">
        <v>376996</v>
      </c>
      <c r="J41" s="72"/>
      <c r="K41" s="145">
        <v>376996</v>
      </c>
      <c r="L41" s="72">
        <v>1493874</v>
      </c>
      <c r="M41" s="145">
        <v>1684524</v>
      </c>
      <c r="N41" s="184">
        <v>1359330.24</v>
      </c>
      <c r="O41" s="184">
        <v>366016</v>
      </c>
      <c r="P41" s="185">
        <v>376996</v>
      </c>
    </row>
    <row r="42" spans="1:16" x14ac:dyDescent="0.25">
      <c r="A42" s="277"/>
      <c r="B42" s="100" t="s">
        <v>497</v>
      </c>
      <c r="C42" s="106">
        <v>343800</v>
      </c>
      <c r="D42" s="94">
        <v>0</v>
      </c>
      <c r="E42" s="155">
        <v>343800</v>
      </c>
      <c r="F42" s="106">
        <v>354114</v>
      </c>
      <c r="G42" s="94"/>
      <c r="H42" s="155">
        <v>354114</v>
      </c>
      <c r="I42" s="106">
        <v>364737</v>
      </c>
      <c r="J42" s="94"/>
      <c r="K42" s="155">
        <v>364737</v>
      </c>
      <c r="L42" s="177">
        <v>343800</v>
      </c>
      <c r="M42" s="155">
        <v>343800</v>
      </c>
      <c r="N42" s="182">
        <v>341567.01</v>
      </c>
      <c r="O42" s="182">
        <v>354114</v>
      </c>
      <c r="P42" s="182">
        <v>364737</v>
      </c>
    </row>
    <row r="43" spans="1:16" x14ac:dyDescent="0.25">
      <c r="A43" s="278"/>
      <c r="B43" s="114" t="s">
        <v>305</v>
      </c>
      <c r="C43" s="164">
        <v>144529</v>
      </c>
      <c r="D43" s="98">
        <v>0</v>
      </c>
      <c r="E43" s="165">
        <v>144529</v>
      </c>
      <c r="F43" s="164">
        <v>148865</v>
      </c>
      <c r="G43" s="98"/>
      <c r="H43" s="165">
        <v>148865</v>
      </c>
      <c r="I43" s="164">
        <v>153331</v>
      </c>
      <c r="J43" s="98"/>
      <c r="K43" s="165">
        <v>153331</v>
      </c>
      <c r="L43" s="98">
        <v>144529</v>
      </c>
      <c r="M43" s="165">
        <v>144529</v>
      </c>
      <c r="N43" s="181">
        <v>144529</v>
      </c>
      <c r="O43" s="181">
        <v>148865</v>
      </c>
      <c r="P43" s="181">
        <v>153331</v>
      </c>
    </row>
    <row r="44" spans="1:16" x14ac:dyDescent="0.25">
      <c r="A44" s="278"/>
      <c r="B44" s="114" t="s">
        <v>309</v>
      </c>
      <c r="C44" s="164">
        <v>189271</v>
      </c>
      <c r="D44" s="98">
        <v>0</v>
      </c>
      <c r="E44" s="165">
        <v>189271</v>
      </c>
      <c r="F44" s="164">
        <v>194949</v>
      </c>
      <c r="G44" s="98"/>
      <c r="H44" s="165">
        <v>194949</v>
      </c>
      <c r="I44" s="164">
        <v>200797</v>
      </c>
      <c r="J44" s="98"/>
      <c r="K44" s="165">
        <v>200797</v>
      </c>
      <c r="L44" s="98">
        <v>189271</v>
      </c>
      <c r="M44" s="165">
        <v>189271</v>
      </c>
      <c r="N44" s="181">
        <v>189271</v>
      </c>
      <c r="O44" s="181">
        <v>194949</v>
      </c>
      <c r="P44" s="181">
        <v>200797</v>
      </c>
    </row>
    <row r="45" spans="1:16" x14ac:dyDescent="0.25">
      <c r="A45" s="278"/>
      <c r="B45" s="114" t="s">
        <v>312</v>
      </c>
      <c r="C45" s="164">
        <v>10000</v>
      </c>
      <c r="D45" s="98">
        <v>0</v>
      </c>
      <c r="E45" s="165">
        <v>10000</v>
      </c>
      <c r="F45" s="164">
        <v>10300</v>
      </c>
      <c r="G45" s="98"/>
      <c r="H45" s="165">
        <v>10300</v>
      </c>
      <c r="I45" s="164">
        <v>10609</v>
      </c>
      <c r="J45" s="98"/>
      <c r="K45" s="165">
        <v>10609</v>
      </c>
      <c r="L45" s="98">
        <v>10000</v>
      </c>
      <c r="M45" s="165">
        <v>10000</v>
      </c>
      <c r="N45" s="181">
        <v>7767.01</v>
      </c>
      <c r="O45" s="181">
        <v>10300</v>
      </c>
      <c r="P45" s="181">
        <v>10609</v>
      </c>
    </row>
    <row r="46" spans="1:16" x14ac:dyDescent="0.25">
      <c r="A46" s="278"/>
      <c r="B46" s="101" t="s">
        <v>498</v>
      </c>
      <c r="C46" s="112">
        <v>11555</v>
      </c>
      <c r="D46" s="96">
        <v>1138519</v>
      </c>
      <c r="E46" s="160">
        <v>1150074</v>
      </c>
      <c r="F46" s="112">
        <v>11902</v>
      </c>
      <c r="G46" s="96"/>
      <c r="H46" s="160">
        <v>11902</v>
      </c>
      <c r="I46" s="112">
        <v>12259</v>
      </c>
      <c r="J46" s="96"/>
      <c r="K46" s="160">
        <v>12259</v>
      </c>
      <c r="L46" s="96">
        <v>1150074</v>
      </c>
      <c r="M46" s="160">
        <v>1340724</v>
      </c>
      <c r="N46" s="181">
        <v>1017763.23</v>
      </c>
      <c r="O46" s="181">
        <v>11902</v>
      </c>
      <c r="P46" s="181">
        <v>12259</v>
      </c>
    </row>
    <row r="47" spans="1:16" x14ac:dyDescent="0.25">
      <c r="A47" s="278"/>
      <c r="B47" s="114" t="s">
        <v>317</v>
      </c>
      <c r="C47" s="164">
        <v>11555</v>
      </c>
      <c r="D47" s="98">
        <v>406863</v>
      </c>
      <c r="E47" s="165">
        <v>418418</v>
      </c>
      <c r="F47" s="164">
        <v>11902</v>
      </c>
      <c r="G47" s="98"/>
      <c r="H47" s="165">
        <v>11902</v>
      </c>
      <c r="I47" s="164">
        <v>12259</v>
      </c>
      <c r="J47" s="98"/>
      <c r="K47" s="165">
        <v>12259</v>
      </c>
      <c r="L47" s="98">
        <v>418418</v>
      </c>
      <c r="M47" s="165">
        <v>340418</v>
      </c>
      <c r="N47" s="181">
        <v>340417.04</v>
      </c>
      <c r="O47" s="181">
        <v>11902</v>
      </c>
      <c r="P47" s="181">
        <v>12259</v>
      </c>
    </row>
    <row r="48" spans="1:16" ht="15.75" thickBot="1" x14ac:dyDescent="0.3">
      <c r="A48" s="279"/>
      <c r="B48" s="114" t="s">
        <v>322</v>
      </c>
      <c r="C48" s="164">
        <v>0</v>
      </c>
      <c r="D48" s="98">
        <v>731656</v>
      </c>
      <c r="E48" s="165">
        <v>731656</v>
      </c>
      <c r="F48" s="164">
        <v>0</v>
      </c>
      <c r="G48" s="98"/>
      <c r="H48" s="165">
        <v>0</v>
      </c>
      <c r="I48" s="164">
        <v>0</v>
      </c>
      <c r="J48" s="98"/>
      <c r="K48" s="165">
        <v>0</v>
      </c>
      <c r="L48" s="261">
        <v>731656</v>
      </c>
      <c r="M48" s="165">
        <v>1000306</v>
      </c>
      <c r="N48" s="183">
        <v>677346.19</v>
      </c>
      <c r="O48" s="183">
        <v>0</v>
      </c>
      <c r="P48" s="183">
        <v>0</v>
      </c>
    </row>
    <row r="49" spans="1:16" ht="15.75" thickBot="1" x14ac:dyDescent="0.3">
      <c r="A49" s="69">
        <f>A41+1</f>
        <v>8</v>
      </c>
      <c r="B49" s="70" t="s">
        <v>250</v>
      </c>
      <c r="C49" s="71">
        <v>105000</v>
      </c>
      <c r="D49" s="72">
        <v>0</v>
      </c>
      <c r="E49" s="145">
        <v>105000</v>
      </c>
      <c r="F49" s="71">
        <v>105000</v>
      </c>
      <c r="G49" s="72"/>
      <c r="H49" s="145">
        <v>105000</v>
      </c>
      <c r="I49" s="71">
        <v>105000</v>
      </c>
      <c r="J49" s="72"/>
      <c r="K49" s="145">
        <v>105000</v>
      </c>
      <c r="L49" s="194">
        <v>105000</v>
      </c>
      <c r="M49" s="145">
        <v>105000</v>
      </c>
      <c r="N49" s="190">
        <v>120615.25</v>
      </c>
      <c r="O49" s="190">
        <v>105000</v>
      </c>
      <c r="P49" s="191">
        <v>105000</v>
      </c>
    </row>
    <row r="50" spans="1:16" ht="15.75" thickBot="1" x14ac:dyDescent="0.3">
      <c r="A50" s="69">
        <f>A49+1</f>
        <v>9</v>
      </c>
      <c r="B50" s="70" t="s">
        <v>251</v>
      </c>
      <c r="C50" s="71">
        <v>7566193</v>
      </c>
      <c r="D50" s="72">
        <v>13777</v>
      </c>
      <c r="E50" s="145">
        <v>7579970</v>
      </c>
      <c r="F50" s="71">
        <v>7612357</v>
      </c>
      <c r="G50" s="72"/>
      <c r="H50" s="145">
        <v>7612357</v>
      </c>
      <c r="I50" s="71">
        <v>7612357</v>
      </c>
      <c r="J50" s="72"/>
      <c r="K50" s="145">
        <v>7612357</v>
      </c>
      <c r="L50" s="72">
        <v>7579970</v>
      </c>
      <c r="M50" s="145">
        <v>9414831</v>
      </c>
      <c r="N50" s="184">
        <v>9213622.6799999997</v>
      </c>
      <c r="O50" s="184">
        <v>7330492</v>
      </c>
      <c r="P50" s="185">
        <v>7330492</v>
      </c>
    </row>
    <row r="51" spans="1:16" x14ac:dyDescent="0.25">
      <c r="A51" s="274"/>
      <c r="B51" s="76" t="s">
        <v>252</v>
      </c>
      <c r="C51" s="94">
        <v>1770815</v>
      </c>
      <c r="D51" s="94">
        <v>13777</v>
      </c>
      <c r="E51" s="153">
        <v>1784592</v>
      </c>
      <c r="F51" s="94">
        <v>1770815</v>
      </c>
      <c r="G51" s="94"/>
      <c r="H51" s="153">
        <v>1770815</v>
      </c>
      <c r="I51" s="94">
        <v>1770815</v>
      </c>
      <c r="J51" s="94"/>
      <c r="K51" s="153">
        <v>1770815</v>
      </c>
      <c r="L51" s="152">
        <v>1784592</v>
      </c>
      <c r="M51" s="153">
        <v>2341808</v>
      </c>
      <c r="N51" s="189">
        <v>2307953.61</v>
      </c>
      <c r="O51" s="189">
        <v>1770815</v>
      </c>
      <c r="P51" s="189">
        <v>1770815</v>
      </c>
    </row>
    <row r="52" spans="1:16" x14ac:dyDescent="0.25">
      <c r="A52" s="275"/>
      <c r="B52" s="81" t="s">
        <v>253</v>
      </c>
      <c r="C52" s="96">
        <v>2859269</v>
      </c>
      <c r="D52" s="96">
        <v>0</v>
      </c>
      <c r="E52" s="154">
        <v>2859269</v>
      </c>
      <c r="F52" s="96">
        <v>2859269</v>
      </c>
      <c r="G52" s="96"/>
      <c r="H52" s="154">
        <v>2859269</v>
      </c>
      <c r="I52" s="96">
        <v>2859269</v>
      </c>
      <c r="J52" s="96"/>
      <c r="K52" s="154">
        <v>2859269</v>
      </c>
      <c r="L52" s="92">
        <v>2859269</v>
      </c>
      <c r="M52" s="154">
        <v>4014316</v>
      </c>
      <c r="N52" s="188">
        <v>3890631.0500000003</v>
      </c>
      <c r="O52" s="188">
        <v>2831304</v>
      </c>
      <c r="P52" s="188">
        <v>2831304</v>
      </c>
    </row>
    <row r="53" spans="1:16" x14ac:dyDescent="0.25">
      <c r="A53" s="275"/>
      <c r="B53" s="81" t="s">
        <v>254</v>
      </c>
      <c r="C53" s="96">
        <v>1093827</v>
      </c>
      <c r="D53" s="96">
        <v>0</v>
      </c>
      <c r="E53" s="154">
        <v>1093827</v>
      </c>
      <c r="F53" s="96">
        <v>1093827</v>
      </c>
      <c r="G53" s="96"/>
      <c r="H53" s="154">
        <v>1093827</v>
      </c>
      <c r="I53" s="96">
        <v>1093827</v>
      </c>
      <c r="J53" s="96"/>
      <c r="K53" s="154">
        <v>1093827</v>
      </c>
      <c r="L53" s="92">
        <v>1093827</v>
      </c>
      <c r="M53" s="154">
        <v>1229209</v>
      </c>
      <c r="N53" s="188">
        <v>1229198.52</v>
      </c>
      <c r="O53" s="188">
        <v>1093827</v>
      </c>
      <c r="P53" s="188">
        <v>1093827</v>
      </c>
    </row>
    <row r="54" spans="1:16" x14ac:dyDescent="0.25">
      <c r="A54" s="275"/>
      <c r="B54" s="81" t="s">
        <v>255</v>
      </c>
      <c r="C54" s="96">
        <v>446399</v>
      </c>
      <c r="D54" s="96">
        <v>0</v>
      </c>
      <c r="E54" s="154">
        <v>446399</v>
      </c>
      <c r="F54" s="96">
        <v>492563</v>
      </c>
      <c r="G54" s="96"/>
      <c r="H54" s="154">
        <v>492563</v>
      </c>
      <c r="I54" s="96">
        <v>492563</v>
      </c>
      <c r="J54" s="96"/>
      <c r="K54" s="154">
        <v>492563</v>
      </c>
      <c r="L54" s="92">
        <v>446399</v>
      </c>
      <c r="M54" s="154">
        <v>508060</v>
      </c>
      <c r="N54" s="188">
        <v>505543.97</v>
      </c>
      <c r="O54" s="188">
        <v>492563</v>
      </c>
      <c r="P54" s="188">
        <v>492563</v>
      </c>
    </row>
    <row r="55" spans="1:16" x14ac:dyDescent="0.25">
      <c r="A55" s="275"/>
      <c r="B55" s="89" t="s">
        <v>256</v>
      </c>
      <c r="C55" s="98">
        <v>211288</v>
      </c>
      <c r="D55" s="98">
        <v>0</v>
      </c>
      <c r="E55" s="147">
        <v>211288</v>
      </c>
      <c r="F55" s="98">
        <v>243345</v>
      </c>
      <c r="G55" s="98"/>
      <c r="H55" s="147">
        <v>243345</v>
      </c>
      <c r="I55" s="98">
        <v>243345</v>
      </c>
      <c r="J55" s="98"/>
      <c r="K55" s="147">
        <v>243345</v>
      </c>
      <c r="L55" s="83">
        <v>211288</v>
      </c>
      <c r="M55" s="147">
        <v>242374</v>
      </c>
      <c r="N55" s="181">
        <v>242374</v>
      </c>
      <c r="O55" s="181">
        <v>243345</v>
      </c>
      <c r="P55" s="181">
        <v>243345</v>
      </c>
    </row>
    <row r="56" spans="1:16" x14ac:dyDescent="0.25">
      <c r="A56" s="275"/>
      <c r="B56" s="89" t="s">
        <v>257</v>
      </c>
      <c r="C56" s="98">
        <v>235111</v>
      </c>
      <c r="D56" s="98">
        <v>0</v>
      </c>
      <c r="E56" s="147">
        <v>235111</v>
      </c>
      <c r="F56" s="98">
        <v>249218</v>
      </c>
      <c r="G56" s="98"/>
      <c r="H56" s="147">
        <v>249218</v>
      </c>
      <c r="I56" s="98">
        <v>249218</v>
      </c>
      <c r="J56" s="98"/>
      <c r="K56" s="147">
        <v>249218</v>
      </c>
      <c r="L56" s="83">
        <v>235111</v>
      </c>
      <c r="M56" s="147">
        <v>265686</v>
      </c>
      <c r="N56" s="181">
        <v>263169.96999999997</v>
      </c>
      <c r="O56" s="181">
        <v>249218</v>
      </c>
      <c r="P56" s="181">
        <v>249218</v>
      </c>
    </row>
    <row r="57" spans="1:16" x14ac:dyDescent="0.25">
      <c r="A57" s="275"/>
      <c r="B57" s="81" t="s">
        <v>258</v>
      </c>
      <c r="C57" s="96">
        <v>556855</v>
      </c>
      <c r="D57" s="96">
        <v>0</v>
      </c>
      <c r="E57" s="147">
        <v>556855</v>
      </c>
      <c r="F57" s="96">
        <v>556855</v>
      </c>
      <c r="G57" s="96"/>
      <c r="H57" s="147">
        <v>556855</v>
      </c>
      <c r="I57" s="96">
        <v>556855</v>
      </c>
      <c r="J57" s="96"/>
      <c r="K57" s="147">
        <v>556855</v>
      </c>
      <c r="L57" s="83">
        <v>556855</v>
      </c>
      <c r="M57" s="256">
        <v>450380</v>
      </c>
      <c r="N57" s="188">
        <v>437919.34</v>
      </c>
      <c r="O57" s="188">
        <v>302955</v>
      </c>
      <c r="P57" s="188">
        <v>302955</v>
      </c>
    </row>
    <row r="58" spans="1:16" x14ac:dyDescent="0.25">
      <c r="A58" s="275"/>
      <c r="B58" s="81" t="s">
        <v>259</v>
      </c>
      <c r="C58" s="96">
        <v>0</v>
      </c>
      <c r="D58" s="96">
        <v>0</v>
      </c>
      <c r="E58" s="147">
        <v>0</v>
      </c>
      <c r="F58" s="96">
        <v>0</v>
      </c>
      <c r="G58" s="96"/>
      <c r="H58" s="147">
        <v>0</v>
      </c>
      <c r="I58" s="96">
        <v>0</v>
      </c>
      <c r="J58" s="96"/>
      <c r="K58" s="147">
        <v>0</v>
      </c>
      <c r="L58" s="83">
        <v>0</v>
      </c>
      <c r="M58" s="256">
        <v>0</v>
      </c>
      <c r="N58" s="188">
        <v>0</v>
      </c>
      <c r="O58" s="188">
        <v>0</v>
      </c>
      <c r="P58" s="188">
        <v>0</v>
      </c>
    </row>
    <row r="59" spans="1:16" x14ac:dyDescent="0.25">
      <c r="A59" s="275"/>
      <c r="B59" s="81" t="s">
        <v>260</v>
      </c>
      <c r="C59" s="96">
        <v>764629</v>
      </c>
      <c r="D59" s="96">
        <v>0</v>
      </c>
      <c r="E59" s="147">
        <v>764629</v>
      </c>
      <c r="F59" s="96">
        <v>764629</v>
      </c>
      <c r="G59" s="96"/>
      <c r="H59" s="147">
        <v>764629</v>
      </c>
      <c r="I59" s="96">
        <v>764629</v>
      </c>
      <c r="J59" s="96"/>
      <c r="K59" s="147">
        <v>764629</v>
      </c>
      <c r="L59" s="83">
        <v>764629</v>
      </c>
      <c r="M59" s="256">
        <v>796659</v>
      </c>
      <c r="N59" s="188">
        <v>796659</v>
      </c>
      <c r="O59" s="188">
        <v>764629</v>
      </c>
      <c r="P59" s="188">
        <v>764629</v>
      </c>
    </row>
    <row r="60" spans="1:16" ht="15.75" thickBot="1" x14ac:dyDescent="0.3">
      <c r="A60" s="276"/>
      <c r="B60" s="81" t="s">
        <v>261</v>
      </c>
      <c r="C60" s="96">
        <v>74399</v>
      </c>
      <c r="D60" s="96">
        <v>0</v>
      </c>
      <c r="E60" s="147">
        <v>74399</v>
      </c>
      <c r="F60" s="96">
        <v>74399</v>
      </c>
      <c r="G60" s="96"/>
      <c r="H60" s="147">
        <v>74399</v>
      </c>
      <c r="I60" s="96">
        <v>74399</v>
      </c>
      <c r="J60" s="96"/>
      <c r="K60" s="147">
        <v>74399</v>
      </c>
      <c r="L60" s="83">
        <v>74399</v>
      </c>
      <c r="M60" s="256">
        <v>74399</v>
      </c>
      <c r="N60" s="192">
        <v>45717.19</v>
      </c>
      <c r="O60" s="192">
        <v>74399</v>
      </c>
      <c r="P60" s="192">
        <v>74399</v>
      </c>
    </row>
    <row r="61" spans="1:16" ht="15.75" thickBot="1" x14ac:dyDescent="0.3">
      <c r="A61" s="69">
        <f>A50+1</f>
        <v>10</v>
      </c>
      <c r="B61" s="70" t="s">
        <v>262</v>
      </c>
      <c r="C61" s="71">
        <v>459461</v>
      </c>
      <c r="D61" s="72">
        <v>0</v>
      </c>
      <c r="E61" s="145">
        <v>459461</v>
      </c>
      <c r="F61" s="71">
        <v>454970</v>
      </c>
      <c r="G61" s="72"/>
      <c r="H61" s="145">
        <v>454970</v>
      </c>
      <c r="I61" s="71">
        <v>460644</v>
      </c>
      <c r="J61" s="72"/>
      <c r="K61" s="145">
        <v>460644</v>
      </c>
      <c r="L61" s="72">
        <v>459461</v>
      </c>
      <c r="M61" s="145">
        <v>645991</v>
      </c>
      <c r="N61" s="184">
        <v>477331</v>
      </c>
      <c r="O61" s="184">
        <v>454970</v>
      </c>
      <c r="P61" s="185">
        <v>460644</v>
      </c>
    </row>
    <row r="62" spans="1:16" x14ac:dyDescent="0.25">
      <c r="A62" s="274"/>
      <c r="B62" s="100" t="s">
        <v>263</v>
      </c>
      <c r="C62" s="106">
        <v>306991</v>
      </c>
      <c r="D62" s="94">
        <v>0</v>
      </c>
      <c r="E62" s="155">
        <v>306991</v>
      </c>
      <c r="F62" s="106">
        <v>312500</v>
      </c>
      <c r="G62" s="94"/>
      <c r="H62" s="155">
        <v>312500</v>
      </c>
      <c r="I62" s="106">
        <v>318174</v>
      </c>
      <c r="J62" s="94"/>
      <c r="K62" s="155">
        <v>318174</v>
      </c>
      <c r="L62" s="177">
        <v>306991</v>
      </c>
      <c r="M62" s="155">
        <v>488991</v>
      </c>
      <c r="N62" s="189">
        <v>328991</v>
      </c>
      <c r="O62" s="189">
        <v>312500</v>
      </c>
      <c r="P62" s="189">
        <v>318174</v>
      </c>
    </row>
    <row r="63" spans="1:16" x14ac:dyDescent="0.25">
      <c r="A63" s="275"/>
      <c r="B63" s="166" t="s">
        <v>333</v>
      </c>
      <c r="C63" s="85">
        <v>123375</v>
      </c>
      <c r="D63" s="86">
        <v>0</v>
      </c>
      <c r="E63" s="167">
        <v>123375</v>
      </c>
      <c r="F63" s="85">
        <v>123375</v>
      </c>
      <c r="G63" s="86"/>
      <c r="H63" s="167">
        <v>123375</v>
      </c>
      <c r="I63" s="85">
        <v>123375</v>
      </c>
      <c r="J63" s="86"/>
      <c r="K63" s="167">
        <v>123375</v>
      </c>
      <c r="L63" s="86">
        <v>123375</v>
      </c>
      <c r="M63" s="167">
        <v>145375</v>
      </c>
      <c r="N63" s="181">
        <v>159375</v>
      </c>
      <c r="O63" s="181">
        <v>123375</v>
      </c>
      <c r="P63" s="181">
        <v>123375</v>
      </c>
    </row>
    <row r="64" spans="1:16" x14ac:dyDescent="0.25">
      <c r="A64" s="275"/>
      <c r="B64" s="166" t="s">
        <v>337</v>
      </c>
      <c r="C64" s="85">
        <v>127087</v>
      </c>
      <c r="D64" s="86">
        <v>0</v>
      </c>
      <c r="E64" s="167">
        <v>127087</v>
      </c>
      <c r="F64" s="85">
        <v>130900</v>
      </c>
      <c r="G64" s="86"/>
      <c r="H64" s="167">
        <v>130900</v>
      </c>
      <c r="I64" s="85">
        <v>134827</v>
      </c>
      <c r="J64" s="86"/>
      <c r="K64" s="167">
        <v>134827</v>
      </c>
      <c r="L64" s="86">
        <v>127087</v>
      </c>
      <c r="M64" s="167">
        <v>287087</v>
      </c>
      <c r="N64" s="181">
        <v>127087</v>
      </c>
      <c r="O64" s="181">
        <v>130900</v>
      </c>
      <c r="P64" s="181">
        <v>134827</v>
      </c>
    </row>
    <row r="65" spans="1:16" x14ac:dyDescent="0.25">
      <c r="A65" s="275"/>
      <c r="B65" s="166" t="s">
        <v>341</v>
      </c>
      <c r="C65" s="85">
        <v>56529</v>
      </c>
      <c r="D65" s="86">
        <v>0</v>
      </c>
      <c r="E65" s="167">
        <v>56529</v>
      </c>
      <c r="F65" s="85">
        <v>58225</v>
      </c>
      <c r="G65" s="86"/>
      <c r="H65" s="167">
        <v>58225</v>
      </c>
      <c r="I65" s="85">
        <v>59972</v>
      </c>
      <c r="J65" s="86"/>
      <c r="K65" s="167">
        <v>59972</v>
      </c>
      <c r="L65" s="86">
        <v>56529</v>
      </c>
      <c r="M65" s="167">
        <v>56529</v>
      </c>
      <c r="N65" s="181">
        <v>42529</v>
      </c>
      <c r="O65" s="181">
        <v>58225</v>
      </c>
      <c r="P65" s="181">
        <v>59972</v>
      </c>
    </row>
    <row r="66" spans="1:16" ht="15.75" thickBot="1" x14ac:dyDescent="0.3">
      <c r="A66" s="276"/>
      <c r="B66" s="81" t="s">
        <v>264</v>
      </c>
      <c r="C66" s="91">
        <v>152470</v>
      </c>
      <c r="D66" s="162">
        <v>0</v>
      </c>
      <c r="E66" s="154">
        <v>152470</v>
      </c>
      <c r="F66" s="91">
        <v>142470</v>
      </c>
      <c r="G66" s="162"/>
      <c r="H66" s="154">
        <v>142470</v>
      </c>
      <c r="I66" s="91">
        <v>142470</v>
      </c>
      <c r="J66" s="162"/>
      <c r="K66" s="154">
        <v>142470</v>
      </c>
      <c r="L66" s="92">
        <v>152470</v>
      </c>
      <c r="M66" s="154">
        <v>157000</v>
      </c>
      <c r="N66" s="192">
        <v>148340</v>
      </c>
      <c r="O66" s="192">
        <v>142470</v>
      </c>
      <c r="P66" s="192">
        <v>142470</v>
      </c>
    </row>
    <row r="67" spans="1:16" ht="15.75" thickBot="1" x14ac:dyDescent="0.3">
      <c r="A67" s="69">
        <f>A61+1</f>
        <v>11</v>
      </c>
      <c r="B67" s="70" t="s">
        <v>265</v>
      </c>
      <c r="C67" s="71">
        <v>427536</v>
      </c>
      <c r="D67" s="72">
        <v>0</v>
      </c>
      <c r="E67" s="145">
        <v>427536</v>
      </c>
      <c r="F67" s="71">
        <v>433536</v>
      </c>
      <c r="G67" s="72"/>
      <c r="H67" s="145">
        <v>433536</v>
      </c>
      <c r="I67" s="71">
        <v>433536</v>
      </c>
      <c r="J67" s="72"/>
      <c r="K67" s="145">
        <v>433536</v>
      </c>
      <c r="L67" s="72">
        <v>427536</v>
      </c>
      <c r="M67" s="145">
        <v>563000</v>
      </c>
      <c r="N67" s="184">
        <v>517521.89999999997</v>
      </c>
      <c r="O67" s="184">
        <v>433536</v>
      </c>
      <c r="P67" s="185">
        <v>433536</v>
      </c>
    </row>
    <row r="68" spans="1:16" x14ac:dyDescent="0.25">
      <c r="A68" s="274"/>
      <c r="B68" s="100" t="s">
        <v>266</v>
      </c>
      <c r="C68" s="106">
        <v>385536</v>
      </c>
      <c r="D68" s="94">
        <v>0</v>
      </c>
      <c r="E68" s="155">
        <v>385536</v>
      </c>
      <c r="F68" s="106">
        <v>385536</v>
      </c>
      <c r="G68" s="94"/>
      <c r="H68" s="155">
        <v>385536</v>
      </c>
      <c r="I68" s="106">
        <v>385536</v>
      </c>
      <c r="J68" s="94"/>
      <c r="K68" s="155">
        <v>385536</v>
      </c>
      <c r="L68" s="177">
        <v>385536</v>
      </c>
      <c r="M68" s="155">
        <v>483800</v>
      </c>
      <c r="N68" s="189">
        <v>450399.1</v>
      </c>
      <c r="O68" s="189">
        <v>385536</v>
      </c>
      <c r="P68" s="189">
        <v>385536</v>
      </c>
    </row>
    <row r="69" spans="1:16" x14ac:dyDescent="0.25">
      <c r="A69" s="275"/>
      <c r="B69" s="168" t="s">
        <v>499</v>
      </c>
      <c r="C69" s="77">
        <v>131000</v>
      </c>
      <c r="D69" s="78">
        <v>0</v>
      </c>
      <c r="E69" s="146">
        <v>131000</v>
      </c>
      <c r="F69" s="77">
        <v>131000</v>
      </c>
      <c r="G69" s="78"/>
      <c r="H69" s="146">
        <v>131000</v>
      </c>
      <c r="I69" s="77">
        <v>131000</v>
      </c>
      <c r="J69" s="78"/>
      <c r="K69" s="146">
        <v>131000</v>
      </c>
      <c r="L69" s="78">
        <v>131000</v>
      </c>
      <c r="M69" s="146">
        <v>229264</v>
      </c>
      <c r="N69" s="181">
        <v>192153.1</v>
      </c>
      <c r="O69" s="181">
        <v>131000</v>
      </c>
      <c r="P69" s="181">
        <v>131000</v>
      </c>
    </row>
    <row r="70" spans="1:16" x14ac:dyDescent="0.25">
      <c r="A70" s="275"/>
      <c r="B70" s="168" t="s">
        <v>500</v>
      </c>
      <c r="C70" s="82">
        <v>132000</v>
      </c>
      <c r="D70" s="83">
        <v>0</v>
      </c>
      <c r="E70" s="147">
        <v>132000</v>
      </c>
      <c r="F70" s="82">
        <v>132000</v>
      </c>
      <c r="G70" s="83"/>
      <c r="H70" s="147">
        <v>132000</v>
      </c>
      <c r="I70" s="82">
        <v>132000</v>
      </c>
      <c r="J70" s="83"/>
      <c r="K70" s="147">
        <v>132000</v>
      </c>
      <c r="L70" s="83">
        <v>132000</v>
      </c>
      <c r="M70" s="147">
        <v>132000</v>
      </c>
      <c r="N70" s="181">
        <v>154000</v>
      </c>
      <c r="O70" s="181">
        <v>132000</v>
      </c>
      <c r="P70" s="181">
        <v>132000</v>
      </c>
    </row>
    <row r="71" spans="1:16" x14ac:dyDescent="0.25">
      <c r="A71" s="275"/>
      <c r="B71" s="168" t="s">
        <v>501</v>
      </c>
      <c r="C71" s="82">
        <v>0</v>
      </c>
      <c r="D71" s="83">
        <v>0</v>
      </c>
      <c r="E71" s="147">
        <v>0</v>
      </c>
      <c r="F71" s="82">
        <v>0</v>
      </c>
      <c r="G71" s="83"/>
      <c r="H71" s="147">
        <v>0</v>
      </c>
      <c r="I71" s="82">
        <v>0</v>
      </c>
      <c r="J71" s="83"/>
      <c r="K71" s="147">
        <v>0</v>
      </c>
      <c r="L71" s="83">
        <v>0</v>
      </c>
      <c r="M71" s="147">
        <v>0</v>
      </c>
      <c r="N71" s="181">
        <v>0</v>
      </c>
      <c r="O71" s="181">
        <v>0</v>
      </c>
      <c r="P71" s="181">
        <v>0</v>
      </c>
    </row>
    <row r="72" spans="1:16" x14ac:dyDescent="0.25">
      <c r="A72" s="275"/>
      <c r="B72" s="169" t="s">
        <v>502</v>
      </c>
      <c r="C72" s="82">
        <v>25555</v>
      </c>
      <c r="D72" s="83">
        <v>0</v>
      </c>
      <c r="E72" s="147">
        <v>25555</v>
      </c>
      <c r="F72" s="82">
        <v>25555</v>
      </c>
      <c r="G72" s="83"/>
      <c r="H72" s="147">
        <v>25555</v>
      </c>
      <c r="I72" s="82">
        <v>25555</v>
      </c>
      <c r="J72" s="83"/>
      <c r="K72" s="147">
        <v>25555</v>
      </c>
      <c r="L72" s="83">
        <v>25555</v>
      </c>
      <c r="M72" s="147">
        <v>25555</v>
      </c>
      <c r="N72" s="181">
        <v>25555</v>
      </c>
      <c r="O72" s="181">
        <v>25555</v>
      </c>
      <c r="P72" s="181">
        <v>25555</v>
      </c>
    </row>
    <row r="73" spans="1:16" x14ac:dyDescent="0.25">
      <c r="A73" s="275"/>
      <c r="B73" s="169" t="s">
        <v>503</v>
      </c>
      <c r="C73" s="82">
        <v>96981</v>
      </c>
      <c r="D73" s="83">
        <v>0</v>
      </c>
      <c r="E73" s="147">
        <v>96981</v>
      </c>
      <c r="F73" s="82">
        <v>96981</v>
      </c>
      <c r="G73" s="83"/>
      <c r="H73" s="147">
        <v>96981</v>
      </c>
      <c r="I73" s="82">
        <v>96981</v>
      </c>
      <c r="J73" s="83"/>
      <c r="K73" s="147">
        <v>96981</v>
      </c>
      <c r="L73" s="83">
        <v>96981</v>
      </c>
      <c r="M73" s="147">
        <v>96981</v>
      </c>
      <c r="N73" s="181">
        <v>78691</v>
      </c>
      <c r="O73" s="181">
        <v>96981</v>
      </c>
      <c r="P73" s="181">
        <v>96981</v>
      </c>
    </row>
    <row r="74" spans="1:16" x14ac:dyDescent="0.25">
      <c r="A74" s="275"/>
      <c r="B74" s="101" t="s">
        <v>504</v>
      </c>
      <c r="C74" s="91">
        <v>23000</v>
      </c>
      <c r="D74" s="92">
        <v>0</v>
      </c>
      <c r="E74" s="154">
        <v>23000</v>
      </c>
      <c r="F74" s="91">
        <v>22000</v>
      </c>
      <c r="G74" s="92"/>
      <c r="H74" s="154">
        <v>22000</v>
      </c>
      <c r="I74" s="91">
        <v>22000</v>
      </c>
      <c r="J74" s="92"/>
      <c r="K74" s="154">
        <v>22000</v>
      </c>
      <c r="L74" s="92">
        <v>23000</v>
      </c>
      <c r="M74" s="154">
        <v>47000</v>
      </c>
      <c r="N74" s="188">
        <v>35022.800000000003</v>
      </c>
      <c r="O74" s="188">
        <v>22000</v>
      </c>
      <c r="P74" s="188">
        <v>22000</v>
      </c>
    </row>
    <row r="75" spans="1:16" x14ac:dyDescent="0.25">
      <c r="A75" s="275"/>
      <c r="B75" s="166" t="s">
        <v>415</v>
      </c>
      <c r="C75" s="82">
        <v>10000</v>
      </c>
      <c r="D75" s="83">
        <v>0</v>
      </c>
      <c r="E75" s="147">
        <v>10000</v>
      </c>
      <c r="F75" s="82">
        <v>15000</v>
      </c>
      <c r="G75" s="83"/>
      <c r="H75" s="147">
        <v>15000</v>
      </c>
      <c r="I75" s="82">
        <v>15000</v>
      </c>
      <c r="J75" s="83"/>
      <c r="K75" s="147">
        <v>15000</v>
      </c>
      <c r="L75" s="83">
        <v>10000</v>
      </c>
      <c r="M75" s="147">
        <v>35000</v>
      </c>
      <c r="N75" s="181">
        <v>35000</v>
      </c>
      <c r="O75" s="181">
        <v>15000</v>
      </c>
      <c r="P75" s="181">
        <v>15000</v>
      </c>
    </row>
    <row r="76" spans="1:16" x14ac:dyDescent="0.25">
      <c r="A76" s="275"/>
      <c r="B76" s="166" t="s">
        <v>416</v>
      </c>
      <c r="C76" s="82">
        <v>7000</v>
      </c>
      <c r="D76" s="83">
        <v>0</v>
      </c>
      <c r="E76" s="147">
        <v>7000</v>
      </c>
      <c r="F76" s="82">
        <v>7000</v>
      </c>
      <c r="G76" s="83"/>
      <c r="H76" s="147">
        <v>7000</v>
      </c>
      <c r="I76" s="82">
        <v>7000</v>
      </c>
      <c r="J76" s="83"/>
      <c r="K76" s="147">
        <v>7000</v>
      </c>
      <c r="L76" s="83">
        <v>7000</v>
      </c>
      <c r="M76" s="147">
        <v>3000</v>
      </c>
      <c r="N76" s="181">
        <v>22.8</v>
      </c>
      <c r="O76" s="181">
        <v>7000</v>
      </c>
      <c r="P76" s="181">
        <v>7000</v>
      </c>
    </row>
    <row r="77" spans="1:16" x14ac:dyDescent="0.25">
      <c r="A77" s="275"/>
      <c r="B77" s="166" t="s">
        <v>505</v>
      </c>
      <c r="C77" s="82">
        <v>6000</v>
      </c>
      <c r="D77" s="83">
        <v>0</v>
      </c>
      <c r="E77" s="147">
        <v>6000</v>
      </c>
      <c r="F77" s="82"/>
      <c r="G77" s="83"/>
      <c r="H77" s="147">
        <v>0</v>
      </c>
      <c r="I77" s="82"/>
      <c r="J77" s="83"/>
      <c r="K77" s="147">
        <v>0</v>
      </c>
      <c r="L77" s="83">
        <v>6000</v>
      </c>
      <c r="M77" s="147">
        <v>9000</v>
      </c>
      <c r="N77" s="181">
        <v>0</v>
      </c>
      <c r="O77" s="181">
        <v>0</v>
      </c>
      <c r="P77" s="181">
        <v>0</v>
      </c>
    </row>
    <row r="78" spans="1:16" x14ac:dyDescent="0.25">
      <c r="A78" s="275"/>
      <c r="B78" s="101" t="s">
        <v>418</v>
      </c>
      <c r="C78" s="112">
        <v>19000</v>
      </c>
      <c r="D78" s="96">
        <v>0</v>
      </c>
      <c r="E78" s="160">
        <v>19000</v>
      </c>
      <c r="F78" s="112">
        <v>26000</v>
      </c>
      <c r="G78" s="96"/>
      <c r="H78" s="160">
        <v>26000</v>
      </c>
      <c r="I78" s="112">
        <v>26000</v>
      </c>
      <c r="J78" s="96"/>
      <c r="K78" s="160">
        <v>26000</v>
      </c>
      <c r="L78" s="96">
        <v>19000</v>
      </c>
      <c r="M78" s="160">
        <v>32200</v>
      </c>
      <c r="N78" s="188">
        <v>32100</v>
      </c>
      <c r="O78" s="188">
        <v>26000</v>
      </c>
      <c r="P78" s="188">
        <v>26000</v>
      </c>
    </row>
    <row r="79" spans="1:16" x14ac:dyDescent="0.25">
      <c r="A79" s="275"/>
      <c r="B79" s="166" t="s">
        <v>419</v>
      </c>
      <c r="C79" s="85">
        <v>4000</v>
      </c>
      <c r="D79" s="86">
        <v>0</v>
      </c>
      <c r="E79" s="167">
        <v>4000</v>
      </c>
      <c r="F79" s="85">
        <v>6000</v>
      </c>
      <c r="G79" s="86"/>
      <c r="H79" s="167">
        <v>6000</v>
      </c>
      <c r="I79" s="85">
        <v>6000</v>
      </c>
      <c r="J79" s="86"/>
      <c r="K79" s="167">
        <v>6000</v>
      </c>
      <c r="L79" s="86">
        <v>4000</v>
      </c>
      <c r="M79" s="167">
        <v>9000</v>
      </c>
      <c r="N79" s="181">
        <v>0</v>
      </c>
      <c r="O79" s="181">
        <v>6000</v>
      </c>
      <c r="P79" s="181">
        <v>6000</v>
      </c>
    </row>
    <row r="80" spans="1:16" x14ac:dyDescent="0.25">
      <c r="A80" s="275"/>
      <c r="B80" s="170" t="s">
        <v>420</v>
      </c>
      <c r="C80" s="82">
        <v>10000</v>
      </c>
      <c r="D80" s="83">
        <v>0</v>
      </c>
      <c r="E80" s="147">
        <v>10000</v>
      </c>
      <c r="F80" s="82">
        <v>12000</v>
      </c>
      <c r="G80" s="83"/>
      <c r="H80" s="147">
        <v>12000</v>
      </c>
      <c r="I80" s="82">
        <v>12000</v>
      </c>
      <c r="J80" s="83"/>
      <c r="K80" s="147">
        <v>12000</v>
      </c>
      <c r="L80" s="83">
        <v>10000</v>
      </c>
      <c r="M80" s="147">
        <v>11200</v>
      </c>
      <c r="N80" s="181">
        <v>24500</v>
      </c>
      <c r="O80" s="181">
        <v>12000</v>
      </c>
      <c r="P80" s="181">
        <v>12000</v>
      </c>
    </row>
    <row r="81" spans="1:16" ht="15.75" thickBot="1" x14ac:dyDescent="0.3">
      <c r="A81" s="276"/>
      <c r="B81" s="171" t="s">
        <v>421</v>
      </c>
      <c r="C81" s="172">
        <v>5000</v>
      </c>
      <c r="D81" s="173">
        <v>0</v>
      </c>
      <c r="E81" s="174">
        <v>5000</v>
      </c>
      <c r="F81" s="172">
        <v>8000</v>
      </c>
      <c r="G81" s="173"/>
      <c r="H81" s="174">
        <v>8000</v>
      </c>
      <c r="I81" s="172">
        <v>8000</v>
      </c>
      <c r="J81" s="173"/>
      <c r="K81" s="174">
        <v>8000</v>
      </c>
      <c r="L81" s="83">
        <v>5000</v>
      </c>
      <c r="M81" s="174">
        <v>12000</v>
      </c>
      <c r="N81" s="183">
        <v>7600</v>
      </c>
      <c r="O81" s="183">
        <v>8000</v>
      </c>
      <c r="P81" s="183">
        <v>8000</v>
      </c>
    </row>
    <row r="82" spans="1:16" ht="15.75" thickBot="1" x14ac:dyDescent="0.3">
      <c r="A82" s="69">
        <f>A67+1</f>
        <v>12</v>
      </c>
      <c r="B82" s="70" t="s">
        <v>267</v>
      </c>
      <c r="C82" s="71">
        <v>516532</v>
      </c>
      <c r="D82" s="72">
        <v>1672750</v>
      </c>
      <c r="E82" s="145">
        <v>2189282</v>
      </c>
      <c r="F82" s="71">
        <v>504863</v>
      </c>
      <c r="G82" s="72">
        <v>0</v>
      </c>
      <c r="H82" s="145">
        <v>504863</v>
      </c>
      <c r="I82" s="71">
        <v>504863</v>
      </c>
      <c r="J82" s="72">
        <v>0</v>
      </c>
      <c r="K82" s="145">
        <v>504863</v>
      </c>
      <c r="L82" s="72">
        <v>2189282</v>
      </c>
      <c r="M82" s="145">
        <v>2851837</v>
      </c>
      <c r="N82" s="184">
        <v>2181475.0100000002</v>
      </c>
      <c r="O82" s="184">
        <v>504863</v>
      </c>
      <c r="P82" s="185">
        <v>504863</v>
      </c>
    </row>
    <row r="83" spans="1:16" x14ac:dyDescent="0.25">
      <c r="A83" s="274"/>
      <c r="B83" s="100" t="s">
        <v>268</v>
      </c>
      <c r="C83" s="77">
        <v>237869</v>
      </c>
      <c r="D83" s="78">
        <v>0</v>
      </c>
      <c r="E83" s="146">
        <v>237869</v>
      </c>
      <c r="F83" s="77">
        <v>237869</v>
      </c>
      <c r="G83" s="78">
        <v>0</v>
      </c>
      <c r="H83" s="146">
        <v>237869</v>
      </c>
      <c r="I83" s="77">
        <v>237869</v>
      </c>
      <c r="J83" s="78">
        <v>0</v>
      </c>
      <c r="K83" s="146">
        <v>237869</v>
      </c>
      <c r="L83" s="78">
        <v>237869</v>
      </c>
      <c r="M83" s="146">
        <v>252369</v>
      </c>
      <c r="N83" s="182">
        <v>156396.41</v>
      </c>
      <c r="O83" s="182">
        <v>237869</v>
      </c>
      <c r="P83" s="182">
        <v>237869</v>
      </c>
    </row>
    <row r="84" spans="1:16" x14ac:dyDescent="0.25">
      <c r="A84" s="275"/>
      <c r="B84" s="101" t="s">
        <v>269</v>
      </c>
      <c r="C84" s="85">
        <v>220915</v>
      </c>
      <c r="D84" s="86">
        <v>0</v>
      </c>
      <c r="E84" s="167">
        <v>220915</v>
      </c>
      <c r="F84" s="85">
        <v>220915</v>
      </c>
      <c r="G84" s="86">
        <v>0</v>
      </c>
      <c r="H84" s="167">
        <v>220915</v>
      </c>
      <c r="I84" s="85">
        <v>220915</v>
      </c>
      <c r="J84" s="86">
        <v>0</v>
      </c>
      <c r="K84" s="167">
        <v>220915</v>
      </c>
      <c r="L84" s="86">
        <v>220915</v>
      </c>
      <c r="M84" s="167">
        <v>220915</v>
      </c>
      <c r="N84" s="181">
        <v>220915</v>
      </c>
      <c r="O84" s="181">
        <v>220915</v>
      </c>
      <c r="P84" s="181">
        <v>220915</v>
      </c>
    </row>
    <row r="85" spans="1:16" x14ac:dyDescent="0.25">
      <c r="A85" s="275"/>
      <c r="B85" s="101" t="s">
        <v>506</v>
      </c>
      <c r="C85" s="85">
        <v>11669</v>
      </c>
      <c r="D85" s="86">
        <v>1270750</v>
      </c>
      <c r="E85" s="167">
        <v>1282419</v>
      </c>
      <c r="F85" s="85">
        <v>0</v>
      </c>
      <c r="G85" s="86">
        <v>0</v>
      </c>
      <c r="H85" s="167">
        <v>0</v>
      </c>
      <c r="I85" s="85">
        <v>0</v>
      </c>
      <c r="J85" s="86">
        <v>0</v>
      </c>
      <c r="K85" s="167">
        <v>0</v>
      </c>
      <c r="L85" s="86">
        <v>1282419</v>
      </c>
      <c r="M85" s="167">
        <v>1864074</v>
      </c>
      <c r="N85" s="181">
        <v>1369682.33</v>
      </c>
      <c r="O85" s="181">
        <v>0</v>
      </c>
      <c r="P85" s="181">
        <v>0</v>
      </c>
    </row>
    <row r="86" spans="1:16" x14ac:dyDescent="0.25">
      <c r="A86" s="275"/>
      <c r="B86" s="101" t="s">
        <v>507</v>
      </c>
      <c r="C86" s="85">
        <v>34852</v>
      </c>
      <c r="D86" s="86">
        <v>0</v>
      </c>
      <c r="E86" s="167">
        <v>34852</v>
      </c>
      <c r="F86" s="85">
        <v>34852</v>
      </c>
      <c r="G86" s="86">
        <v>0</v>
      </c>
      <c r="H86" s="167">
        <v>34852</v>
      </c>
      <c r="I86" s="85">
        <v>34852</v>
      </c>
      <c r="J86" s="86">
        <v>0</v>
      </c>
      <c r="K86" s="167">
        <v>34852</v>
      </c>
      <c r="L86" s="86">
        <v>34852</v>
      </c>
      <c r="M86" s="167">
        <v>42852</v>
      </c>
      <c r="N86" s="181">
        <v>34852</v>
      </c>
      <c r="O86" s="181">
        <v>34852</v>
      </c>
      <c r="P86" s="181">
        <v>34852</v>
      </c>
    </row>
    <row r="87" spans="1:16" ht="15.75" thickBot="1" x14ac:dyDescent="0.3">
      <c r="A87" s="276"/>
      <c r="B87" s="81" t="s">
        <v>508</v>
      </c>
      <c r="C87" s="82">
        <v>11227</v>
      </c>
      <c r="D87" s="83">
        <v>402000</v>
      </c>
      <c r="E87" s="147">
        <v>11227</v>
      </c>
      <c r="F87" s="82">
        <v>11227</v>
      </c>
      <c r="G87" s="83">
        <v>0</v>
      </c>
      <c r="H87" s="147"/>
      <c r="I87" s="82">
        <v>11227</v>
      </c>
      <c r="J87" s="83">
        <v>0</v>
      </c>
      <c r="K87" s="147">
        <v>11227</v>
      </c>
      <c r="L87" s="83">
        <v>11227</v>
      </c>
      <c r="M87" s="147">
        <v>471627</v>
      </c>
      <c r="N87" s="183">
        <v>399629.27</v>
      </c>
      <c r="O87" s="183"/>
      <c r="P87" s="183">
        <v>11227</v>
      </c>
    </row>
    <row r="88" spans="1:16" ht="15.75" thickBot="1" x14ac:dyDescent="0.3">
      <c r="A88" s="69">
        <f>A82+1</f>
        <v>13</v>
      </c>
      <c r="B88" s="175" t="s">
        <v>271</v>
      </c>
      <c r="C88" s="71">
        <v>306507</v>
      </c>
      <c r="D88" s="72">
        <v>0</v>
      </c>
      <c r="E88" s="145">
        <v>306507</v>
      </c>
      <c r="F88" s="71">
        <v>305507</v>
      </c>
      <c r="G88" s="72"/>
      <c r="H88" s="145">
        <v>305507</v>
      </c>
      <c r="I88" s="71">
        <v>305507</v>
      </c>
      <c r="J88" s="72"/>
      <c r="K88" s="145">
        <v>305507</v>
      </c>
      <c r="L88" s="72">
        <v>306507</v>
      </c>
      <c r="M88" s="145">
        <v>367312</v>
      </c>
      <c r="N88" s="184">
        <v>362199.91000000003</v>
      </c>
      <c r="O88" s="184">
        <v>305507</v>
      </c>
      <c r="P88" s="185">
        <v>305507</v>
      </c>
    </row>
    <row r="89" spans="1:16" x14ac:dyDescent="0.25">
      <c r="A89" s="274"/>
      <c r="B89" s="100" t="s">
        <v>272</v>
      </c>
      <c r="C89" s="77">
        <v>271790</v>
      </c>
      <c r="D89" s="78">
        <v>0</v>
      </c>
      <c r="E89" s="146">
        <v>271790</v>
      </c>
      <c r="F89" s="77">
        <v>271790</v>
      </c>
      <c r="G89" s="78"/>
      <c r="H89" s="146">
        <v>271790</v>
      </c>
      <c r="I89" s="77">
        <v>271790</v>
      </c>
      <c r="J89" s="78"/>
      <c r="K89" s="146">
        <v>271790</v>
      </c>
      <c r="L89" s="78">
        <v>271790</v>
      </c>
      <c r="M89" s="146">
        <v>336714</v>
      </c>
      <c r="N89" s="182">
        <v>309476.12</v>
      </c>
      <c r="O89" s="182">
        <v>271790</v>
      </c>
      <c r="P89" s="182">
        <v>271790</v>
      </c>
    </row>
    <row r="90" spans="1:16" x14ac:dyDescent="0.25">
      <c r="A90" s="275"/>
      <c r="B90" s="101" t="s">
        <v>273</v>
      </c>
      <c r="C90" s="82">
        <v>7000</v>
      </c>
      <c r="D90" s="83">
        <v>0</v>
      </c>
      <c r="E90" s="147">
        <v>7000</v>
      </c>
      <c r="F90" s="82">
        <v>6000</v>
      </c>
      <c r="G90" s="83"/>
      <c r="H90" s="147">
        <v>6000</v>
      </c>
      <c r="I90" s="82">
        <v>6000</v>
      </c>
      <c r="J90" s="83"/>
      <c r="K90" s="147">
        <v>6000</v>
      </c>
      <c r="L90" s="83">
        <v>7000</v>
      </c>
      <c r="M90" s="147">
        <v>7000</v>
      </c>
      <c r="N90" s="181">
        <v>7767.52</v>
      </c>
      <c r="O90" s="181">
        <v>6000</v>
      </c>
      <c r="P90" s="181">
        <v>6000</v>
      </c>
    </row>
    <row r="91" spans="1:16" ht="15.75" thickBot="1" x14ac:dyDescent="0.3">
      <c r="A91" s="276"/>
      <c r="B91" s="103" t="s">
        <v>274</v>
      </c>
      <c r="C91" s="82">
        <v>27717</v>
      </c>
      <c r="D91" s="83">
        <v>0</v>
      </c>
      <c r="E91" s="147">
        <v>27717</v>
      </c>
      <c r="F91" s="82">
        <v>27717</v>
      </c>
      <c r="G91" s="83"/>
      <c r="H91" s="147">
        <v>27717</v>
      </c>
      <c r="I91" s="82">
        <v>27717</v>
      </c>
      <c r="J91" s="83"/>
      <c r="K91" s="147">
        <v>27717</v>
      </c>
      <c r="L91" s="83">
        <v>27717</v>
      </c>
      <c r="M91" s="147">
        <v>23598</v>
      </c>
      <c r="N91" s="183">
        <v>44956.27</v>
      </c>
      <c r="O91" s="183">
        <v>27717</v>
      </c>
      <c r="P91" s="183">
        <v>27717</v>
      </c>
    </row>
    <row r="92" spans="1:16" ht="15.75" thickBot="1" x14ac:dyDescent="0.3">
      <c r="A92" s="69">
        <f>A88+1</f>
        <v>14</v>
      </c>
      <c r="B92" s="104" t="s">
        <v>275</v>
      </c>
      <c r="C92" s="71">
        <v>1032429</v>
      </c>
      <c r="D92" s="72">
        <v>0</v>
      </c>
      <c r="E92" s="145">
        <v>1032429</v>
      </c>
      <c r="F92" s="71">
        <v>1000429</v>
      </c>
      <c r="G92" s="72"/>
      <c r="H92" s="145">
        <v>1000429</v>
      </c>
      <c r="I92" s="71">
        <v>1000429</v>
      </c>
      <c r="J92" s="72"/>
      <c r="K92" s="145">
        <v>1000429</v>
      </c>
      <c r="L92" s="72">
        <v>1032429</v>
      </c>
      <c r="M92" s="145">
        <v>1425153</v>
      </c>
      <c r="N92" s="184">
        <v>1418890.67</v>
      </c>
      <c r="O92" s="184">
        <v>1000429</v>
      </c>
      <c r="P92" s="185">
        <v>1000429</v>
      </c>
    </row>
    <row r="93" spans="1:16" x14ac:dyDescent="0.25">
      <c r="A93" s="277"/>
      <c r="B93" s="111" t="s">
        <v>509</v>
      </c>
      <c r="C93" s="106">
        <v>0</v>
      </c>
      <c r="D93" s="94">
        <v>0</v>
      </c>
      <c r="E93" s="155">
        <v>0</v>
      </c>
      <c r="F93" s="106">
        <v>0</v>
      </c>
      <c r="G93" s="94"/>
      <c r="H93" s="155">
        <v>0</v>
      </c>
      <c r="I93" s="106">
        <v>0</v>
      </c>
      <c r="J93" s="94"/>
      <c r="K93" s="155">
        <v>0</v>
      </c>
      <c r="L93" s="177">
        <v>0</v>
      </c>
      <c r="M93" s="155">
        <v>0</v>
      </c>
      <c r="N93" s="189">
        <v>0</v>
      </c>
      <c r="O93" s="189">
        <v>0</v>
      </c>
      <c r="P93" s="189">
        <v>0</v>
      </c>
    </row>
    <row r="94" spans="1:16" x14ac:dyDescent="0.25">
      <c r="A94" s="278"/>
      <c r="B94" s="111" t="s">
        <v>510</v>
      </c>
      <c r="C94" s="176">
        <v>536600</v>
      </c>
      <c r="D94" s="177">
        <v>0</v>
      </c>
      <c r="E94" s="178">
        <v>536600</v>
      </c>
      <c r="F94" s="176">
        <v>536600</v>
      </c>
      <c r="G94" s="177"/>
      <c r="H94" s="178">
        <v>536600</v>
      </c>
      <c r="I94" s="176">
        <v>536600</v>
      </c>
      <c r="J94" s="177"/>
      <c r="K94" s="178">
        <v>536600</v>
      </c>
      <c r="L94" s="177">
        <v>536600</v>
      </c>
      <c r="M94" s="178">
        <v>637560</v>
      </c>
      <c r="N94" s="188">
        <v>629673.37</v>
      </c>
      <c r="O94" s="188">
        <v>536600</v>
      </c>
      <c r="P94" s="188">
        <v>536600</v>
      </c>
    </row>
    <row r="95" spans="1:16" x14ac:dyDescent="0.25">
      <c r="A95" s="278"/>
      <c r="B95" s="109" t="s">
        <v>511</v>
      </c>
      <c r="C95" s="85">
        <v>152032</v>
      </c>
      <c r="D95" s="86">
        <v>0</v>
      </c>
      <c r="E95" s="167">
        <v>152032</v>
      </c>
      <c r="F95" s="85">
        <v>152032</v>
      </c>
      <c r="G95" s="86"/>
      <c r="H95" s="167">
        <v>152032</v>
      </c>
      <c r="I95" s="85">
        <v>152032</v>
      </c>
      <c r="J95" s="86"/>
      <c r="K95" s="167">
        <v>152032</v>
      </c>
      <c r="L95" s="86">
        <v>152032</v>
      </c>
      <c r="M95" s="167">
        <v>209260</v>
      </c>
      <c r="N95" s="181">
        <v>201375.35999999999</v>
      </c>
      <c r="O95" s="181">
        <v>152032</v>
      </c>
      <c r="P95" s="181">
        <v>152032</v>
      </c>
    </row>
    <row r="96" spans="1:16" x14ac:dyDescent="0.25">
      <c r="A96" s="278"/>
      <c r="B96" s="110" t="s">
        <v>512</v>
      </c>
      <c r="C96" s="85">
        <v>384568</v>
      </c>
      <c r="D96" s="86">
        <v>0</v>
      </c>
      <c r="E96" s="167">
        <v>384568</v>
      </c>
      <c r="F96" s="85">
        <v>384568</v>
      </c>
      <c r="G96" s="86"/>
      <c r="H96" s="167">
        <v>384568</v>
      </c>
      <c r="I96" s="85">
        <v>384568</v>
      </c>
      <c r="J96" s="86"/>
      <c r="K96" s="167">
        <v>384568</v>
      </c>
      <c r="L96" s="86">
        <v>384568</v>
      </c>
      <c r="M96" s="167">
        <v>428300</v>
      </c>
      <c r="N96" s="181">
        <v>428298.01</v>
      </c>
      <c r="O96" s="181">
        <v>384568</v>
      </c>
      <c r="P96" s="181">
        <v>384568</v>
      </c>
    </row>
    <row r="97" spans="1:16" x14ac:dyDescent="0.25">
      <c r="A97" s="278"/>
      <c r="B97" s="111" t="s">
        <v>513</v>
      </c>
      <c r="C97" s="112">
        <v>267560</v>
      </c>
      <c r="D97" s="96">
        <v>0</v>
      </c>
      <c r="E97" s="160">
        <v>267560</v>
      </c>
      <c r="F97" s="112">
        <v>267560</v>
      </c>
      <c r="G97" s="96"/>
      <c r="H97" s="160">
        <v>267560</v>
      </c>
      <c r="I97" s="112">
        <v>267560</v>
      </c>
      <c r="J97" s="96"/>
      <c r="K97" s="160">
        <v>267560</v>
      </c>
      <c r="L97" s="96">
        <v>267560</v>
      </c>
      <c r="M97" s="160">
        <v>277126</v>
      </c>
      <c r="N97" s="188">
        <v>273432.88</v>
      </c>
      <c r="O97" s="188">
        <v>267560</v>
      </c>
      <c r="P97" s="188">
        <v>267560</v>
      </c>
    </row>
    <row r="98" spans="1:16" x14ac:dyDescent="0.25">
      <c r="A98" s="278"/>
      <c r="B98" s="109" t="s">
        <v>514</v>
      </c>
      <c r="C98" s="85">
        <v>198744</v>
      </c>
      <c r="D98" s="86">
        <v>0</v>
      </c>
      <c r="E98" s="167">
        <v>198744</v>
      </c>
      <c r="F98" s="85">
        <v>198744</v>
      </c>
      <c r="G98" s="86"/>
      <c r="H98" s="167">
        <v>198744</v>
      </c>
      <c r="I98" s="85">
        <v>198744</v>
      </c>
      <c r="J98" s="86"/>
      <c r="K98" s="167">
        <v>198744</v>
      </c>
      <c r="L98" s="86">
        <v>198744</v>
      </c>
      <c r="M98" s="167">
        <v>216467</v>
      </c>
      <c r="N98" s="181">
        <v>216468.51</v>
      </c>
      <c r="O98" s="181">
        <v>198744</v>
      </c>
      <c r="P98" s="181">
        <v>198744</v>
      </c>
    </row>
    <row r="99" spans="1:16" x14ac:dyDescent="0.25">
      <c r="A99" s="278"/>
      <c r="B99" s="109" t="s">
        <v>455</v>
      </c>
      <c r="C99" s="85">
        <v>63816</v>
      </c>
      <c r="D99" s="86">
        <v>0</v>
      </c>
      <c r="E99" s="167">
        <v>63816</v>
      </c>
      <c r="F99" s="85">
        <v>63816</v>
      </c>
      <c r="G99" s="86"/>
      <c r="H99" s="167">
        <v>63816</v>
      </c>
      <c r="I99" s="85">
        <v>63816</v>
      </c>
      <c r="J99" s="86"/>
      <c r="K99" s="167">
        <v>63816</v>
      </c>
      <c r="L99" s="86">
        <v>63816</v>
      </c>
      <c r="M99" s="167">
        <v>55659</v>
      </c>
      <c r="N99" s="181">
        <v>47004.46</v>
      </c>
      <c r="O99" s="181">
        <v>63816</v>
      </c>
      <c r="P99" s="181">
        <v>63816</v>
      </c>
    </row>
    <row r="100" spans="1:16" x14ac:dyDescent="0.25">
      <c r="A100" s="278"/>
      <c r="B100" s="109" t="s">
        <v>479</v>
      </c>
      <c r="C100" s="85">
        <v>5000</v>
      </c>
      <c r="D100" s="86">
        <v>0</v>
      </c>
      <c r="E100" s="167">
        <v>5000</v>
      </c>
      <c r="F100" s="85">
        <v>5000</v>
      </c>
      <c r="G100" s="86"/>
      <c r="H100" s="167">
        <v>5000</v>
      </c>
      <c r="I100" s="85">
        <v>5000</v>
      </c>
      <c r="J100" s="86"/>
      <c r="K100" s="167">
        <v>5000</v>
      </c>
      <c r="L100" s="86">
        <v>5000</v>
      </c>
      <c r="M100" s="167">
        <v>5000</v>
      </c>
      <c r="N100" s="181">
        <v>9959.91</v>
      </c>
      <c r="O100" s="181">
        <v>5000</v>
      </c>
      <c r="P100" s="181">
        <v>5000</v>
      </c>
    </row>
    <row r="101" spans="1:16" x14ac:dyDescent="0.25">
      <c r="A101" s="278"/>
      <c r="B101" s="179" t="s">
        <v>515</v>
      </c>
      <c r="C101" s="112">
        <v>32000</v>
      </c>
      <c r="D101" s="96">
        <v>0</v>
      </c>
      <c r="E101" s="167">
        <v>32000</v>
      </c>
      <c r="F101" s="112">
        <v>0</v>
      </c>
      <c r="G101" s="96"/>
      <c r="H101" s="167">
        <v>0</v>
      </c>
      <c r="I101" s="112">
        <v>0</v>
      </c>
      <c r="J101" s="96"/>
      <c r="K101" s="167">
        <v>0</v>
      </c>
      <c r="L101" s="86">
        <v>32000</v>
      </c>
      <c r="M101" s="259">
        <v>32000</v>
      </c>
      <c r="N101" s="181">
        <v>39330.400000000001</v>
      </c>
      <c r="O101" s="181">
        <v>0</v>
      </c>
      <c r="P101" s="181">
        <v>0</v>
      </c>
    </row>
    <row r="102" spans="1:16" x14ac:dyDescent="0.25">
      <c r="A102" s="278"/>
      <c r="B102" s="111" t="s">
        <v>516</v>
      </c>
      <c r="C102" s="112">
        <v>122000</v>
      </c>
      <c r="D102" s="96">
        <v>0</v>
      </c>
      <c r="E102" s="160">
        <v>122000</v>
      </c>
      <c r="F102" s="112">
        <v>122000</v>
      </c>
      <c r="G102" s="96"/>
      <c r="H102" s="160">
        <v>122000</v>
      </c>
      <c r="I102" s="112">
        <v>122000</v>
      </c>
      <c r="J102" s="96"/>
      <c r="K102" s="160">
        <v>122000</v>
      </c>
      <c r="L102" s="96">
        <v>122000</v>
      </c>
      <c r="M102" s="160">
        <v>404033</v>
      </c>
      <c r="N102" s="188">
        <v>402015.64</v>
      </c>
      <c r="O102" s="188">
        <v>122000</v>
      </c>
      <c r="P102" s="188">
        <v>122000</v>
      </c>
    </row>
    <row r="103" spans="1:16" x14ac:dyDescent="0.25">
      <c r="A103" s="278"/>
      <c r="B103" s="109" t="s">
        <v>517</v>
      </c>
      <c r="C103" s="85">
        <v>3500</v>
      </c>
      <c r="D103" s="86">
        <v>0</v>
      </c>
      <c r="E103" s="167">
        <v>3500</v>
      </c>
      <c r="F103" s="85">
        <v>3500</v>
      </c>
      <c r="G103" s="86"/>
      <c r="H103" s="167">
        <v>3500</v>
      </c>
      <c r="I103" s="85">
        <v>3500</v>
      </c>
      <c r="J103" s="86"/>
      <c r="K103" s="167">
        <v>3500</v>
      </c>
      <c r="L103" s="86">
        <v>3500</v>
      </c>
      <c r="M103" s="167">
        <v>3500</v>
      </c>
      <c r="N103" s="181">
        <v>4980</v>
      </c>
      <c r="O103" s="181">
        <v>3500</v>
      </c>
      <c r="P103" s="181">
        <v>3500</v>
      </c>
    </row>
    <row r="104" spans="1:16" x14ac:dyDescent="0.25">
      <c r="A104" s="278"/>
      <c r="B104" s="109" t="s">
        <v>518</v>
      </c>
      <c r="C104" s="85">
        <v>0</v>
      </c>
      <c r="D104" s="86">
        <v>0</v>
      </c>
      <c r="E104" s="167">
        <v>0</v>
      </c>
      <c r="F104" s="85">
        <v>0</v>
      </c>
      <c r="G104" s="86"/>
      <c r="H104" s="167">
        <v>0</v>
      </c>
      <c r="I104" s="85">
        <v>0</v>
      </c>
      <c r="J104" s="86"/>
      <c r="K104" s="167">
        <v>0</v>
      </c>
      <c r="L104" s="86">
        <v>0</v>
      </c>
      <c r="M104" s="167">
        <v>0</v>
      </c>
      <c r="N104" s="181">
        <v>0</v>
      </c>
      <c r="O104" s="181">
        <v>0</v>
      </c>
      <c r="P104" s="181">
        <v>0</v>
      </c>
    </row>
    <row r="105" spans="1:16" x14ac:dyDescent="0.25">
      <c r="A105" s="278"/>
      <c r="B105" s="110" t="s">
        <v>519</v>
      </c>
      <c r="C105" s="85">
        <v>115000</v>
      </c>
      <c r="D105" s="86">
        <v>0</v>
      </c>
      <c r="E105" s="167">
        <v>115000</v>
      </c>
      <c r="F105" s="85">
        <v>115000</v>
      </c>
      <c r="G105" s="86"/>
      <c r="H105" s="167">
        <v>115000</v>
      </c>
      <c r="I105" s="85">
        <v>115000</v>
      </c>
      <c r="J105" s="86"/>
      <c r="K105" s="167">
        <v>115000</v>
      </c>
      <c r="L105" s="86">
        <v>115000</v>
      </c>
      <c r="M105" s="167">
        <v>397033</v>
      </c>
      <c r="N105" s="181">
        <v>397035.64</v>
      </c>
      <c r="O105" s="181">
        <v>115000</v>
      </c>
      <c r="P105" s="181">
        <v>115000</v>
      </c>
    </row>
    <row r="106" spans="1:16" x14ac:dyDescent="0.25">
      <c r="A106" s="278"/>
      <c r="B106" s="180" t="s">
        <v>520</v>
      </c>
      <c r="C106" s="85">
        <v>3500</v>
      </c>
      <c r="D106" s="86">
        <v>0</v>
      </c>
      <c r="E106" s="167">
        <v>3500</v>
      </c>
      <c r="F106" s="85">
        <v>3500</v>
      </c>
      <c r="G106" s="86"/>
      <c r="H106" s="167">
        <v>3500</v>
      </c>
      <c r="I106" s="85">
        <v>3500</v>
      </c>
      <c r="J106" s="86"/>
      <c r="K106" s="167">
        <v>3500</v>
      </c>
      <c r="L106" s="86">
        <v>3500</v>
      </c>
      <c r="M106" s="167">
        <v>3500</v>
      </c>
      <c r="N106" s="181">
        <v>0</v>
      </c>
      <c r="O106" s="181">
        <v>3500</v>
      </c>
      <c r="P106" s="181">
        <v>3500</v>
      </c>
    </row>
    <row r="107" spans="1:16" ht="15.75" thickBot="1" x14ac:dyDescent="0.3">
      <c r="A107" s="279"/>
      <c r="B107" s="117" t="s">
        <v>521</v>
      </c>
      <c r="C107" s="161">
        <v>74269</v>
      </c>
      <c r="D107" s="162">
        <v>0</v>
      </c>
      <c r="E107" s="163">
        <v>74269</v>
      </c>
      <c r="F107" s="161">
        <v>74269</v>
      </c>
      <c r="G107" s="162"/>
      <c r="H107" s="163">
        <v>74269</v>
      </c>
      <c r="I107" s="161">
        <v>74269</v>
      </c>
      <c r="J107" s="162"/>
      <c r="K107" s="163">
        <v>74269</v>
      </c>
      <c r="L107" s="162">
        <v>74269</v>
      </c>
      <c r="M107" s="163">
        <v>74434</v>
      </c>
      <c r="N107" s="188">
        <v>74438.38</v>
      </c>
      <c r="O107" s="188">
        <v>74269</v>
      </c>
      <c r="P107" s="188">
        <v>74269</v>
      </c>
    </row>
  </sheetData>
  <mergeCells count="22">
    <mergeCell ref="N1:N2"/>
    <mergeCell ref="O1:O2"/>
    <mergeCell ref="P1:P2"/>
    <mergeCell ref="A62:A66"/>
    <mergeCell ref="A68:A81"/>
    <mergeCell ref="L1:L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Normal="100" workbookViewId="0">
      <selection activeCell="I14" sqref="I14"/>
    </sheetView>
  </sheetViews>
  <sheetFormatPr defaultRowHeight="15" x14ac:dyDescent="0.25"/>
  <cols>
    <col min="1" max="1" width="18.140625" customWidth="1"/>
    <col min="2" max="6" width="14.140625" customWidth="1"/>
  </cols>
  <sheetData>
    <row r="1" spans="1:6" ht="18.75" x14ac:dyDescent="0.3">
      <c r="A1" s="289" t="s">
        <v>0</v>
      </c>
      <c r="B1" s="289"/>
      <c r="C1" s="289"/>
      <c r="D1" s="289"/>
    </row>
    <row r="2" spans="1:6" ht="15.75" x14ac:dyDescent="0.25">
      <c r="A2" s="1" t="s">
        <v>4</v>
      </c>
    </row>
    <row r="4" spans="1:6" ht="33.75" customHeight="1" x14ac:dyDescent="0.25">
      <c r="A4" s="265" t="s">
        <v>1</v>
      </c>
      <c r="B4" s="263" t="s">
        <v>588</v>
      </c>
      <c r="C4" s="264" t="s">
        <v>589</v>
      </c>
      <c r="D4" s="263" t="s">
        <v>585</v>
      </c>
      <c r="E4" s="266" t="s">
        <v>586</v>
      </c>
      <c r="F4" s="266" t="s">
        <v>587</v>
      </c>
    </row>
    <row r="5" spans="1:6" x14ac:dyDescent="0.25">
      <c r="A5" s="2"/>
      <c r="B5" s="227">
        <f>rozpočet!L4</f>
        <v>906679</v>
      </c>
      <c r="C5" s="227">
        <f>rozpočet!M4</f>
        <v>998779</v>
      </c>
      <c r="D5" s="6">
        <f>rozpočet!N4</f>
        <v>945572.11</v>
      </c>
      <c r="E5" s="6">
        <f>rozpočet!O4</f>
        <v>801679</v>
      </c>
      <c r="F5" s="6">
        <f>rozpočet!P4</f>
        <v>801679</v>
      </c>
    </row>
    <row r="6" spans="1:6" x14ac:dyDescent="0.25">
      <c r="A6" s="3"/>
      <c r="B6" s="4"/>
      <c r="C6" s="4"/>
      <c r="D6" s="4"/>
    </row>
    <row r="7" spans="1:6" x14ac:dyDescent="0.25">
      <c r="A7" t="s">
        <v>5</v>
      </c>
    </row>
    <row r="8" spans="1:6" ht="34.5" customHeight="1" x14ac:dyDescent="0.25">
      <c r="A8" s="298" t="s">
        <v>3</v>
      </c>
      <c r="B8" s="298"/>
      <c r="C8" s="298"/>
      <c r="D8" s="298"/>
      <c r="E8" s="298"/>
      <c r="F8" s="298"/>
    </row>
    <row r="10" spans="1:6" ht="15.75" x14ac:dyDescent="0.25">
      <c r="A10" s="299" t="s">
        <v>6</v>
      </c>
      <c r="B10" s="299"/>
      <c r="C10" s="299"/>
      <c r="D10" s="299"/>
      <c r="E10" s="299"/>
      <c r="F10" s="299"/>
    </row>
    <row r="11" spans="1:6" x14ac:dyDescent="0.25">
      <c r="A11" t="s">
        <v>7</v>
      </c>
    </row>
    <row r="13" spans="1:6" ht="30" x14ac:dyDescent="0.25">
      <c r="A13" s="265" t="s">
        <v>1</v>
      </c>
      <c r="B13" s="263" t="s">
        <v>588</v>
      </c>
      <c r="C13" s="264" t="s">
        <v>589</v>
      </c>
      <c r="D13" s="263" t="s">
        <v>585</v>
      </c>
      <c r="E13" s="266" t="s">
        <v>586</v>
      </c>
      <c r="F13" s="266" t="s">
        <v>587</v>
      </c>
    </row>
    <row r="14" spans="1:6" x14ac:dyDescent="0.25">
      <c r="A14" s="2"/>
      <c r="B14" s="227">
        <f>rozpočet!L5</f>
        <v>270779</v>
      </c>
      <c r="C14" s="227">
        <f>rozpočet!M5</f>
        <v>270779</v>
      </c>
      <c r="D14" s="6">
        <f>rozpočet!N5</f>
        <v>265784.63</v>
      </c>
      <c r="E14" s="6">
        <f>rozpočet!O5</f>
        <v>270779</v>
      </c>
      <c r="F14" s="6">
        <f>rozpočet!P5</f>
        <v>270779</v>
      </c>
    </row>
    <row r="16" spans="1:6" x14ac:dyDescent="0.25">
      <c r="A16" s="290" t="s">
        <v>8</v>
      </c>
      <c r="B16" s="291"/>
      <c r="C16" s="291"/>
      <c r="D16" s="291"/>
      <c r="E16" s="291"/>
      <c r="F16" s="292"/>
    </row>
    <row r="17" spans="1:6" x14ac:dyDescent="0.25">
      <c r="A17" s="7" t="s">
        <v>9</v>
      </c>
      <c r="B17" s="293" t="s">
        <v>10</v>
      </c>
      <c r="C17" s="294"/>
      <c r="D17" s="294"/>
      <c r="E17" s="294"/>
      <c r="F17" s="295"/>
    </row>
    <row r="18" spans="1:6" x14ac:dyDescent="0.25">
      <c r="A18" s="7" t="s">
        <v>11</v>
      </c>
      <c r="B18" s="293" t="s">
        <v>12</v>
      </c>
      <c r="C18" s="294"/>
      <c r="D18" s="294"/>
      <c r="E18" s="294"/>
      <c r="F18" s="295"/>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v>412</v>
      </c>
      <c r="D21" s="6">
        <v>412</v>
      </c>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v>4</v>
      </c>
      <c r="D25" s="6">
        <v>4</v>
      </c>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v>23</v>
      </c>
      <c r="D30" s="6">
        <v>23</v>
      </c>
      <c r="E30" s="6"/>
      <c r="F30" s="6"/>
    </row>
    <row r="32" spans="1:6" x14ac:dyDescent="0.25">
      <c r="A32" s="5" t="s">
        <v>5</v>
      </c>
    </row>
    <row r="33" spans="1:6" ht="63.75" customHeight="1" x14ac:dyDescent="0.25">
      <c r="A33" s="297" t="s">
        <v>24</v>
      </c>
      <c r="B33" s="297"/>
      <c r="C33" s="297"/>
      <c r="D33" s="297"/>
      <c r="E33" s="297"/>
      <c r="F33" s="297"/>
    </row>
    <row r="36" spans="1:6" ht="15.75" x14ac:dyDescent="0.25">
      <c r="A36" s="299" t="s">
        <v>25</v>
      </c>
      <c r="B36" s="299"/>
      <c r="C36" s="299"/>
      <c r="D36" s="299"/>
      <c r="E36" s="299"/>
      <c r="F36" s="299"/>
    </row>
    <row r="37" spans="1:6" x14ac:dyDescent="0.25">
      <c r="A37" t="s">
        <v>26</v>
      </c>
    </row>
    <row r="39" spans="1:6" ht="30" x14ac:dyDescent="0.25">
      <c r="A39" s="265" t="s">
        <v>1</v>
      </c>
      <c r="B39" s="263" t="s">
        <v>588</v>
      </c>
      <c r="C39" s="264" t="s">
        <v>589</v>
      </c>
      <c r="D39" s="263" t="s">
        <v>585</v>
      </c>
      <c r="E39" s="266" t="s">
        <v>586</v>
      </c>
      <c r="F39" s="266" t="s">
        <v>587</v>
      </c>
    </row>
    <row r="40" spans="1:6" x14ac:dyDescent="0.25">
      <c r="A40" s="2"/>
      <c r="B40" s="227">
        <f>rozpočet!L6</f>
        <v>254556</v>
      </c>
      <c r="C40" s="227">
        <f>rozpočet!M6</f>
        <v>364056</v>
      </c>
      <c r="D40" s="6">
        <f>rozpočet!N6</f>
        <v>382010.17</v>
      </c>
      <c r="E40" s="6">
        <f>rozpočet!O6</f>
        <v>149556</v>
      </c>
      <c r="F40" s="6">
        <f>rozpočet!P6</f>
        <v>149556</v>
      </c>
    </row>
    <row r="47" spans="1:6" x14ac:dyDescent="0.25">
      <c r="A47" s="300" t="s">
        <v>8</v>
      </c>
      <c r="B47" s="300"/>
      <c r="C47" s="300"/>
      <c r="D47" s="300"/>
      <c r="E47" s="300"/>
      <c r="F47" s="300"/>
    </row>
    <row r="48" spans="1:6" x14ac:dyDescent="0.25">
      <c r="A48" s="7" t="s">
        <v>9</v>
      </c>
      <c r="B48" s="296" t="s">
        <v>27</v>
      </c>
      <c r="C48" s="296"/>
      <c r="D48" s="296"/>
      <c r="E48" s="296"/>
      <c r="F48" s="296"/>
    </row>
    <row r="49" spans="1:6" x14ac:dyDescent="0.25">
      <c r="A49" s="7" t="s">
        <v>11</v>
      </c>
      <c r="B49" s="296" t="s">
        <v>28</v>
      </c>
      <c r="C49" s="296"/>
      <c r="D49" s="296"/>
      <c r="E49" s="296"/>
      <c r="F49" s="296"/>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v>1</v>
      </c>
      <c r="D52" s="6">
        <v>1</v>
      </c>
      <c r="E52" s="6"/>
      <c r="F52" s="6"/>
    </row>
    <row r="53" spans="1:6" x14ac:dyDescent="0.25">
      <c r="A53" s="7" t="s">
        <v>9</v>
      </c>
      <c r="B53" s="296" t="s">
        <v>29</v>
      </c>
      <c r="C53" s="296"/>
      <c r="D53" s="296"/>
      <c r="E53" s="296"/>
      <c r="F53" s="296"/>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v>13</v>
      </c>
      <c r="D57" s="6">
        <v>13</v>
      </c>
      <c r="E57" s="6"/>
      <c r="F57" s="6"/>
    </row>
    <row r="58" spans="1:6" x14ac:dyDescent="0.25">
      <c r="A58" s="7" t="s">
        <v>11</v>
      </c>
      <c r="B58" s="296" t="s">
        <v>31</v>
      </c>
      <c r="C58" s="296"/>
      <c r="D58" s="296"/>
      <c r="E58" s="296"/>
      <c r="F58" s="296"/>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v>0</v>
      </c>
      <c r="D61" s="6">
        <v>0</v>
      </c>
      <c r="E61" s="6"/>
      <c r="F61" s="6"/>
    </row>
    <row r="63" spans="1:6" x14ac:dyDescent="0.25">
      <c r="A63" s="5" t="s">
        <v>5</v>
      </c>
    </row>
    <row r="64" spans="1:6" ht="189.75" customHeight="1" x14ac:dyDescent="0.25">
      <c r="A64" s="297" t="s">
        <v>576</v>
      </c>
      <c r="B64" s="301"/>
      <c r="C64" s="301"/>
      <c r="D64" s="301"/>
      <c r="E64" s="301"/>
      <c r="F64" s="301"/>
    </row>
    <row r="66" spans="1:6" ht="15.75" x14ac:dyDescent="0.25">
      <c r="A66" s="8" t="s">
        <v>32</v>
      </c>
    </row>
    <row r="67" spans="1:6" x14ac:dyDescent="0.25">
      <c r="A67" s="9" t="s">
        <v>33</v>
      </c>
    </row>
    <row r="69" spans="1:6" ht="30" x14ac:dyDescent="0.25">
      <c r="A69" s="265" t="s">
        <v>1</v>
      </c>
      <c r="B69" s="263" t="s">
        <v>588</v>
      </c>
      <c r="C69" s="264" t="s">
        <v>589</v>
      </c>
      <c r="D69" s="263" t="s">
        <v>585</v>
      </c>
      <c r="E69" s="266" t="s">
        <v>586</v>
      </c>
      <c r="F69" s="266" t="s">
        <v>587</v>
      </c>
    </row>
    <row r="70" spans="1:6" x14ac:dyDescent="0.25">
      <c r="A70" s="2"/>
      <c r="B70" s="227">
        <f>rozpočet!L8</f>
        <v>44989</v>
      </c>
      <c r="C70" s="227">
        <f>rozpočet!M8</f>
        <v>44989</v>
      </c>
      <c r="D70" s="6">
        <f>rozpočet!N8</f>
        <v>44892.83</v>
      </c>
      <c r="E70" s="6">
        <f>rozpočet!O8</f>
        <v>44989</v>
      </c>
      <c r="F70" s="6">
        <f>rozpočet!P8</f>
        <v>44989</v>
      </c>
    </row>
    <row r="77" spans="1:6" x14ac:dyDescent="0.25">
      <c r="A77" s="302" t="s">
        <v>8</v>
      </c>
      <c r="B77" s="302"/>
      <c r="C77" s="302"/>
      <c r="D77" s="302"/>
      <c r="E77" s="302"/>
      <c r="F77" s="302"/>
    </row>
    <row r="78" spans="1:6" x14ac:dyDescent="0.25">
      <c r="A78" s="14" t="s">
        <v>9</v>
      </c>
      <c r="B78" s="303" t="s">
        <v>34</v>
      </c>
      <c r="C78" s="303"/>
      <c r="D78" s="303"/>
      <c r="E78" s="303"/>
      <c r="F78" s="303"/>
    </row>
    <row r="79" spans="1:6" ht="30" x14ac:dyDescent="0.25">
      <c r="A79" s="15" t="s">
        <v>11</v>
      </c>
      <c r="B79" s="304" t="s">
        <v>35</v>
      </c>
      <c r="C79" s="304"/>
      <c r="D79" s="304"/>
      <c r="E79" s="304"/>
      <c r="F79" s="304"/>
    </row>
    <row r="80" spans="1:6" x14ac:dyDescent="0.25">
      <c r="A80" s="16" t="s">
        <v>13</v>
      </c>
      <c r="B80" s="17" t="s">
        <v>14</v>
      </c>
      <c r="C80" s="17" t="s">
        <v>15</v>
      </c>
      <c r="D80" s="17" t="s">
        <v>16</v>
      </c>
      <c r="E80" s="17" t="s">
        <v>17</v>
      </c>
      <c r="F80" s="17" t="s">
        <v>18</v>
      </c>
    </row>
    <row r="81" spans="1:6" ht="30" x14ac:dyDescent="0.25">
      <c r="A81" s="16" t="s">
        <v>19</v>
      </c>
      <c r="B81" s="17" t="s">
        <v>36</v>
      </c>
      <c r="C81" s="17" t="s">
        <v>36</v>
      </c>
      <c r="D81" s="17" t="s">
        <v>36</v>
      </c>
      <c r="E81" s="17" t="s">
        <v>36</v>
      </c>
      <c r="F81" s="17" t="s">
        <v>36</v>
      </c>
    </row>
    <row r="82" spans="1:6" x14ac:dyDescent="0.25">
      <c r="A82" s="16" t="s">
        <v>20</v>
      </c>
      <c r="B82" s="17" t="s">
        <v>36</v>
      </c>
      <c r="C82" s="17" t="s">
        <v>36</v>
      </c>
      <c r="D82" s="17" t="s">
        <v>36</v>
      </c>
      <c r="E82" s="17"/>
      <c r="F82" s="17"/>
    </row>
    <row r="83" spans="1:6" x14ac:dyDescent="0.25">
      <c r="A83" s="14" t="s">
        <v>9</v>
      </c>
      <c r="B83" s="303" t="s">
        <v>37</v>
      </c>
      <c r="C83" s="303"/>
      <c r="D83" s="303"/>
      <c r="E83" s="303"/>
      <c r="F83" s="303"/>
    </row>
    <row r="84" spans="1:6" ht="30" x14ac:dyDescent="0.25">
      <c r="A84" s="15" t="s">
        <v>11</v>
      </c>
      <c r="B84" s="304" t="s">
        <v>38</v>
      </c>
      <c r="C84" s="304"/>
      <c r="D84" s="304"/>
      <c r="E84" s="304"/>
      <c r="F84" s="304"/>
    </row>
    <row r="85" spans="1:6" x14ac:dyDescent="0.25">
      <c r="A85" s="16" t="s">
        <v>13</v>
      </c>
      <c r="B85" s="17" t="s">
        <v>14</v>
      </c>
      <c r="C85" s="17" t="s">
        <v>15</v>
      </c>
      <c r="D85" s="17" t="s">
        <v>16</v>
      </c>
      <c r="E85" s="17" t="s">
        <v>17</v>
      </c>
      <c r="F85" s="17" t="s">
        <v>18</v>
      </c>
    </row>
    <row r="86" spans="1:6" ht="30" x14ac:dyDescent="0.25">
      <c r="A86" s="16" t="s">
        <v>19</v>
      </c>
      <c r="B86" s="17" t="s">
        <v>39</v>
      </c>
      <c r="C86" s="17" t="s">
        <v>39</v>
      </c>
      <c r="D86" s="17" t="s">
        <v>95</v>
      </c>
      <c r="E86" s="17" t="s">
        <v>95</v>
      </c>
      <c r="F86" s="17" t="s">
        <v>95</v>
      </c>
    </row>
    <row r="87" spans="1:6" x14ac:dyDescent="0.25">
      <c r="A87" s="16" t="s">
        <v>20</v>
      </c>
      <c r="B87" s="17" t="s">
        <v>39</v>
      </c>
      <c r="C87" s="17" t="s">
        <v>39</v>
      </c>
      <c r="D87" s="17" t="s">
        <v>39</v>
      </c>
      <c r="E87" s="17"/>
      <c r="F87" s="17"/>
    </row>
    <row r="89" spans="1:6" x14ac:dyDescent="0.25">
      <c r="A89" s="20" t="s">
        <v>2</v>
      </c>
    </row>
    <row r="90" spans="1:6" ht="60.75" customHeight="1" x14ac:dyDescent="0.25">
      <c r="A90" s="297" t="s">
        <v>40</v>
      </c>
      <c r="B90" s="297"/>
      <c r="C90" s="297"/>
      <c r="D90" s="297"/>
      <c r="E90" s="297"/>
      <c r="F90" s="297"/>
    </row>
    <row r="92" spans="1:6" ht="15.75" x14ac:dyDescent="0.25">
      <c r="A92" s="8" t="s">
        <v>41</v>
      </c>
    </row>
    <row r="93" spans="1:6" x14ac:dyDescent="0.25">
      <c r="A93" t="s">
        <v>42</v>
      </c>
    </row>
    <row r="95" spans="1:6" ht="30" x14ac:dyDescent="0.25">
      <c r="A95" s="265" t="s">
        <v>1</v>
      </c>
      <c r="B95" s="263" t="s">
        <v>588</v>
      </c>
      <c r="C95" s="264" t="s">
        <v>589</v>
      </c>
      <c r="D95" s="263" t="s">
        <v>585</v>
      </c>
      <c r="E95" s="266" t="s">
        <v>586</v>
      </c>
      <c r="F95" s="266" t="s">
        <v>587</v>
      </c>
    </row>
    <row r="96" spans="1:6" x14ac:dyDescent="0.25">
      <c r="A96" s="2"/>
      <c r="B96" s="227">
        <f>rozpočet!L8</f>
        <v>44989</v>
      </c>
      <c r="C96" s="227">
        <f>rozpočet!M8</f>
        <v>44989</v>
      </c>
      <c r="D96" s="6">
        <f>rozpočet!N8</f>
        <v>44892.83</v>
      </c>
      <c r="E96" s="6">
        <f>rozpočet!O8</f>
        <v>44989</v>
      </c>
      <c r="F96" s="6">
        <f>rozpočet!P8</f>
        <v>44989</v>
      </c>
    </row>
    <row r="98" spans="1:6" x14ac:dyDescent="0.25">
      <c r="A98" s="302" t="s">
        <v>8</v>
      </c>
      <c r="B98" s="302"/>
      <c r="C98" s="302"/>
      <c r="D98" s="302"/>
      <c r="E98" s="302"/>
      <c r="F98" s="302"/>
    </row>
    <row r="99" spans="1:6" x14ac:dyDescent="0.25">
      <c r="A99" s="14" t="s">
        <v>9</v>
      </c>
      <c r="B99" s="303" t="s">
        <v>43</v>
      </c>
      <c r="C99" s="303"/>
      <c r="D99" s="303"/>
      <c r="E99" s="303"/>
      <c r="F99" s="303"/>
    </row>
    <row r="100" spans="1:6" ht="30" x14ac:dyDescent="0.25">
      <c r="A100" s="15" t="s">
        <v>11</v>
      </c>
      <c r="B100" s="304" t="s">
        <v>44</v>
      </c>
      <c r="C100" s="304"/>
      <c r="D100" s="304"/>
      <c r="E100" s="304"/>
      <c r="F100" s="304"/>
    </row>
    <row r="101" spans="1:6" x14ac:dyDescent="0.25">
      <c r="A101" s="16" t="s">
        <v>13</v>
      </c>
      <c r="B101" s="17" t="s">
        <v>14</v>
      </c>
      <c r="C101" s="17" t="s">
        <v>15</v>
      </c>
      <c r="D101" s="17" t="s">
        <v>16</v>
      </c>
      <c r="E101" s="17" t="s">
        <v>17</v>
      </c>
      <c r="F101" s="17" t="s">
        <v>18</v>
      </c>
    </row>
    <row r="102" spans="1:6" ht="30" x14ac:dyDescent="0.25">
      <c r="A102" s="16" t="s">
        <v>19</v>
      </c>
      <c r="B102" s="17">
        <v>7</v>
      </c>
      <c r="C102" s="17">
        <v>10</v>
      </c>
      <c r="D102" s="17">
        <v>20</v>
      </c>
      <c r="E102" s="17">
        <v>15</v>
      </c>
      <c r="F102" s="17">
        <v>15</v>
      </c>
    </row>
    <row r="103" spans="1:6" x14ac:dyDescent="0.25">
      <c r="A103" s="16" t="s">
        <v>20</v>
      </c>
      <c r="B103" s="17">
        <v>9</v>
      </c>
      <c r="C103" s="17"/>
      <c r="D103" s="17"/>
      <c r="E103" s="17"/>
      <c r="F103" s="17"/>
    </row>
    <row r="105" spans="1:6" x14ac:dyDescent="0.25">
      <c r="A105" s="20" t="s">
        <v>2</v>
      </c>
    </row>
    <row r="106" spans="1:6" ht="127.5" customHeight="1" x14ac:dyDescent="0.25">
      <c r="A106" s="297" t="s">
        <v>45</v>
      </c>
      <c r="B106" s="297"/>
      <c r="C106" s="297"/>
      <c r="D106" s="297"/>
      <c r="E106" s="297"/>
      <c r="F106" s="297"/>
    </row>
  </sheetData>
  <mergeCells count="24">
    <mergeCell ref="A106:F106"/>
    <mergeCell ref="B58:F58"/>
    <mergeCell ref="A64:F64"/>
    <mergeCell ref="A77:F77"/>
    <mergeCell ref="B78:F78"/>
    <mergeCell ref="B79:F79"/>
    <mergeCell ref="B83:F83"/>
    <mergeCell ref="B84:F84"/>
    <mergeCell ref="A90:F90"/>
    <mergeCell ref="A98:F98"/>
    <mergeCell ref="B99:F99"/>
    <mergeCell ref="B100:F100"/>
    <mergeCell ref="A1:D1"/>
    <mergeCell ref="A16:F16"/>
    <mergeCell ref="B17:F17"/>
    <mergeCell ref="B53:F53"/>
    <mergeCell ref="B18:F18"/>
    <mergeCell ref="A33:F33"/>
    <mergeCell ref="A8:F8"/>
    <mergeCell ref="A10:F10"/>
    <mergeCell ref="A36:F36"/>
    <mergeCell ref="A47:F47"/>
    <mergeCell ref="B48:F48"/>
    <mergeCell ref="B49:F49"/>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82" workbookViewId="0">
      <selection activeCell="D105" sqref="D105"/>
    </sheetView>
  </sheetViews>
  <sheetFormatPr defaultColWidth="9" defaultRowHeight="15" x14ac:dyDescent="0.25"/>
  <cols>
    <col min="1" max="1" width="20" style="9" customWidth="1"/>
    <col min="2" max="6" width="13.85546875" style="9" customWidth="1"/>
    <col min="7" max="16384" width="9" style="9"/>
  </cols>
  <sheetData>
    <row r="1" spans="1:16" ht="18.75" x14ac:dyDescent="0.25">
      <c r="A1" s="25" t="s">
        <v>46</v>
      </c>
    </row>
    <row r="2" spans="1:16" ht="15.75" x14ac:dyDescent="0.25">
      <c r="A2" s="309" t="s">
        <v>66</v>
      </c>
      <c r="B2" s="309"/>
      <c r="C2" s="309"/>
      <c r="D2" s="309"/>
      <c r="E2" s="309"/>
      <c r="F2" s="309"/>
    </row>
    <row r="3" spans="1:16" ht="15.75" x14ac:dyDescent="0.25">
      <c r="A3" s="18"/>
    </row>
    <row r="4" spans="1:16" ht="30" x14ac:dyDescent="0.25">
      <c r="A4" s="265" t="s">
        <v>1</v>
      </c>
      <c r="B4" s="263" t="s">
        <v>588</v>
      </c>
      <c r="C4" s="264" t="s">
        <v>590</v>
      </c>
      <c r="D4" s="263" t="s">
        <v>585</v>
      </c>
      <c r="E4" s="266" t="s">
        <v>586</v>
      </c>
      <c r="F4" s="266" t="s">
        <v>587</v>
      </c>
    </row>
    <row r="5" spans="1:16" x14ac:dyDescent="0.25">
      <c r="A5" s="2"/>
      <c r="B5" s="227">
        <f>rozpočet!L9</f>
        <v>181272</v>
      </c>
      <c r="C5" s="227">
        <f>rozpočet!M9</f>
        <v>168500</v>
      </c>
      <c r="D5" s="6">
        <f>rozpočet!N9</f>
        <v>174066.85000000003</v>
      </c>
      <c r="E5" s="6">
        <f>rozpočet!O9</f>
        <v>166272</v>
      </c>
      <c r="F5" s="6">
        <f>rozpočet!P9</f>
        <v>166272</v>
      </c>
    </row>
    <row r="6" spans="1:16" ht="15.75" x14ac:dyDescent="0.25">
      <c r="A6" s="18"/>
    </row>
    <row r="7" spans="1:16" x14ac:dyDescent="0.25">
      <c r="A7" s="20" t="s">
        <v>2</v>
      </c>
    </row>
    <row r="8" spans="1:16" ht="81" customHeight="1" x14ac:dyDescent="0.25">
      <c r="A8" s="308" t="s">
        <v>577</v>
      </c>
      <c r="B8" s="308"/>
      <c r="C8" s="308"/>
      <c r="D8" s="308"/>
      <c r="E8" s="308"/>
      <c r="F8" s="308"/>
    </row>
    <row r="9" spans="1:16" ht="15.75" x14ac:dyDescent="0.25">
      <c r="A9" s="18"/>
    </row>
    <row r="10" spans="1:16" s="21" customFormat="1" ht="15.75" x14ac:dyDescent="0.25">
      <c r="A10" s="28" t="s">
        <v>47</v>
      </c>
    </row>
    <row r="11" spans="1:16" ht="18.75" x14ac:dyDescent="0.25">
      <c r="A11" s="26"/>
      <c r="J11" s="253"/>
      <c r="K11" s="44"/>
      <c r="L11" s="44"/>
      <c r="M11" s="44"/>
      <c r="N11" s="44"/>
      <c r="O11" s="44"/>
      <c r="P11" s="253"/>
    </row>
    <row r="12" spans="1:16" ht="30" x14ac:dyDescent="0.25">
      <c r="A12" s="265" t="s">
        <v>1</v>
      </c>
      <c r="B12" s="263" t="s">
        <v>588</v>
      </c>
      <c r="C12" s="264" t="s">
        <v>590</v>
      </c>
      <c r="D12" s="263" t="s">
        <v>585</v>
      </c>
      <c r="E12" s="266" t="s">
        <v>586</v>
      </c>
      <c r="F12" s="266" t="s">
        <v>587</v>
      </c>
    </row>
    <row r="13" spans="1:16" x14ac:dyDescent="0.25">
      <c r="A13" s="2"/>
      <c r="B13" s="227">
        <f>rozpočet!L10</f>
        <v>34500</v>
      </c>
      <c r="C13" s="227">
        <f>rozpočet!M10</f>
        <v>34500</v>
      </c>
      <c r="D13" s="227">
        <f>rozpočet!N10</f>
        <v>83772.710000000006</v>
      </c>
      <c r="E13" s="227">
        <f>rozpočet!O10</f>
        <v>34500</v>
      </c>
      <c r="F13" s="227">
        <f>rozpočet!P10</f>
        <v>34500</v>
      </c>
    </row>
    <row r="14" spans="1:16" ht="15.75" x14ac:dyDescent="0.25">
      <c r="A14" s="18"/>
    </row>
    <row r="15" spans="1:16" ht="15" customHeight="1" x14ac:dyDescent="0.25">
      <c r="A15" s="306" t="s">
        <v>8</v>
      </c>
      <c r="B15" s="306"/>
      <c r="C15" s="306"/>
      <c r="D15" s="306"/>
      <c r="E15" s="306"/>
      <c r="F15" s="306"/>
    </row>
    <row r="16" spans="1:16" ht="15" customHeight="1" x14ac:dyDescent="0.25">
      <c r="A16" s="33" t="s">
        <v>9</v>
      </c>
      <c r="B16" s="307" t="s">
        <v>48</v>
      </c>
      <c r="C16" s="307"/>
      <c r="D16" s="307"/>
      <c r="E16" s="307"/>
      <c r="F16" s="307"/>
    </row>
    <row r="17" spans="1:6" ht="15" customHeight="1" x14ac:dyDescent="0.25">
      <c r="A17" s="35" t="s">
        <v>11</v>
      </c>
      <c r="B17" s="305" t="s">
        <v>49</v>
      </c>
      <c r="C17" s="305"/>
      <c r="D17" s="305"/>
      <c r="E17" s="305"/>
      <c r="F17" s="305"/>
    </row>
    <row r="18" spans="1:6" ht="15" customHeight="1" x14ac:dyDescent="0.25">
      <c r="A18" s="36" t="s">
        <v>13</v>
      </c>
      <c r="B18" s="37" t="s">
        <v>14</v>
      </c>
      <c r="C18" s="37" t="s">
        <v>15</v>
      </c>
      <c r="D18" s="37" t="s">
        <v>16</v>
      </c>
      <c r="E18" s="37" t="s">
        <v>17</v>
      </c>
      <c r="F18" s="37" t="s">
        <v>18</v>
      </c>
    </row>
    <row r="19" spans="1:6" ht="15" customHeight="1" x14ac:dyDescent="0.25">
      <c r="A19" s="36" t="s">
        <v>19</v>
      </c>
      <c r="B19" s="54">
        <v>6000</v>
      </c>
      <c r="C19" s="54">
        <v>6000</v>
      </c>
      <c r="D19" s="54">
        <v>50000</v>
      </c>
      <c r="E19" s="54">
        <v>55000</v>
      </c>
      <c r="F19" s="54">
        <v>60000</v>
      </c>
    </row>
    <row r="20" spans="1:6" ht="15" customHeight="1" x14ac:dyDescent="0.25">
      <c r="A20" s="36" t="s">
        <v>20</v>
      </c>
      <c r="B20" s="54">
        <v>40000</v>
      </c>
      <c r="C20" s="54">
        <v>6000</v>
      </c>
      <c r="D20" s="54">
        <v>50000</v>
      </c>
      <c r="E20" s="54"/>
      <c r="F20" s="54"/>
    </row>
    <row r="21" spans="1:6" ht="15" customHeight="1" x14ac:dyDescent="0.25">
      <c r="A21" s="35" t="s">
        <v>11</v>
      </c>
      <c r="B21" s="305" t="s">
        <v>50</v>
      </c>
      <c r="C21" s="305"/>
      <c r="D21" s="305"/>
      <c r="E21" s="305"/>
      <c r="F21" s="305"/>
    </row>
    <row r="22" spans="1:6" ht="15" customHeight="1" x14ac:dyDescent="0.25">
      <c r="A22" s="36" t="s">
        <v>13</v>
      </c>
      <c r="B22" s="37" t="s">
        <v>14</v>
      </c>
      <c r="C22" s="37" t="s">
        <v>15</v>
      </c>
      <c r="D22" s="37" t="s">
        <v>16</v>
      </c>
      <c r="E22" s="37" t="s">
        <v>17</v>
      </c>
      <c r="F22" s="37" t="s">
        <v>18</v>
      </c>
    </row>
    <row r="23" spans="1:6" ht="15" customHeight="1" x14ac:dyDescent="0.25">
      <c r="A23" s="36" t="s">
        <v>19</v>
      </c>
      <c r="B23" s="37">
        <v>20</v>
      </c>
      <c r="C23" s="37">
        <v>20</v>
      </c>
      <c r="D23" s="37">
        <v>25</v>
      </c>
      <c r="E23" s="37">
        <v>27</v>
      </c>
      <c r="F23" s="37">
        <v>30</v>
      </c>
    </row>
    <row r="24" spans="1:6" ht="15" customHeight="1" x14ac:dyDescent="0.25">
      <c r="A24" s="36" t="s">
        <v>20</v>
      </c>
      <c r="B24" s="37">
        <v>20</v>
      </c>
      <c r="C24" s="37">
        <v>20</v>
      </c>
      <c r="D24" s="37">
        <v>20</v>
      </c>
      <c r="E24" s="37"/>
      <c r="F24" s="37"/>
    </row>
    <row r="25" spans="1:6" ht="15" customHeight="1" x14ac:dyDescent="0.25">
      <c r="A25" s="35" t="s">
        <v>11</v>
      </c>
      <c r="B25" s="305" t="s">
        <v>51</v>
      </c>
      <c r="C25" s="305"/>
      <c r="D25" s="305"/>
      <c r="E25" s="305"/>
      <c r="F25" s="305"/>
    </row>
    <row r="26" spans="1:6" ht="15" customHeight="1" x14ac:dyDescent="0.25">
      <c r="A26" s="36" t="s">
        <v>13</v>
      </c>
      <c r="B26" s="37" t="s">
        <v>14</v>
      </c>
      <c r="C26" s="37" t="s">
        <v>15</v>
      </c>
      <c r="D26" s="37" t="s">
        <v>16</v>
      </c>
      <c r="E26" s="37" t="s">
        <v>17</v>
      </c>
      <c r="F26" s="37" t="s">
        <v>18</v>
      </c>
    </row>
    <row r="27" spans="1:6" ht="15" customHeight="1" x14ac:dyDescent="0.25">
      <c r="A27" s="36" t="s">
        <v>19</v>
      </c>
      <c r="B27" s="37">
        <v>5</v>
      </c>
      <c r="C27" s="37">
        <v>5</v>
      </c>
      <c r="D27" s="37">
        <v>5</v>
      </c>
      <c r="E27" s="37">
        <v>5</v>
      </c>
      <c r="F27" s="37">
        <v>5</v>
      </c>
    </row>
    <row r="28" spans="1:6" ht="15" customHeight="1" x14ac:dyDescent="0.25">
      <c r="A28" s="36" t="s">
        <v>20</v>
      </c>
      <c r="B28" s="37">
        <v>5</v>
      </c>
      <c r="C28" s="37">
        <v>1</v>
      </c>
      <c r="D28" s="37">
        <v>1</v>
      </c>
      <c r="E28" s="37"/>
      <c r="F28" s="37"/>
    </row>
    <row r="29" spans="1:6" ht="15" customHeight="1" x14ac:dyDescent="0.25">
      <c r="A29" s="35" t="s">
        <v>11</v>
      </c>
      <c r="B29" s="305" t="s">
        <v>52</v>
      </c>
      <c r="C29" s="305"/>
      <c r="D29" s="305"/>
      <c r="E29" s="305"/>
      <c r="F29" s="305"/>
    </row>
    <row r="30" spans="1:6" ht="15" customHeight="1" x14ac:dyDescent="0.25">
      <c r="A30" s="36" t="s">
        <v>13</v>
      </c>
      <c r="B30" s="37" t="s">
        <v>14</v>
      </c>
      <c r="C30" s="37" t="s">
        <v>15</v>
      </c>
      <c r="D30" s="37" t="s">
        <v>16</v>
      </c>
      <c r="E30" s="37" t="s">
        <v>17</v>
      </c>
      <c r="F30" s="37" t="s">
        <v>18</v>
      </c>
    </row>
    <row r="31" spans="1:6" ht="15" customHeight="1" x14ac:dyDescent="0.25">
      <c r="A31" s="36" t="s">
        <v>19</v>
      </c>
      <c r="B31" s="37">
        <v>60</v>
      </c>
      <c r="C31" s="37">
        <v>60</v>
      </c>
      <c r="D31" s="37">
        <v>60</v>
      </c>
      <c r="E31" s="37">
        <v>60</v>
      </c>
      <c r="F31" s="37">
        <v>60</v>
      </c>
    </row>
    <row r="32" spans="1:6" ht="15" customHeight="1" x14ac:dyDescent="0.25">
      <c r="A32" s="36" t="s">
        <v>20</v>
      </c>
      <c r="B32" s="37">
        <v>60</v>
      </c>
      <c r="C32" s="37">
        <v>60</v>
      </c>
      <c r="D32" s="37">
        <v>60</v>
      </c>
      <c r="E32" s="37"/>
      <c r="F32" s="37"/>
    </row>
    <row r="33" spans="1:6" ht="15" customHeight="1" x14ac:dyDescent="0.25">
      <c r="A33" s="35" t="s">
        <v>11</v>
      </c>
      <c r="B33" s="305" t="s">
        <v>53</v>
      </c>
      <c r="C33" s="305"/>
      <c r="D33" s="305"/>
      <c r="E33" s="305"/>
      <c r="F33" s="305"/>
    </row>
    <row r="34" spans="1:6" ht="15" customHeight="1" x14ac:dyDescent="0.25">
      <c r="A34" s="36" t="s">
        <v>13</v>
      </c>
      <c r="B34" s="37" t="s">
        <v>14</v>
      </c>
      <c r="C34" s="37" t="s">
        <v>15</v>
      </c>
      <c r="D34" s="37" t="s">
        <v>16</v>
      </c>
      <c r="E34" s="37" t="s">
        <v>17</v>
      </c>
      <c r="F34" s="37" t="s">
        <v>18</v>
      </c>
    </row>
    <row r="35" spans="1:6" ht="15" customHeight="1" x14ac:dyDescent="0.25">
      <c r="A35" s="36" t="s">
        <v>19</v>
      </c>
      <c r="B35" s="37">
        <v>15</v>
      </c>
      <c r="C35" s="37">
        <v>15</v>
      </c>
      <c r="D35" s="37">
        <v>17</v>
      </c>
      <c r="E35" s="37">
        <v>18</v>
      </c>
      <c r="F35" s="37">
        <v>19</v>
      </c>
    </row>
    <row r="36" spans="1:6" ht="15" customHeight="1" x14ac:dyDescent="0.25">
      <c r="A36" s="36" t="s">
        <v>20</v>
      </c>
      <c r="B36" s="37">
        <v>15</v>
      </c>
      <c r="C36" s="37">
        <v>15</v>
      </c>
      <c r="D36" s="37">
        <v>15</v>
      </c>
      <c r="E36" s="37"/>
      <c r="F36" s="37"/>
    </row>
    <row r="37" spans="1:6" ht="15" customHeight="1" x14ac:dyDescent="0.25">
      <c r="A37" s="41"/>
      <c r="B37" s="42"/>
      <c r="C37" s="42"/>
      <c r="D37" s="42"/>
      <c r="E37" s="42"/>
      <c r="F37" s="42"/>
    </row>
    <row r="38" spans="1:6" s="21" customFormat="1" ht="15.75" x14ac:dyDescent="0.25">
      <c r="A38" s="28" t="s">
        <v>54</v>
      </c>
    </row>
    <row r="39" spans="1:6" x14ac:dyDescent="0.25">
      <c r="A39" s="19" t="s">
        <v>68</v>
      </c>
    </row>
    <row r="40" spans="1:6" ht="15.75" x14ac:dyDescent="0.25">
      <c r="A40" s="18"/>
    </row>
    <row r="41" spans="1:6" ht="30" x14ac:dyDescent="0.25">
      <c r="A41" s="265" t="s">
        <v>1</v>
      </c>
      <c r="B41" s="263" t="s">
        <v>588</v>
      </c>
      <c r="C41" s="264" t="s">
        <v>590</v>
      </c>
      <c r="D41" s="263" t="s">
        <v>585</v>
      </c>
      <c r="E41" s="266" t="s">
        <v>586</v>
      </c>
      <c r="F41" s="266" t="s">
        <v>587</v>
      </c>
    </row>
    <row r="42" spans="1:6" x14ac:dyDescent="0.25">
      <c r="A42" s="2"/>
      <c r="B42" s="227">
        <f>rozpočet!L11</f>
        <v>26738</v>
      </c>
      <c r="C42" s="227">
        <f>rozpočet!M11</f>
        <v>26738</v>
      </c>
      <c r="D42" s="227">
        <f>rozpočet!N11</f>
        <v>29605.63</v>
      </c>
      <c r="E42" s="227">
        <f>rozpočet!O11</f>
        <v>26738</v>
      </c>
      <c r="F42" s="227">
        <f>rozpočet!P11</f>
        <v>26738</v>
      </c>
    </row>
    <row r="43" spans="1:6" x14ac:dyDescent="0.25">
      <c r="A43" s="3"/>
      <c r="B43" s="43"/>
      <c r="C43" s="43"/>
      <c r="D43" s="44"/>
      <c r="E43" s="44"/>
      <c r="F43" s="44"/>
    </row>
    <row r="44" spans="1:6" x14ac:dyDescent="0.25">
      <c r="A44" s="3"/>
      <c r="B44" s="43"/>
      <c r="C44" s="43"/>
      <c r="D44" s="44"/>
      <c r="E44" s="44"/>
      <c r="F44" s="44"/>
    </row>
    <row r="45" spans="1:6" ht="15.75" x14ac:dyDescent="0.25">
      <c r="A45" s="18"/>
    </row>
    <row r="46" spans="1:6" x14ac:dyDescent="0.25">
      <c r="A46" s="306" t="s">
        <v>8</v>
      </c>
      <c r="B46" s="306"/>
      <c r="C46" s="306"/>
      <c r="D46" s="306"/>
      <c r="E46" s="306"/>
      <c r="F46" s="306"/>
    </row>
    <row r="47" spans="1:6" x14ac:dyDescent="0.25">
      <c r="A47" s="33" t="s">
        <v>9</v>
      </c>
      <c r="B47" s="307"/>
      <c r="C47" s="307"/>
      <c r="D47" s="307"/>
      <c r="E47" s="307"/>
      <c r="F47" s="307"/>
    </row>
    <row r="48" spans="1:6" ht="30" x14ac:dyDescent="0.25">
      <c r="A48" s="35" t="s">
        <v>11</v>
      </c>
      <c r="B48" s="305" t="s">
        <v>55</v>
      </c>
      <c r="C48" s="305"/>
      <c r="D48" s="305"/>
      <c r="E48" s="305"/>
      <c r="F48" s="305"/>
    </row>
    <row r="49" spans="1:6" x14ac:dyDescent="0.25">
      <c r="A49" s="36" t="s">
        <v>13</v>
      </c>
      <c r="B49" s="37" t="s">
        <v>14</v>
      </c>
      <c r="C49" s="37" t="s">
        <v>15</v>
      </c>
      <c r="D49" s="37" t="s">
        <v>16</v>
      </c>
      <c r="E49" s="37" t="s">
        <v>17</v>
      </c>
      <c r="F49" s="37" t="s">
        <v>18</v>
      </c>
    </row>
    <row r="50" spans="1:6" x14ac:dyDescent="0.25">
      <c r="A50" s="36" t="s">
        <v>19</v>
      </c>
      <c r="B50" s="37">
        <v>1</v>
      </c>
      <c r="C50" s="37">
        <v>1</v>
      </c>
      <c r="D50" s="37">
        <v>1</v>
      </c>
      <c r="E50" s="37">
        <v>1</v>
      </c>
      <c r="F50" s="37">
        <v>1</v>
      </c>
    </row>
    <row r="51" spans="1:6" x14ac:dyDescent="0.25">
      <c r="A51" s="36" t="s">
        <v>20</v>
      </c>
      <c r="B51" s="37">
        <v>1</v>
      </c>
      <c r="C51" s="37">
        <v>0</v>
      </c>
      <c r="D51" s="37">
        <v>1</v>
      </c>
      <c r="E51" s="37"/>
      <c r="F51" s="37"/>
    </row>
    <row r="52" spans="1:6" ht="15.75" x14ac:dyDescent="0.25">
      <c r="A52" s="18"/>
    </row>
    <row r="53" spans="1:6" x14ac:dyDescent="0.25">
      <c r="A53" s="19" t="s">
        <v>2</v>
      </c>
    </row>
    <row r="54" spans="1:6" x14ac:dyDescent="0.25">
      <c r="A54" s="40" t="s">
        <v>56</v>
      </c>
    </row>
    <row r="55" spans="1:6" ht="15.75" x14ac:dyDescent="0.25">
      <c r="A55" s="18"/>
    </row>
    <row r="56" spans="1:6" s="21" customFormat="1" ht="15.75" x14ac:dyDescent="0.25">
      <c r="A56" s="28" t="s">
        <v>57</v>
      </c>
    </row>
    <row r="57" spans="1:6" x14ac:dyDescent="0.25">
      <c r="A57" s="19" t="s">
        <v>68</v>
      </c>
    </row>
    <row r="58" spans="1:6" ht="15.75" x14ac:dyDescent="0.25">
      <c r="A58" s="18"/>
    </row>
    <row r="59" spans="1:6" ht="30" x14ac:dyDescent="0.25">
      <c r="A59" s="265" t="s">
        <v>1</v>
      </c>
      <c r="B59" s="263" t="s">
        <v>588</v>
      </c>
      <c r="C59" s="264" t="s">
        <v>590</v>
      </c>
      <c r="D59" s="263" t="s">
        <v>585</v>
      </c>
      <c r="E59" s="266" t="s">
        <v>586</v>
      </c>
      <c r="F59" s="266" t="s">
        <v>587</v>
      </c>
    </row>
    <row r="60" spans="1:6" x14ac:dyDescent="0.25">
      <c r="A60" s="2"/>
      <c r="B60" s="227">
        <f>rozpočet!L12</f>
        <v>68081</v>
      </c>
      <c r="C60" s="227">
        <f>rozpočet!M12</f>
        <v>46879</v>
      </c>
      <c r="D60" s="227">
        <f>rozpočet!N12</f>
        <v>41726.5</v>
      </c>
      <c r="E60" s="227">
        <f>rozpočet!O12</f>
        <v>68081</v>
      </c>
      <c r="F60" s="227">
        <f>rozpočet!P12</f>
        <v>68081</v>
      </c>
    </row>
    <row r="61" spans="1:6" ht="15.75" x14ac:dyDescent="0.25">
      <c r="A61" s="18"/>
    </row>
    <row r="62" spans="1:6" x14ac:dyDescent="0.25">
      <c r="A62" s="306" t="s">
        <v>8</v>
      </c>
      <c r="B62" s="306"/>
      <c r="C62" s="306"/>
      <c r="D62" s="306"/>
      <c r="E62" s="306"/>
      <c r="F62" s="306"/>
    </row>
    <row r="63" spans="1:6" x14ac:dyDescent="0.25">
      <c r="A63" s="33" t="s">
        <v>9</v>
      </c>
      <c r="B63" s="307" t="s">
        <v>58</v>
      </c>
      <c r="C63" s="307"/>
      <c r="D63" s="307"/>
      <c r="E63" s="307"/>
      <c r="F63" s="307"/>
    </row>
    <row r="64" spans="1:6" ht="30" x14ac:dyDescent="0.25">
      <c r="A64" s="35" t="s">
        <v>11</v>
      </c>
      <c r="B64" s="305" t="s">
        <v>59</v>
      </c>
      <c r="C64" s="305"/>
      <c r="D64" s="305"/>
      <c r="E64" s="305"/>
      <c r="F64" s="305"/>
    </row>
    <row r="65" spans="1:6" x14ac:dyDescent="0.25">
      <c r="A65" s="36" t="s">
        <v>13</v>
      </c>
      <c r="B65" s="37" t="s">
        <v>14</v>
      </c>
      <c r="C65" s="37" t="s">
        <v>15</v>
      </c>
      <c r="D65" s="37" t="s">
        <v>16</v>
      </c>
      <c r="E65" s="37" t="s">
        <v>17</v>
      </c>
      <c r="F65" s="37" t="s">
        <v>18</v>
      </c>
    </row>
    <row r="66" spans="1:6" x14ac:dyDescent="0.25">
      <c r="A66" s="36" t="s">
        <v>19</v>
      </c>
      <c r="B66" s="37">
        <v>55</v>
      </c>
      <c r="C66" s="37">
        <v>55</v>
      </c>
      <c r="D66" s="37">
        <v>57</v>
      </c>
      <c r="E66" s="37">
        <v>60</v>
      </c>
      <c r="F66" s="37">
        <v>60</v>
      </c>
    </row>
    <row r="67" spans="1:6" x14ac:dyDescent="0.25">
      <c r="A67" s="36" t="s">
        <v>20</v>
      </c>
      <c r="B67" s="37">
        <v>55</v>
      </c>
      <c r="C67" s="37">
        <v>55</v>
      </c>
      <c r="D67" s="37">
        <v>55</v>
      </c>
      <c r="E67" s="37"/>
      <c r="F67" s="37"/>
    </row>
    <row r="68" spans="1:6" ht="30" x14ac:dyDescent="0.25">
      <c r="A68" s="35" t="s">
        <v>11</v>
      </c>
      <c r="B68" s="305" t="s">
        <v>60</v>
      </c>
      <c r="C68" s="305"/>
      <c r="D68" s="305"/>
      <c r="E68" s="305"/>
      <c r="F68" s="305"/>
    </row>
    <row r="69" spans="1:6" x14ac:dyDescent="0.25">
      <c r="A69" s="36" t="s">
        <v>13</v>
      </c>
      <c r="B69" s="37" t="s">
        <v>14</v>
      </c>
      <c r="C69" s="37" t="s">
        <v>15</v>
      </c>
      <c r="D69" s="37" t="s">
        <v>16</v>
      </c>
      <c r="E69" s="37" t="s">
        <v>17</v>
      </c>
      <c r="F69" s="37" t="s">
        <v>18</v>
      </c>
    </row>
    <row r="70" spans="1:6" x14ac:dyDescent="0.25">
      <c r="A70" s="36" t="s">
        <v>19</v>
      </c>
      <c r="B70" s="54">
        <v>36000</v>
      </c>
      <c r="C70" s="54">
        <v>36000</v>
      </c>
      <c r="D70" s="54">
        <v>36000</v>
      </c>
      <c r="E70" s="54">
        <v>36000</v>
      </c>
      <c r="F70" s="54">
        <v>36000</v>
      </c>
    </row>
    <row r="71" spans="1:6" x14ac:dyDescent="0.25">
      <c r="A71" s="36" t="s">
        <v>20</v>
      </c>
      <c r="B71" s="54">
        <v>42000</v>
      </c>
      <c r="C71" s="54">
        <v>36000</v>
      </c>
      <c r="D71" s="54">
        <v>36000</v>
      </c>
      <c r="E71" s="54"/>
      <c r="F71" s="54"/>
    </row>
    <row r="72" spans="1:6" ht="15.75" x14ac:dyDescent="0.25">
      <c r="A72" s="18"/>
    </row>
    <row r="73" spans="1:6" x14ac:dyDescent="0.25">
      <c r="A73" s="19" t="s">
        <v>2</v>
      </c>
    </row>
    <row r="74" spans="1:6" ht="38.25" customHeight="1" x14ac:dyDescent="0.25">
      <c r="A74" s="310" t="s">
        <v>61</v>
      </c>
      <c r="B74" s="310"/>
      <c r="C74" s="310"/>
      <c r="D74" s="310"/>
      <c r="E74" s="310"/>
      <c r="F74" s="310"/>
    </row>
    <row r="75" spans="1:6" ht="15.75" x14ac:dyDescent="0.25">
      <c r="A75" s="18"/>
    </row>
    <row r="76" spans="1:6" s="21" customFormat="1" ht="15.75" x14ac:dyDescent="0.25">
      <c r="A76" s="28" t="s">
        <v>62</v>
      </c>
    </row>
    <row r="77" spans="1:6" x14ac:dyDescent="0.25">
      <c r="A77" s="19" t="s">
        <v>68</v>
      </c>
    </row>
    <row r="78" spans="1:6" ht="15.75" x14ac:dyDescent="0.25">
      <c r="A78" s="18"/>
    </row>
    <row r="79" spans="1:6" ht="30" x14ac:dyDescent="0.25">
      <c r="A79" s="265" t="s">
        <v>1</v>
      </c>
      <c r="B79" s="263" t="s">
        <v>588</v>
      </c>
      <c r="C79" s="264" t="s">
        <v>590</v>
      </c>
      <c r="D79" s="263" t="s">
        <v>585</v>
      </c>
      <c r="E79" s="266" t="s">
        <v>586</v>
      </c>
      <c r="F79" s="266" t="s">
        <v>587</v>
      </c>
    </row>
    <row r="80" spans="1:6" x14ac:dyDescent="0.25">
      <c r="A80" s="2"/>
      <c r="B80" s="227">
        <f>rozpočet!L13</f>
        <v>51953</v>
      </c>
      <c r="C80" s="227">
        <f>rozpočet!M13</f>
        <v>60383</v>
      </c>
      <c r="D80" s="227">
        <f>rozpočet!N13</f>
        <v>18962.009999999998</v>
      </c>
      <c r="E80" s="227">
        <f>rozpočet!O13</f>
        <v>36953</v>
      </c>
      <c r="F80" s="227">
        <f>rozpočet!P13</f>
        <v>36953</v>
      </c>
    </row>
    <row r="81" spans="1:6" ht="15.75" x14ac:dyDescent="0.25">
      <c r="A81" s="18"/>
    </row>
    <row r="82" spans="1:6" ht="15.75" x14ac:dyDescent="0.25">
      <c r="A82" s="311" t="s">
        <v>8</v>
      </c>
      <c r="B82" s="311"/>
      <c r="C82" s="311"/>
      <c r="D82" s="311"/>
      <c r="E82" s="311"/>
      <c r="F82" s="311"/>
    </row>
    <row r="83" spans="1:6" ht="31.5" customHeight="1" x14ac:dyDescent="0.25">
      <c r="A83" s="29" t="s">
        <v>9</v>
      </c>
      <c r="B83" s="312" t="s">
        <v>63</v>
      </c>
      <c r="C83" s="312"/>
      <c r="D83" s="312"/>
      <c r="E83" s="312"/>
      <c r="F83" s="312"/>
    </row>
    <row r="84" spans="1:6" ht="31.5" x14ac:dyDescent="0.25">
      <c r="A84" s="30" t="s">
        <v>11</v>
      </c>
      <c r="B84" s="313" t="s">
        <v>64</v>
      </c>
      <c r="C84" s="313"/>
      <c r="D84" s="313"/>
      <c r="E84" s="313"/>
      <c r="F84" s="313"/>
    </row>
    <row r="85" spans="1:6" ht="15.75" x14ac:dyDescent="0.25">
      <c r="A85" s="31" t="s">
        <v>13</v>
      </c>
      <c r="B85" s="32" t="s">
        <v>14</v>
      </c>
      <c r="C85" s="32" t="s">
        <v>15</v>
      </c>
      <c r="D85" s="32" t="s">
        <v>16</v>
      </c>
      <c r="E85" s="32" t="s">
        <v>17</v>
      </c>
      <c r="F85" s="32" t="s">
        <v>18</v>
      </c>
    </row>
    <row r="86" spans="1:6" ht="15.75" x14ac:dyDescent="0.25">
      <c r="A86" s="31" t="s">
        <v>19</v>
      </c>
      <c r="B86" s="32">
        <v>10</v>
      </c>
      <c r="C86" s="32">
        <v>10</v>
      </c>
      <c r="D86" s="32">
        <v>11</v>
      </c>
      <c r="E86" s="32">
        <v>11</v>
      </c>
      <c r="F86" s="32">
        <v>11</v>
      </c>
    </row>
    <row r="87" spans="1:6" ht="15.75" x14ac:dyDescent="0.25">
      <c r="A87" s="31" t="s">
        <v>20</v>
      </c>
      <c r="B87" s="32">
        <v>11</v>
      </c>
      <c r="C87" s="32">
        <v>11</v>
      </c>
      <c r="D87" s="32">
        <v>11</v>
      </c>
      <c r="E87" s="32"/>
      <c r="F87" s="32"/>
    </row>
    <row r="88" spans="1:6" ht="31.5" x14ac:dyDescent="0.25">
      <c r="A88" s="30" t="s">
        <v>11</v>
      </c>
      <c r="B88" s="313" t="s">
        <v>65</v>
      </c>
      <c r="C88" s="313"/>
      <c r="D88" s="313"/>
      <c r="E88" s="313"/>
      <c r="F88" s="313"/>
    </row>
    <row r="89" spans="1:6" ht="15.75" x14ac:dyDescent="0.25">
      <c r="A89" s="31" t="s">
        <v>13</v>
      </c>
      <c r="B89" s="32" t="s">
        <v>14</v>
      </c>
      <c r="C89" s="32" t="s">
        <v>15</v>
      </c>
      <c r="D89" s="32" t="s">
        <v>16</v>
      </c>
      <c r="E89" s="32" t="s">
        <v>17</v>
      </c>
      <c r="F89" s="32" t="s">
        <v>18</v>
      </c>
    </row>
    <row r="90" spans="1:6" ht="15.75" x14ac:dyDescent="0.25">
      <c r="A90" s="31" t="s">
        <v>19</v>
      </c>
      <c r="B90" s="32">
        <v>5</v>
      </c>
      <c r="C90" s="32">
        <v>5</v>
      </c>
      <c r="D90" s="32">
        <v>6</v>
      </c>
      <c r="E90" s="32">
        <v>6</v>
      </c>
      <c r="F90" s="32">
        <v>6</v>
      </c>
    </row>
    <row r="91" spans="1:6" ht="15.75" x14ac:dyDescent="0.25">
      <c r="A91" s="31" t="s">
        <v>20</v>
      </c>
      <c r="B91" s="32">
        <v>5</v>
      </c>
      <c r="C91" s="32">
        <v>5</v>
      </c>
      <c r="D91" s="32">
        <v>5</v>
      </c>
      <c r="E91" s="32"/>
      <c r="F91" s="32"/>
    </row>
    <row r="92" spans="1:6" ht="15.75" x14ac:dyDescent="0.25">
      <c r="A92" s="18"/>
    </row>
    <row r="93" spans="1:6" ht="15.75" x14ac:dyDescent="0.25">
      <c r="A93" s="18"/>
    </row>
    <row r="94" spans="1:6" x14ac:dyDescent="0.25">
      <c r="A94" s="20" t="s">
        <v>2</v>
      </c>
    </row>
    <row r="95" spans="1:6" ht="90" customHeight="1" x14ac:dyDescent="0.25">
      <c r="A95" s="310" t="s">
        <v>67</v>
      </c>
      <c r="B95" s="310"/>
      <c r="C95" s="310"/>
      <c r="D95" s="310"/>
      <c r="E95" s="310"/>
      <c r="F95" s="310"/>
    </row>
    <row r="96" spans="1:6" ht="15.75" x14ac:dyDescent="0.25">
      <c r="A96" s="27"/>
    </row>
    <row r="97" spans="1:1" ht="15.75" x14ac:dyDescent="0.25">
      <c r="A97" s="27"/>
    </row>
  </sheetData>
  <mergeCells count="22">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 ref="B29:F29"/>
    <mergeCell ref="A15:F15"/>
    <mergeCell ref="B16:F16"/>
    <mergeCell ref="B17:F17"/>
    <mergeCell ref="B21:F21"/>
    <mergeCell ref="B25:F25"/>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heetViews>
  <sheetFormatPr defaultColWidth="9" defaultRowHeight="15" x14ac:dyDescent="0.25"/>
  <cols>
    <col min="1" max="1" width="19.85546875" style="45" customWidth="1"/>
    <col min="2" max="6" width="13.85546875" style="45" customWidth="1"/>
    <col min="7" max="16384" width="9" style="45"/>
  </cols>
  <sheetData>
    <row r="1" spans="1:6" ht="18.75" x14ac:dyDescent="0.25">
      <c r="A1" s="23" t="s">
        <v>69</v>
      </c>
    </row>
    <row r="2" spans="1:6" x14ac:dyDescent="0.25">
      <c r="A2" s="48" t="s">
        <v>115</v>
      </c>
    </row>
    <row r="3" spans="1:6" ht="15.75" x14ac:dyDescent="0.25">
      <c r="A3" s="22"/>
    </row>
    <row r="4" spans="1:6" ht="30" x14ac:dyDescent="0.25">
      <c r="A4" s="265" t="s">
        <v>1</v>
      </c>
      <c r="B4" s="263" t="s">
        <v>588</v>
      </c>
      <c r="C4" s="264" t="s">
        <v>590</v>
      </c>
      <c r="D4" s="263" t="s">
        <v>585</v>
      </c>
      <c r="E4" s="266" t="s">
        <v>586</v>
      </c>
      <c r="F4" s="266" t="s">
        <v>587</v>
      </c>
    </row>
    <row r="5" spans="1:6" x14ac:dyDescent="0.25">
      <c r="A5" s="2"/>
      <c r="B5" s="227">
        <f>rozpočet!L14</f>
        <v>1686809</v>
      </c>
      <c r="C5" s="227">
        <f>rozpočet!M14</f>
        <v>2084111</v>
      </c>
      <c r="D5" s="227">
        <f>rozpočet!N14</f>
        <v>1993836.84</v>
      </c>
      <c r="E5" s="227">
        <f>rozpočet!O14</f>
        <v>1594378</v>
      </c>
      <c r="F5" s="227">
        <f>rozpočet!P14</f>
        <v>1594378</v>
      </c>
    </row>
    <row r="6" spans="1:6" ht="15.75" x14ac:dyDescent="0.25">
      <c r="A6" s="22"/>
    </row>
    <row r="7" spans="1:6" x14ac:dyDescent="0.25">
      <c r="A7" s="48" t="s">
        <v>2</v>
      </c>
    </row>
    <row r="8" spans="1:6" ht="38.25" customHeight="1" x14ac:dyDescent="0.25">
      <c r="A8" s="317" t="s">
        <v>70</v>
      </c>
      <c r="B8" s="317"/>
      <c r="C8" s="317"/>
      <c r="D8" s="317"/>
      <c r="E8" s="317"/>
      <c r="F8" s="317"/>
    </row>
    <row r="9" spans="1:6" ht="15.75" x14ac:dyDescent="0.25">
      <c r="A9" s="22"/>
    </row>
    <row r="10" spans="1:6" s="47" customFormat="1" ht="15.75" x14ac:dyDescent="0.25">
      <c r="A10" s="46" t="s">
        <v>71</v>
      </c>
    </row>
    <row r="11" spans="1:6" x14ac:dyDescent="0.25">
      <c r="A11" s="48" t="s">
        <v>114</v>
      </c>
    </row>
    <row r="12" spans="1:6" ht="15.75" x14ac:dyDescent="0.25">
      <c r="A12" s="22"/>
    </row>
    <row r="13" spans="1:6" ht="30" x14ac:dyDescent="0.25">
      <c r="A13" s="265" t="s">
        <v>1</v>
      </c>
      <c r="B13" s="263" t="s">
        <v>588</v>
      </c>
      <c r="C13" s="264" t="s">
        <v>590</v>
      </c>
      <c r="D13" s="263" t="s">
        <v>585</v>
      </c>
      <c r="E13" s="266" t="s">
        <v>586</v>
      </c>
      <c r="F13" s="266" t="s">
        <v>587</v>
      </c>
    </row>
    <row r="14" spans="1:6" x14ac:dyDescent="0.25">
      <c r="A14" s="2"/>
      <c r="B14" s="227">
        <f>rozpočet!L15</f>
        <v>48388</v>
      </c>
      <c r="C14" s="227">
        <f>rozpočet!M15</f>
        <v>48388</v>
      </c>
      <c r="D14" s="227">
        <f>rozpočet!N15</f>
        <v>91611.34</v>
      </c>
      <c r="E14" s="227">
        <f>rozpočet!O15</f>
        <v>48388</v>
      </c>
      <c r="F14" s="227">
        <f>rozpočet!P15</f>
        <v>48388</v>
      </c>
    </row>
    <row r="15" spans="1:6" ht="15.75" x14ac:dyDescent="0.25">
      <c r="A15" s="22"/>
    </row>
    <row r="16" spans="1:6" ht="15.75" x14ac:dyDescent="0.25">
      <c r="A16" s="314" t="s">
        <v>8</v>
      </c>
      <c r="B16" s="314"/>
      <c r="C16" s="314"/>
      <c r="D16" s="314"/>
      <c r="E16" s="314"/>
      <c r="F16" s="314"/>
    </row>
    <row r="17" spans="1:6" ht="15.75" x14ac:dyDescent="0.25">
      <c r="A17" s="10" t="s">
        <v>9</v>
      </c>
      <c r="B17" s="315" t="s">
        <v>72</v>
      </c>
      <c r="C17" s="315"/>
      <c r="D17" s="315"/>
      <c r="E17" s="315"/>
      <c r="F17" s="315"/>
    </row>
    <row r="18" spans="1:6" ht="31.5" x14ac:dyDescent="0.25">
      <c r="A18" s="11" t="s">
        <v>11</v>
      </c>
      <c r="B18" s="316" t="s">
        <v>73</v>
      </c>
      <c r="C18" s="316"/>
      <c r="D18" s="316"/>
      <c r="E18" s="316"/>
      <c r="F18" s="316"/>
    </row>
    <row r="19" spans="1:6" ht="15.75" x14ac:dyDescent="0.25">
      <c r="A19" s="12" t="s">
        <v>13</v>
      </c>
      <c r="B19" s="13" t="s">
        <v>14</v>
      </c>
      <c r="C19" s="13" t="s">
        <v>15</v>
      </c>
      <c r="D19" s="13" t="s">
        <v>16</v>
      </c>
      <c r="E19" s="13" t="s">
        <v>17</v>
      </c>
      <c r="F19" s="13" t="s">
        <v>18</v>
      </c>
    </row>
    <row r="20" spans="1:6" ht="15.75" x14ac:dyDescent="0.25">
      <c r="A20" s="12" t="s">
        <v>19</v>
      </c>
      <c r="B20" s="13">
        <v>6</v>
      </c>
      <c r="C20" s="13">
        <v>6</v>
      </c>
      <c r="D20" s="13">
        <v>6</v>
      </c>
      <c r="E20" s="13">
        <v>6</v>
      </c>
      <c r="F20" s="13">
        <v>6</v>
      </c>
    </row>
    <row r="21" spans="1:6" ht="15.75" x14ac:dyDescent="0.25">
      <c r="A21" s="12" t="s">
        <v>20</v>
      </c>
      <c r="B21" s="13">
        <v>9</v>
      </c>
      <c r="C21" s="13">
        <v>9</v>
      </c>
      <c r="D21" s="13">
        <v>9</v>
      </c>
      <c r="E21" s="13"/>
      <c r="F21" s="13"/>
    </row>
    <row r="22" spans="1:6" ht="15.75" x14ac:dyDescent="0.25">
      <c r="A22" s="22"/>
    </row>
    <row r="23" spans="1:6" ht="15.75" x14ac:dyDescent="0.25">
      <c r="A23" s="22" t="s">
        <v>2</v>
      </c>
    </row>
    <row r="24" spans="1:6" ht="66.75" customHeight="1" x14ac:dyDescent="0.25">
      <c r="A24" s="317" t="s">
        <v>74</v>
      </c>
      <c r="B24" s="317"/>
      <c r="C24" s="317"/>
      <c r="D24" s="317"/>
      <c r="E24" s="317"/>
      <c r="F24" s="317"/>
    </row>
    <row r="25" spans="1:6" ht="15.75" x14ac:dyDescent="0.25">
      <c r="A25" s="22"/>
    </row>
    <row r="26" spans="1:6" s="47" customFormat="1" ht="15.75" x14ac:dyDescent="0.25">
      <c r="A26" s="46" t="s">
        <v>75</v>
      </c>
    </row>
    <row r="27" spans="1:6" ht="15.75" x14ac:dyDescent="0.25">
      <c r="A27" s="22" t="s">
        <v>107</v>
      </c>
    </row>
    <row r="28" spans="1:6" ht="15.75" x14ac:dyDescent="0.25">
      <c r="A28" s="22"/>
    </row>
    <row r="29" spans="1:6" ht="30" x14ac:dyDescent="0.25">
      <c r="A29" s="265" t="s">
        <v>1</v>
      </c>
      <c r="B29" s="263" t="s">
        <v>588</v>
      </c>
      <c r="C29" s="264" t="s">
        <v>590</v>
      </c>
      <c r="D29" s="263" t="s">
        <v>585</v>
      </c>
      <c r="E29" s="266" t="s">
        <v>586</v>
      </c>
      <c r="F29" s="266" t="s">
        <v>587</v>
      </c>
    </row>
    <row r="30" spans="1:6" x14ac:dyDescent="0.25">
      <c r="A30" s="2"/>
      <c r="B30" s="227">
        <f>rozpočet!L16</f>
        <v>112480</v>
      </c>
      <c r="C30" s="227">
        <f>rozpočet!M16</f>
        <v>112480</v>
      </c>
      <c r="D30" s="227">
        <f>rozpočet!N16</f>
        <v>147480.59999999998</v>
      </c>
      <c r="E30" s="227">
        <f>rozpočet!O16</f>
        <v>102480</v>
      </c>
      <c r="F30" s="227">
        <f>rozpočet!P16</f>
        <v>102480</v>
      </c>
    </row>
    <row r="31" spans="1:6" ht="15.75" x14ac:dyDescent="0.25">
      <c r="A31" s="22"/>
    </row>
    <row r="32" spans="1:6" ht="15.75" x14ac:dyDescent="0.25">
      <c r="A32" s="314" t="s">
        <v>8</v>
      </c>
      <c r="B32" s="314"/>
      <c r="C32" s="314"/>
      <c r="D32" s="314"/>
      <c r="E32" s="314"/>
      <c r="F32" s="314"/>
    </row>
    <row r="33" spans="1:14" ht="15.75" x14ac:dyDescent="0.25">
      <c r="A33" s="10" t="s">
        <v>9</v>
      </c>
      <c r="B33" s="315" t="s">
        <v>76</v>
      </c>
      <c r="C33" s="315"/>
      <c r="D33" s="315"/>
      <c r="E33" s="315"/>
      <c r="F33" s="315"/>
    </row>
    <row r="34" spans="1:14" ht="31.5" x14ac:dyDescent="0.25">
      <c r="A34" s="11" t="s">
        <v>11</v>
      </c>
      <c r="B34" s="316" t="s">
        <v>77</v>
      </c>
      <c r="C34" s="316"/>
      <c r="D34" s="316"/>
      <c r="E34" s="316"/>
      <c r="F34" s="316"/>
    </row>
    <row r="35" spans="1:14" ht="15.75" x14ac:dyDescent="0.25">
      <c r="A35" s="12" t="s">
        <v>13</v>
      </c>
      <c r="B35" s="13" t="s">
        <v>14</v>
      </c>
      <c r="C35" s="13" t="s">
        <v>15</v>
      </c>
      <c r="D35" s="13" t="s">
        <v>16</v>
      </c>
      <c r="E35" s="13" t="s">
        <v>17</v>
      </c>
      <c r="F35" s="13" t="s">
        <v>18</v>
      </c>
    </row>
    <row r="36" spans="1:14" ht="15.75" x14ac:dyDescent="0.25">
      <c r="A36" s="12" t="s">
        <v>19</v>
      </c>
      <c r="B36" s="13">
        <v>70</v>
      </c>
      <c r="C36" s="13">
        <v>70</v>
      </c>
      <c r="D36" s="13">
        <v>75</v>
      </c>
      <c r="E36" s="13">
        <v>80</v>
      </c>
      <c r="F36" s="13">
        <v>80</v>
      </c>
    </row>
    <row r="37" spans="1:14" ht="15.75" x14ac:dyDescent="0.25">
      <c r="A37" s="12" t="s">
        <v>20</v>
      </c>
      <c r="B37" s="13">
        <v>70</v>
      </c>
      <c r="C37" s="13">
        <v>75</v>
      </c>
      <c r="D37" s="13">
        <v>75</v>
      </c>
      <c r="E37" s="13"/>
      <c r="F37" s="13"/>
    </row>
    <row r="38" spans="1:14" ht="15.75" x14ac:dyDescent="0.25">
      <c r="A38" s="22"/>
      <c r="H38" s="249"/>
      <c r="I38" s="44"/>
      <c r="J38" s="44"/>
      <c r="K38" s="44"/>
      <c r="L38" s="44"/>
      <c r="M38" s="44"/>
      <c r="N38" s="249"/>
    </row>
    <row r="39" spans="1:14" ht="15.75" x14ac:dyDescent="0.25">
      <c r="A39" s="22"/>
    </row>
    <row r="40" spans="1:14" ht="15.75" x14ac:dyDescent="0.25">
      <c r="A40" s="22"/>
    </row>
    <row r="41" spans="1:14" ht="15.75" x14ac:dyDescent="0.25">
      <c r="A41" s="22"/>
    </row>
    <row r="42" spans="1:14" ht="15.75" x14ac:dyDescent="0.25">
      <c r="A42" s="22"/>
    </row>
    <row r="43" spans="1:14" ht="15.75" x14ac:dyDescent="0.25">
      <c r="A43" s="22"/>
    </row>
    <row r="44" spans="1:14" ht="15.75" x14ac:dyDescent="0.25">
      <c r="A44" s="22"/>
    </row>
    <row r="45" spans="1:14" ht="15.75" x14ac:dyDescent="0.25">
      <c r="A45" s="22" t="s">
        <v>2</v>
      </c>
    </row>
    <row r="46" spans="1:14" ht="111.75" customHeight="1" x14ac:dyDescent="0.25">
      <c r="A46" s="317" t="s">
        <v>78</v>
      </c>
      <c r="B46" s="317"/>
      <c r="C46" s="317"/>
      <c r="D46" s="317"/>
      <c r="E46" s="317"/>
      <c r="F46" s="317"/>
    </row>
    <row r="47" spans="1:14" x14ac:dyDescent="0.25">
      <c r="A47" s="48"/>
    </row>
    <row r="48" spans="1:14" x14ac:dyDescent="0.25">
      <c r="A48" s="49" t="s">
        <v>79</v>
      </c>
    </row>
    <row r="49" spans="1:6" x14ac:dyDescent="0.25">
      <c r="A49" s="48" t="s">
        <v>112</v>
      </c>
    </row>
    <row r="50" spans="1:6" x14ac:dyDescent="0.25">
      <c r="A50" s="48"/>
    </row>
    <row r="51" spans="1:6" ht="30" x14ac:dyDescent="0.25">
      <c r="A51" s="265" t="s">
        <v>1</v>
      </c>
      <c r="B51" s="263" t="s">
        <v>588</v>
      </c>
      <c r="C51" s="264" t="s">
        <v>590</v>
      </c>
      <c r="D51" s="263" t="s">
        <v>585</v>
      </c>
      <c r="E51" s="266" t="s">
        <v>586</v>
      </c>
      <c r="F51" s="266" t="s">
        <v>587</v>
      </c>
    </row>
    <row r="52" spans="1:6" x14ac:dyDescent="0.25">
      <c r="A52" s="2"/>
      <c r="B52" s="227">
        <f>rozpočet!L17</f>
        <v>318383</v>
      </c>
      <c r="C52" s="227">
        <f>rozpočet!M17</f>
        <v>449821</v>
      </c>
      <c r="D52" s="227">
        <f>rozpočet!N17</f>
        <v>373192.27</v>
      </c>
      <c r="E52" s="227">
        <f>rozpočet!O17</f>
        <v>258383</v>
      </c>
      <c r="F52" s="227">
        <f>rozpočet!P17</f>
        <v>258383</v>
      </c>
    </row>
    <row r="53" spans="1:6" x14ac:dyDescent="0.25">
      <c r="A53" s="48"/>
    </row>
    <row r="54" spans="1:6" x14ac:dyDescent="0.25">
      <c r="A54" s="302" t="s">
        <v>8</v>
      </c>
      <c r="B54" s="302"/>
      <c r="C54" s="302"/>
      <c r="D54" s="302"/>
      <c r="E54" s="302"/>
      <c r="F54" s="302"/>
    </row>
    <row r="55" spans="1:6" x14ac:dyDescent="0.25">
      <c r="A55" s="14" t="s">
        <v>9</v>
      </c>
      <c r="B55" s="303" t="s">
        <v>80</v>
      </c>
      <c r="C55" s="303"/>
      <c r="D55" s="303"/>
      <c r="E55" s="303"/>
      <c r="F55" s="303"/>
    </row>
    <row r="56" spans="1:6" ht="30" x14ac:dyDescent="0.25">
      <c r="A56" s="15" t="s">
        <v>11</v>
      </c>
      <c r="B56" s="304" t="s">
        <v>81</v>
      </c>
      <c r="C56" s="304"/>
      <c r="D56" s="304"/>
      <c r="E56" s="304"/>
      <c r="F56" s="304"/>
    </row>
    <row r="57" spans="1:6" x14ac:dyDescent="0.25">
      <c r="A57" s="16" t="s">
        <v>13</v>
      </c>
      <c r="B57" s="17" t="s">
        <v>14</v>
      </c>
      <c r="C57" s="17" t="s">
        <v>15</v>
      </c>
      <c r="D57" s="17" t="s">
        <v>16</v>
      </c>
      <c r="E57" s="17" t="s">
        <v>17</v>
      </c>
      <c r="F57" s="17" t="s">
        <v>18</v>
      </c>
    </row>
    <row r="58" spans="1:6" x14ac:dyDescent="0.25">
      <c r="A58" s="16" t="s">
        <v>19</v>
      </c>
      <c r="B58" s="17">
        <v>1000</v>
      </c>
      <c r="C58" s="17">
        <v>1000</v>
      </c>
      <c r="D58" s="17">
        <v>1100</v>
      </c>
      <c r="E58" s="17">
        <v>1200</v>
      </c>
      <c r="F58" s="17">
        <v>1200</v>
      </c>
    </row>
    <row r="59" spans="1:6" x14ac:dyDescent="0.25">
      <c r="A59" s="16" t="s">
        <v>20</v>
      </c>
      <c r="B59" s="17">
        <v>1000</v>
      </c>
      <c r="C59" s="17">
        <v>1000</v>
      </c>
      <c r="D59" s="17">
        <v>1000</v>
      </c>
      <c r="E59" s="17"/>
      <c r="F59" s="17"/>
    </row>
    <row r="60" spans="1:6" x14ac:dyDescent="0.25">
      <c r="A60" s="48"/>
    </row>
    <row r="61" spans="1:6" x14ac:dyDescent="0.25">
      <c r="A61" s="48" t="s">
        <v>2</v>
      </c>
    </row>
    <row r="62" spans="1:6" ht="66" customHeight="1" x14ac:dyDescent="0.25">
      <c r="A62" s="317" t="s">
        <v>82</v>
      </c>
      <c r="B62" s="317"/>
      <c r="C62" s="317"/>
      <c r="D62" s="317"/>
      <c r="E62" s="317"/>
      <c r="F62" s="317"/>
    </row>
    <row r="63" spans="1:6" x14ac:dyDescent="0.25">
      <c r="A63" s="48"/>
    </row>
    <row r="64" spans="1:6" x14ac:dyDescent="0.25">
      <c r="A64" s="49" t="s">
        <v>83</v>
      </c>
    </row>
    <row r="65" spans="1:6" x14ac:dyDescent="0.25">
      <c r="A65" s="48" t="s">
        <v>113</v>
      </c>
    </row>
    <row r="66" spans="1:6" x14ac:dyDescent="0.25">
      <c r="A66" s="48"/>
    </row>
    <row r="67" spans="1:6" ht="30" x14ac:dyDescent="0.25">
      <c r="A67" s="265" t="s">
        <v>1</v>
      </c>
      <c r="B67" s="263" t="s">
        <v>588</v>
      </c>
      <c r="C67" s="264" t="s">
        <v>590</v>
      </c>
      <c r="D67" s="263" t="s">
        <v>585</v>
      </c>
      <c r="E67" s="266" t="s">
        <v>586</v>
      </c>
      <c r="F67" s="266" t="s">
        <v>587</v>
      </c>
    </row>
    <row r="68" spans="1:6" x14ac:dyDescent="0.25">
      <c r="A68" s="2"/>
      <c r="B68" s="227">
        <f>rozpočet!L18</f>
        <v>17000</v>
      </c>
      <c r="C68" s="227">
        <f>rozpočet!M18</f>
        <v>17000</v>
      </c>
      <c r="D68" s="227">
        <f>rozpočet!N18</f>
        <v>21636</v>
      </c>
      <c r="E68" s="227">
        <f>rozpočet!O18</f>
        <v>17000</v>
      </c>
      <c r="F68" s="227">
        <f>rozpočet!P18</f>
        <v>17000</v>
      </c>
    </row>
    <row r="69" spans="1:6" x14ac:dyDescent="0.25">
      <c r="A69" s="48"/>
    </row>
    <row r="70" spans="1:6" x14ac:dyDescent="0.25">
      <c r="A70" s="302" t="s">
        <v>8</v>
      </c>
      <c r="B70" s="302"/>
      <c r="C70" s="302"/>
      <c r="D70" s="302"/>
      <c r="E70" s="302"/>
      <c r="F70" s="302"/>
    </row>
    <row r="71" spans="1:6" x14ac:dyDescent="0.25">
      <c r="A71" s="14" t="s">
        <v>9</v>
      </c>
      <c r="B71" s="303" t="s">
        <v>84</v>
      </c>
      <c r="C71" s="303"/>
      <c r="D71" s="303"/>
      <c r="E71" s="303"/>
      <c r="F71" s="303"/>
    </row>
    <row r="72" spans="1:6" ht="30" x14ac:dyDescent="0.25">
      <c r="A72" s="15" t="s">
        <v>11</v>
      </c>
      <c r="B72" s="304" t="s">
        <v>85</v>
      </c>
      <c r="C72" s="304"/>
      <c r="D72" s="304"/>
      <c r="E72" s="304"/>
      <c r="F72" s="304"/>
    </row>
    <row r="73" spans="1:6" x14ac:dyDescent="0.25">
      <c r="A73" s="16" t="s">
        <v>13</v>
      </c>
      <c r="B73" s="17" t="s">
        <v>14</v>
      </c>
      <c r="C73" s="17" t="s">
        <v>15</v>
      </c>
      <c r="D73" s="17" t="s">
        <v>16</v>
      </c>
      <c r="E73" s="17" t="s">
        <v>17</v>
      </c>
      <c r="F73" s="17" t="s">
        <v>18</v>
      </c>
    </row>
    <row r="74" spans="1:6" x14ac:dyDescent="0.25">
      <c r="A74" s="16" t="s">
        <v>19</v>
      </c>
      <c r="B74" s="17">
        <v>50</v>
      </c>
      <c r="C74" s="17">
        <v>50</v>
      </c>
      <c r="D74" s="17">
        <v>50</v>
      </c>
      <c r="E74" s="17">
        <v>50</v>
      </c>
      <c r="F74" s="17">
        <v>50</v>
      </c>
    </row>
    <row r="75" spans="1:6" x14ac:dyDescent="0.25">
      <c r="A75" s="16" t="s">
        <v>20</v>
      </c>
      <c r="B75" s="17">
        <v>120</v>
      </c>
      <c r="C75" s="17"/>
      <c r="D75" s="17"/>
      <c r="E75" s="17"/>
      <c r="F75" s="17"/>
    </row>
    <row r="76" spans="1:6" ht="30" x14ac:dyDescent="0.25">
      <c r="A76" s="15" t="s">
        <v>11</v>
      </c>
      <c r="B76" s="304" t="s">
        <v>86</v>
      </c>
      <c r="C76" s="304"/>
      <c r="D76" s="304"/>
      <c r="E76" s="304"/>
      <c r="F76" s="304"/>
    </row>
    <row r="77" spans="1:6" x14ac:dyDescent="0.25">
      <c r="A77" s="16" t="s">
        <v>13</v>
      </c>
      <c r="B77" s="17" t="s">
        <v>14</v>
      </c>
      <c r="C77" s="17" t="s">
        <v>15</v>
      </c>
      <c r="D77" s="17" t="s">
        <v>16</v>
      </c>
      <c r="E77" s="17" t="s">
        <v>17</v>
      </c>
      <c r="F77" s="17" t="s">
        <v>18</v>
      </c>
    </row>
    <row r="78" spans="1:6" x14ac:dyDescent="0.25">
      <c r="A78" s="16" t="s">
        <v>19</v>
      </c>
      <c r="B78" s="17">
        <v>150</v>
      </c>
      <c r="C78" s="17">
        <v>150</v>
      </c>
      <c r="D78" s="17">
        <v>150</v>
      </c>
      <c r="E78" s="17">
        <v>150</v>
      </c>
      <c r="F78" s="17">
        <v>150</v>
      </c>
    </row>
    <row r="79" spans="1:6" x14ac:dyDescent="0.25">
      <c r="A79" s="16" t="s">
        <v>20</v>
      </c>
      <c r="B79" s="17">
        <v>193</v>
      </c>
      <c r="C79" s="17">
        <v>250</v>
      </c>
      <c r="D79" s="17">
        <v>190</v>
      </c>
      <c r="E79" s="17"/>
      <c r="F79" s="17"/>
    </row>
    <row r="80" spans="1:6" x14ac:dyDescent="0.25">
      <c r="A80" s="48"/>
    </row>
    <row r="81" spans="1:6" x14ac:dyDescent="0.25">
      <c r="A81" s="48" t="s">
        <v>2</v>
      </c>
    </row>
    <row r="82" spans="1:6" ht="74.25" customHeight="1" x14ac:dyDescent="0.25">
      <c r="A82" s="317" t="s">
        <v>108</v>
      </c>
      <c r="B82" s="317"/>
      <c r="C82" s="317"/>
      <c r="D82" s="317"/>
      <c r="E82" s="317"/>
      <c r="F82" s="317"/>
    </row>
    <row r="83" spans="1:6" s="47" customFormat="1" ht="15.75" x14ac:dyDescent="0.25">
      <c r="A83" s="46" t="s">
        <v>87</v>
      </c>
    </row>
    <row r="84" spans="1:6" x14ac:dyDescent="0.25">
      <c r="A84" s="48" t="s">
        <v>111</v>
      </c>
    </row>
    <row r="85" spans="1:6" x14ac:dyDescent="0.25">
      <c r="A85" s="48"/>
    </row>
    <row r="86" spans="1:6" ht="30" x14ac:dyDescent="0.25">
      <c r="A86" s="265" t="s">
        <v>1</v>
      </c>
      <c r="B86" s="263" t="s">
        <v>588</v>
      </c>
      <c r="C86" s="264" t="s">
        <v>590</v>
      </c>
      <c r="D86" s="263" t="s">
        <v>585</v>
      </c>
      <c r="E86" s="266" t="s">
        <v>586</v>
      </c>
      <c r="F86" s="266" t="s">
        <v>587</v>
      </c>
    </row>
    <row r="87" spans="1:6" x14ac:dyDescent="0.25">
      <c r="A87" s="2"/>
      <c r="B87" s="227">
        <f>rozpočet!L19</f>
        <v>68831</v>
      </c>
      <c r="C87" s="227">
        <f>rozpočet!M19</f>
        <v>68831</v>
      </c>
      <c r="D87" s="227">
        <f>rozpočet!N19</f>
        <v>64778.18</v>
      </c>
      <c r="E87" s="227">
        <f>rozpočet!O19</f>
        <v>68831</v>
      </c>
      <c r="F87" s="227">
        <f>rozpočet!P19</f>
        <v>68831</v>
      </c>
    </row>
    <row r="88" spans="1:6" x14ac:dyDescent="0.25">
      <c r="A88" s="48"/>
    </row>
    <row r="89" spans="1:6" x14ac:dyDescent="0.25">
      <c r="A89" s="302" t="s">
        <v>8</v>
      </c>
      <c r="B89" s="302"/>
      <c r="C89" s="302"/>
      <c r="D89" s="302"/>
      <c r="E89" s="302"/>
      <c r="F89" s="302"/>
    </row>
    <row r="90" spans="1:6" ht="16.5" customHeight="1" x14ac:dyDescent="0.25">
      <c r="A90" s="14" t="s">
        <v>9</v>
      </c>
      <c r="B90" s="303" t="s">
        <v>88</v>
      </c>
      <c r="C90" s="303"/>
      <c r="D90" s="303"/>
      <c r="E90" s="303"/>
      <c r="F90" s="303"/>
    </row>
    <row r="91" spans="1:6" ht="30" x14ac:dyDescent="0.25">
      <c r="A91" s="15" t="s">
        <v>11</v>
      </c>
      <c r="B91" s="304" t="s">
        <v>89</v>
      </c>
      <c r="C91" s="304"/>
      <c r="D91" s="304"/>
      <c r="E91" s="304"/>
      <c r="F91" s="304"/>
    </row>
    <row r="92" spans="1:6" x14ac:dyDescent="0.25">
      <c r="A92" s="16" t="s">
        <v>13</v>
      </c>
      <c r="B92" s="17" t="s">
        <v>14</v>
      </c>
      <c r="C92" s="17" t="s">
        <v>15</v>
      </c>
      <c r="D92" s="17" t="s">
        <v>16</v>
      </c>
      <c r="E92" s="17" t="s">
        <v>17</v>
      </c>
      <c r="F92" s="17" t="s">
        <v>18</v>
      </c>
    </row>
    <row r="93" spans="1:6" x14ac:dyDescent="0.25">
      <c r="A93" s="16" t="s">
        <v>19</v>
      </c>
      <c r="B93" s="17">
        <v>52</v>
      </c>
      <c r="C93" s="17">
        <v>52</v>
      </c>
      <c r="D93" s="17">
        <v>52</v>
      </c>
      <c r="E93" s="17">
        <v>52</v>
      </c>
      <c r="F93" s="17">
        <v>52</v>
      </c>
    </row>
    <row r="94" spans="1:6" x14ac:dyDescent="0.25">
      <c r="A94" s="16" t="s">
        <v>20</v>
      </c>
      <c r="B94" s="17">
        <v>52</v>
      </c>
      <c r="C94" s="17">
        <v>52</v>
      </c>
      <c r="D94" s="17">
        <v>52</v>
      </c>
      <c r="E94" s="17"/>
      <c r="F94" s="17"/>
    </row>
    <row r="95" spans="1:6" ht="30" x14ac:dyDescent="0.25">
      <c r="A95" s="15" t="s">
        <v>11</v>
      </c>
      <c r="B95" s="304" t="s">
        <v>90</v>
      </c>
      <c r="C95" s="304"/>
      <c r="D95" s="304"/>
      <c r="E95" s="304"/>
      <c r="F95" s="304"/>
    </row>
    <row r="96" spans="1:6" x14ac:dyDescent="0.25">
      <c r="A96" s="16" t="s">
        <v>13</v>
      </c>
      <c r="B96" s="17" t="s">
        <v>14</v>
      </c>
      <c r="C96" s="17" t="s">
        <v>15</v>
      </c>
      <c r="D96" s="17" t="s">
        <v>16</v>
      </c>
      <c r="E96" s="17" t="s">
        <v>17</v>
      </c>
      <c r="F96" s="17" t="s">
        <v>18</v>
      </c>
    </row>
    <row r="97" spans="1:6" x14ac:dyDescent="0.25">
      <c r="A97" s="16" t="s">
        <v>19</v>
      </c>
      <c r="B97" s="17" t="s">
        <v>91</v>
      </c>
      <c r="C97" s="17" t="s">
        <v>539</v>
      </c>
      <c r="D97" s="17" t="s">
        <v>544</v>
      </c>
      <c r="E97" s="17" t="s">
        <v>545</v>
      </c>
      <c r="F97" s="17" t="s">
        <v>546</v>
      </c>
    </row>
    <row r="98" spans="1:6" x14ac:dyDescent="0.25">
      <c r="A98" s="16" t="s">
        <v>20</v>
      </c>
      <c r="B98" s="17" t="s">
        <v>537</v>
      </c>
      <c r="C98" s="17" t="s">
        <v>544</v>
      </c>
      <c r="D98" s="17" t="s">
        <v>545</v>
      </c>
      <c r="E98" s="17"/>
      <c r="F98" s="17"/>
    </row>
    <row r="99" spans="1:6" ht="30" x14ac:dyDescent="0.25">
      <c r="A99" s="15" t="s">
        <v>11</v>
      </c>
      <c r="B99" s="304" t="s">
        <v>92</v>
      </c>
      <c r="C99" s="304"/>
      <c r="D99" s="304"/>
      <c r="E99" s="304"/>
      <c r="F99" s="304"/>
    </row>
    <row r="100" spans="1:6" x14ac:dyDescent="0.25">
      <c r="A100" s="16" t="s">
        <v>13</v>
      </c>
      <c r="B100" s="17" t="s">
        <v>14</v>
      </c>
      <c r="C100" s="17" t="s">
        <v>15</v>
      </c>
      <c r="D100" s="17" t="s">
        <v>16</v>
      </c>
      <c r="E100" s="17" t="s">
        <v>17</v>
      </c>
      <c r="F100" s="17" t="s">
        <v>18</v>
      </c>
    </row>
    <row r="101" spans="1:6" x14ac:dyDescent="0.25">
      <c r="A101" s="16" t="s">
        <v>19</v>
      </c>
      <c r="B101" s="17">
        <v>150</v>
      </c>
      <c r="C101" s="17">
        <v>150</v>
      </c>
      <c r="D101" s="17">
        <v>130</v>
      </c>
      <c r="E101" s="17">
        <v>130</v>
      </c>
      <c r="F101" s="17">
        <v>130</v>
      </c>
    </row>
    <row r="102" spans="1:6" x14ac:dyDescent="0.25">
      <c r="A102" s="16" t="s">
        <v>20</v>
      </c>
      <c r="B102" s="17">
        <v>120</v>
      </c>
      <c r="C102" s="17"/>
      <c r="D102" s="17"/>
      <c r="E102" s="17"/>
      <c r="F102" s="17"/>
    </row>
    <row r="103" spans="1:6" ht="15.75" customHeight="1" x14ac:dyDescent="0.25">
      <c r="A103" s="14" t="s">
        <v>9</v>
      </c>
      <c r="B103" s="303" t="s">
        <v>93</v>
      </c>
      <c r="C103" s="303"/>
      <c r="D103" s="303"/>
      <c r="E103" s="303"/>
      <c r="F103" s="303"/>
    </row>
    <row r="104" spans="1:6" ht="30" x14ac:dyDescent="0.25">
      <c r="A104" s="15" t="s">
        <v>11</v>
      </c>
      <c r="B104" s="304" t="s">
        <v>94</v>
      </c>
      <c r="C104" s="304"/>
      <c r="D104" s="304"/>
      <c r="E104" s="304"/>
      <c r="F104" s="304"/>
    </row>
    <row r="105" spans="1:6" x14ac:dyDescent="0.25">
      <c r="A105" s="16" t="s">
        <v>13</v>
      </c>
      <c r="B105" s="17" t="s">
        <v>14</v>
      </c>
      <c r="C105" s="17" t="s">
        <v>15</v>
      </c>
      <c r="D105" s="17" t="s">
        <v>16</v>
      </c>
      <c r="E105" s="17" t="s">
        <v>17</v>
      </c>
      <c r="F105" s="17" t="s">
        <v>18</v>
      </c>
    </row>
    <row r="106" spans="1:6" x14ac:dyDescent="0.25">
      <c r="A106" s="16" t="s">
        <v>19</v>
      </c>
      <c r="B106" s="17" t="s">
        <v>95</v>
      </c>
      <c r="C106" s="17" t="s">
        <v>95</v>
      </c>
      <c r="D106" s="17" t="s">
        <v>95</v>
      </c>
      <c r="E106" s="17" t="s">
        <v>95</v>
      </c>
      <c r="F106" s="17" t="s">
        <v>95</v>
      </c>
    </row>
    <row r="107" spans="1:6" x14ac:dyDescent="0.25">
      <c r="A107" s="16" t="s">
        <v>20</v>
      </c>
      <c r="B107" s="17" t="s">
        <v>95</v>
      </c>
      <c r="C107" s="17" t="s">
        <v>95</v>
      </c>
      <c r="D107" s="17" t="s">
        <v>95</v>
      </c>
      <c r="E107" s="17"/>
      <c r="F107" s="17"/>
    </row>
    <row r="108" spans="1:6" x14ac:dyDescent="0.25">
      <c r="A108" s="48"/>
    </row>
    <row r="109" spans="1:6" x14ac:dyDescent="0.25">
      <c r="A109" s="48" t="s">
        <v>2</v>
      </c>
    </row>
    <row r="110" spans="1:6" ht="64.5" customHeight="1" x14ac:dyDescent="0.25">
      <c r="A110" s="317" t="s">
        <v>547</v>
      </c>
      <c r="B110" s="317"/>
      <c r="C110" s="317"/>
      <c r="D110" s="317"/>
      <c r="E110" s="317"/>
      <c r="F110" s="317"/>
    </row>
    <row r="111" spans="1:6" ht="15.75" x14ac:dyDescent="0.25">
      <c r="A111" s="24"/>
    </row>
    <row r="112" spans="1:6" s="47" customFormat="1" ht="15.75" x14ac:dyDescent="0.25">
      <c r="A112" s="46" t="s">
        <v>96</v>
      </c>
    </row>
    <row r="113" spans="1:6" x14ac:dyDescent="0.25">
      <c r="A113" s="48" t="s">
        <v>110</v>
      </c>
    </row>
    <row r="114" spans="1:6" x14ac:dyDescent="0.25">
      <c r="A114" s="48"/>
    </row>
    <row r="115" spans="1:6" ht="30" x14ac:dyDescent="0.25">
      <c r="A115" s="265" t="s">
        <v>1</v>
      </c>
      <c r="B115" s="263" t="s">
        <v>588</v>
      </c>
      <c r="C115" s="264" t="s">
        <v>590</v>
      </c>
      <c r="D115" s="263" t="s">
        <v>585</v>
      </c>
      <c r="E115" s="266" t="s">
        <v>586</v>
      </c>
      <c r="F115" s="266" t="s">
        <v>587</v>
      </c>
    </row>
    <row r="116" spans="1:6" x14ac:dyDescent="0.25">
      <c r="A116" s="2"/>
      <c r="B116" s="227">
        <f>rozpočet!L20</f>
        <v>1121727</v>
      </c>
      <c r="C116" s="227">
        <f>rozpočet!M20</f>
        <v>1387591</v>
      </c>
      <c r="D116" s="227">
        <f>rozpočet!N20</f>
        <v>1295138.4500000002</v>
      </c>
      <c r="E116" s="227">
        <f>rozpočet!O20</f>
        <v>1099296</v>
      </c>
      <c r="F116" s="227">
        <f>rozpočet!P20</f>
        <v>1099296</v>
      </c>
    </row>
    <row r="117" spans="1:6" x14ac:dyDescent="0.25">
      <c r="A117" s="48"/>
    </row>
    <row r="118" spans="1:6" x14ac:dyDescent="0.25">
      <c r="A118" s="302" t="s">
        <v>8</v>
      </c>
      <c r="B118" s="302"/>
      <c r="C118" s="302"/>
      <c r="D118" s="302"/>
      <c r="E118" s="302"/>
      <c r="F118" s="302"/>
    </row>
    <row r="119" spans="1:6" x14ac:dyDescent="0.25">
      <c r="A119" s="14" t="s">
        <v>9</v>
      </c>
      <c r="B119" s="303" t="s">
        <v>97</v>
      </c>
      <c r="C119" s="303"/>
      <c r="D119" s="303"/>
      <c r="E119" s="303"/>
      <c r="F119" s="303"/>
    </row>
    <row r="120" spans="1:6" ht="30" x14ac:dyDescent="0.25">
      <c r="A120" s="15" t="s">
        <v>11</v>
      </c>
      <c r="B120" s="304" t="s">
        <v>98</v>
      </c>
      <c r="C120" s="304"/>
      <c r="D120" s="304"/>
      <c r="E120" s="304"/>
      <c r="F120" s="304"/>
    </row>
    <row r="121" spans="1:6" x14ac:dyDescent="0.25">
      <c r="A121" s="16" t="s">
        <v>13</v>
      </c>
      <c r="B121" s="17" t="s">
        <v>14</v>
      </c>
      <c r="C121" s="17" t="s">
        <v>15</v>
      </c>
      <c r="D121" s="17" t="s">
        <v>16</v>
      </c>
      <c r="E121" s="17" t="s">
        <v>17</v>
      </c>
      <c r="F121" s="17" t="s">
        <v>18</v>
      </c>
    </row>
    <row r="122" spans="1:6" x14ac:dyDescent="0.25">
      <c r="A122" s="16" t="s">
        <v>19</v>
      </c>
      <c r="B122" s="248">
        <v>13000</v>
      </c>
      <c r="C122" s="248">
        <v>13000</v>
      </c>
      <c r="D122" s="248">
        <v>13000</v>
      </c>
      <c r="E122" s="248">
        <v>13000</v>
      </c>
      <c r="F122" s="248">
        <v>13000</v>
      </c>
    </row>
    <row r="123" spans="1:6" x14ac:dyDescent="0.25">
      <c r="A123" s="16" t="s">
        <v>20</v>
      </c>
      <c r="B123" s="248">
        <v>13265</v>
      </c>
      <c r="C123" s="248">
        <v>11981</v>
      </c>
      <c r="D123" s="248">
        <v>10985</v>
      </c>
      <c r="E123" s="248"/>
      <c r="F123" s="248"/>
    </row>
    <row r="124" spans="1:6" ht="30" x14ac:dyDescent="0.25">
      <c r="A124" s="15" t="s">
        <v>11</v>
      </c>
      <c r="B124" s="304" t="s">
        <v>99</v>
      </c>
      <c r="C124" s="304"/>
      <c r="D124" s="304"/>
      <c r="E124" s="304"/>
      <c r="F124" s="304"/>
    </row>
    <row r="125" spans="1:6" x14ac:dyDescent="0.25">
      <c r="A125" s="16" t="s">
        <v>13</v>
      </c>
      <c r="B125" s="17" t="s">
        <v>14</v>
      </c>
      <c r="C125" s="17" t="s">
        <v>15</v>
      </c>
      <c r="D125" s="17" t="s">
        <v>16</v>
      </c>
      <c r="E125" s="17" t="s">
        <v>17</v>
      </c>
      <c r="F125" s="17" t="s">
        <v>18</v>
      </c>
    </row>
    <row r="126" spans="1:6" x14ac:dyDescent="0.25">
      <c r="A126" s="16" t="s">
        <v>19</v>
      </c>
      <c r="B126" s="248">
        <v>4000</v>
      </c>
      <c r="C126" s="248">
        <v>4000</v>
      </c>
      <c r="D126" s="248">
        <v>4000</v>
      </c>
      <c r="E126" s="248">
        <v>4000</v>
      </c>
      <c r="F126" s="248">
        <v>4000</v>
      </c>
    </row>
    <row r="127" spans="1:6" x14ac:dyDescent="0.25">
      <c r="A127" s="16" t="s">
        <v>20</v>
      </c>
      <c r="B127" s="248">
        <v>4162</v>
      </c>
      <c r="C127" s="248">
        <v>4162</v>
      </c>
      <c r="D127" s="248">
        <v>4162</v>
      </c>
      <c r="E127" s="248"/>
      <c r="F127" s="248"/>
    </row>
    <row r="128" spans="1:6" x14ac:dyDescent="0.25">
      <c r="A128" s="51"/>
      <c r="B128" s="52"/>
      <c r="C128" s="52"/>
      <c r="D128" s="52"/>
      <c r="E128" s="52"/>
      <c r="F128" s="52"/>
    </row>
    <row r="129" spans="1:6" ht="30" x14ac:dyDescent="0.25">
      <c r="A129" s="15" t="s">
        <v>11</v>
      </c>
      <c r="B129" s="304" t="s">
        <v>100</v>
      </c>
      <c r="C129" s="304"/>
      <c r="D129" s="304"/>
      <c r="E129" s="304"/>
      <c r="F129" s="304"/>
    </row>
    <row r="130" spans="1:6" x14ac:dyDescent="0.25">
      <c r="A130" s="16" t="s">
        <v>13</v>
      </c>
      <c r="B130" s="17" t="s">
        <v>14</v>
      </c>
      <c r="C130" s="17" t="s">
        <v>15</v>
      </c>
      <c r="D130" s="17" t="s">
        <v>16</v>
      </c>
      <c r="E130" s="17" t="s">
        <v>17</v>
      </c>
      <c r="F130" s="17" t="s">
        <v>18</v>
      </c>
    </row>
    <row r="131" spans="1:6" x14ac:dyDescent="0.25">
      <c r="A131" s="16" t="s">
        <v>19</v>
      </c>
      <c r="B131" s="17">
        <v>13</v>
      </c>
      <c r="C131" s="17">
        <v>13</v>
      </c>
      <c r="D131" s="17">
        <v>13</v>
      </c>
      <c r="E131" s="17">
        <v>13</v>
      </c>
      <c r="F131" s="17">
        <v>13</v>
      </c>
    </row>
    <row r="132" spans="1:6" x14ac:dyDescent="0.25">
      <c r="A132" s="16" t="s">
        <v>20</v>
      </c>
      <c r="B132" s="17">
        <v>27</v>
      </c>
      <c r="C132" s="17">
        <v>10</v>
      </c>
      <c r="D132" s="17">
        <v>9</v>
      </c>
      <c r="E132" s="17"/>
      <c r="F132" s="17"/>
    </row>
    <row r="133" spans="1:6" ht="15.75" customHeight="1" x14ac:dyDescent="0.25">
      <c r="A133" s="14" t="s">
        <v>9</v>
      </c>
      <c r="B133" s="303" t="s">
        <v>101</v>
      </c>
      <c r="C133" s="303"/>
      <c r="D133" s="303"/>
      <c r="E133" s="303"/>
      <c r="F133" s="303"/>
    </row>
    <row r="134" spans="1:6" ht="30" customHeight="1" x14ac:dyDescent="0.25">
      <c r="A134" s="15" t="s">
        <v>11</v>
      </c>
      <c r="B134" s="321" t="s">
        <v>102</v>
      </c>
      <c r="C134" s="322"/>
      <c r="D134" s="322"/>
      <c r="E134" s="322"/>
      <c r="F134" s="323"/>
    </row>
    <row r="135" spans="1:6" x14ac:dyDescent="0.25">
      <c r="A135" s="16" t="s">
        <v>13</v>
      </c>
      <c r="B135" s="17" t="s">
        <v>14</v>
      </c>
      <c r="C135" s="17" t="s">
        <v>15</v>
      </c>
      <c r="D135" s="17" t="s">
        <v>16</v>
      </c>
      <c r="E135" s="17" t="s">
        <v>17</v>
      </c>
      <c r="F135" s="17" t="s">
        <v>18</v>
      </c>
    </row>
    <row r="136" spans="1:6" x14ac:dyDescent="0.25">
      <c r="A136" s="16" t="s">
        <v>19</v>
      </c>
      <c r="B136" s="248">
        <v>1500</v>
      </c>
      <c r="C136" s="248">
        <v>1500</v>
      </c>
      <c r="D136" s="248">
        <v>1500</v>
      </c>
      <c r="E136" s="248">
        <v>1500</v>
      </c>
      <c r="F136" s="248">
        <v>1500</v>
      </c>
    </row>
    <row r="137" spans="1:6" x14ac:dyDescent="0.25">
      <c r="A137" s="16" t="s">
        <v>20</v>
      </c>
      <c r="B137" s="248">
        <v>1340</v>
      </c>
      <c r="C137" s="248">
        <v>250</v>
      </c>
      <c r="D137" s="248">
        <v>265</v>
      </c>
      <c r="E137" s="248"/>
      <c r="F137" s="248"/>
    </row>
    <row r="138" spans="1:6" ht="30" customHeight="1" x14ac:dyDescent="0.25">
      <c r="A138" s="15" t="s">
        <v>11</v>
      </c>
      <c r="B138" s="321" t="s">
        <v>103</v>
      </c>
      <c r="C138" s="322"/>
      <c r="D138" s="322"/>
      <c r="E138" s="322"/>
      <c r="F138" s="323"/>
    </row>
    <row r="139" spans="1:6" x14ac:dyDescent="0.25">
      <c r="A139" s="16" t="s">
        <v>13</v>
      </c>
      <c r="B139" s="17" t="s">
        <v>14</v>
      </c>
      <c r="C139" s="17" t="s">
        <v>15</v>
      </c>
      <c r="D139" s="17" t="s">
        <v>16</v>
      </c>
      <c r="E139" s="17" t="s">
        <v>17</v>
      </c>
      <c r="F139" s="17" t="s">
        <v>18</v>
      </c>
    </row>
    <row r="140" spans="1:6" x14ac:dyDescent="0.25">
      <c r="A140" s="16" t="s">
        <v>19</v>
      </c>
      <c r="B140" s="248">
        <v>60000</v>
      </c>
      <c r="C140" s="248">
        <v>60000</v>
      </c>
      <c r="D140" s="248">
        <v>60000</v>
      </c>
      <c r="E140" s="248">
        <v>60000</v>
      </c>
      <c r="F140" s="248">
        <v>60000</v>
      </c>
    </row>
    <row r="141" spans="1:6" x14ac:dyDescent="0.25">
      <c r="A141" s="16" t="s">
        <v>20</v>
      </c>
      <c r="B141" s="248">
        <v>71116</v>
      </c>
      <c r="C141" s="248">
        <v>72500</v>
      </c>
      <c r="D141" s="248">
        <v>71450</v>
      </c>
      <c r="E141" s="248"/>
      <c r="F141" s="248"/>
    </row>
    <row r="142" spans="1:6" ht="30" customHeight="1" x14ac:dyDescent="0.25">
      <c r="A142" s="15" t="s">
        <v>11</v>
      </c>
      <c r="B142" s="321" t="s">
        <v>104</v>
      </c>
      <c r="C142" s="322"/>
      <c r="D142" s="322"/>
      <c r="E142" s="322"/>
      <c r="F142" s="323"/>
    </row>
    <row r="143" spans="1:6" x14ac:dyDescent="0.25">
      <c r="A143" s="16" t="s">
        <v>13</v>
      </c>
      <c r="B143" s="17" t="s">
        <v>14</v>
      </c>
      <c r="C143" s="17" t="s">
        <v>15</v>
      </c>
      <c r="D143" s="17" t="s">
        <v>16</v>
      </c>
      <c r="E143" s="17" t="s">
        <v>17</v>
      </c>
      <c r="F143" s="17" t="s">
        <v>18</v>
      </c>
    </row>
    <row r="144" spans="1:6" x14ac:dyDescent="0.25">
      <c r="A144" s="16" t="s">
        <v>19</v>
      </c>
      <c r="B144" s="17">
        <v>3</v>
      </c>
      <c r="C144" s="17">
        <v>3</v>
      </c>
      <c r="D144" s="17">
        <v>3</v>
      </c>
      <c r="E144" s="17">
        <v>3</v>
      </c>
      <c r="F144" s="17">
        <v>3</v>
      </c>
    </row>
    <row r="145" spans="1:6" x14ac:dyDescent="0.25">
      <c r="A145" s="16" t="s">
        <v>20</v>
      </c>
      <c r="B145" s="17">
        <v>3</v>
      </c>
      <c r="C145" s="17"/>
      <c r="D145" s="17"/>
      <c r="E145" s="17"/>
      <c r="F145" s="17"/>
    </row>
    <row r="146" spans="1:6" ht="18" customHeight="1" x14ac:dyDescent="0.25">
      <c r="A146" s="14" t="s">
        <v>9</v>
      </c>
      <c r="B146" s="318" t="s">
        <v>105</v>
      </c>
      <c r="C146" s="319"/>
      <c r="D146" s="319"/>
      <c r="E146" s="319"/>
      <c r="F146" s="320"/>
    </row>
    <row r="147" spans="1:6" ht="30" customHeight="1" x14ac:dyDescent="0.25">
      <c r="A147" s="15" t="s">
        <v>11</v>
      </c>
      <c r="B147" s="321" t="s">
        <v>106</v>
      </c>
      <c r="C147" s="322"/>
      <c r="D147" s="322"/>
      <c r="E147" s="322"/>
      <c r="F147" s="323"/>
    </row>
    <row r="148" spans="1:6" x14ac:dyDescent="0.25">
      <c r="A148" s="16" t="s">
        <v>13</v>
      </c>
      <c r="B148" s="17" t="s">
        <v>14</v>
      </c>
      <c r="C148" s="17" t="s">
        <v>15</v>
      </c>
      <c r="D148" s="17" t="s">
        <v>16</v>
      </c>
      <c r="E148" s="17" t="s">
        <v>17</v>
      </c>
      <c r="F148" s="17" t="s">
        <v>18</v>
      </c>
    </row>
    <row r="149" spans="1:6" x14ac:dyDescent="0.25">
      <c r="A149" s="16" t="s">
        <v>19</v>
      </c>
      <c r="B149" s="17">
        <v>120</v>
      </c>
      <c r="C149" s="17">
        <v>120</v>
      </c>
      <c r="D149" s="17">
        <v>120</v>
      </c>
      <c r="E149" s="17">
        <v>120</v>
      </c>
      <c r="F149" s="17">
        <v>120</v>
      </c>
    </row>
    <row r="150" spans="1:6" x14ac:dyDescent="0.25">
      <c r="A150" s="16" t="s">
        <v>20</v>
      </c>
      <c r="B150" s="17">
        <v>111.85</v>
      </c>
      <c r="C150" s="17">
        <v>112</v>
      </c>
      <c r="D150" s="17">
        <v>112</v>
      </c>
      <c r="E150" s="17"/>
      <c r="F150" s="17"/>
    </row>
    <row r="151" spans="1:6" ht="15.75" x14ac:dyDescent="0.25">
      <c r="A151" s="22"/>
    </row>
    <row r="152" spans="1:6" x14ac:dyDescent="0.25">
      <c r="A152" s="48" t="s">
        <v>2</v>
      </c>
    </row>
    <row r="153" spans="1:6" ht="258" customHeight="1" x14ac:dyDescent="0.25">
      <c r="A153" s="317" t="s">
        <v>109</v>
      </c>
      <c r="B153" s="317"/>
      <c r="C153" s="317"/>
      <c r="D153" s="317"/>
      <c r="E153" s="317"/>
      <c r="F153" s="317"/>
    </row>
    <row r="154" spans="1:6" ht="15.75" x14ac:dyDescent="0.25">
      <c r="A154" s="24"/>
    </row>
    <row r="155" spans="1:6" ht="15.75" x14ac:dyDescent="0.25">
      <c r="A155" s="24"/>
    </row>
    <row r="156" spans="1:6" ht="15.75" x14ac:dyDescent="0.25">
      <c r="A156" s="24"/>
    </row>
  </sheetData>
  <mergeCells count="38">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 ref="A118:F118"/>
    <mergeCell ref="B119:F119"/>
    <mergeCell ref="B120:F120"/>
    <mergeCell ref="B124:F124"/>
    <mergeCell ref="B76:F76"/>
    <mergeCell ref="A89:F89"/>
    <mergeCell ref="B90:F90"/>
    <mergeCell ref="B91:F91"/>
    <mergeCell ref="B95:F95"/>
    <mergeCell ref="B99:F99"/>
    <mergeCell ref="B72:F72"/>
    <mergeCell ref="A16:F16"/>
    <mergeCell ref="B17:F17"/>
    <mergeCell ref="B18:F18"/>
    <mergeCell ref="A32:F32"/>
    <mergeCell ref="B33:F33"/>
    <mergeCell ref="B34:F34"/>
    <mergeCell ref="A54:F54"/>
    <mergeCell ref="B55:F55"/>
    <mergeCell ref="B56:F56"/>
    <mergeCell ref="A70:F70"/>
    <mergeCell ref="B71:F71"/>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145" workbookViewId="0">
      <selection activeCell="D171" sqref="D171"/>
    </sheetView>
  </sheetViews>
  <sheetFormatPr defaultRowHeight="15" x14ac:dyDescent="0.25"/>
  <cols>
    <col min="1" max="1" width="17.140625" customWidth="1"/>
    <col min="2" max="6" width="14" customWidth="1"/>
  </cols>
  <sheetData>
    <row r="1" spans="1:6" s="55" customFormat="1" ht="18.75" x14ac:dyDescent="0.3">
      <c r="A1" s="25" t="s">
        <v>116</v>
      </c>
    </row>
    <row r="2" spans="1:6" x14ac:dyDescent="0.25">
      <c r="A2" s="19" t="s">
        <v>146</v>
      </c>
      <c r="B2" s="9"/>
      <c r="C2" s="9"/>
      <c r="D2" s="9"/>
      <c r="E2" s="9"/>
      <c r="F2" s="9"/>
    </row>
    <row r="3" spans="1:6" x14ac:dyDescent="0.25">
      <c r="A3" s="19"/>
      <c r="B3" s="9"/>
      <c r="C3" s="9"/>
      <c r="D3" s="9"/>
      <c r="E3" s="9"/>
      <c r="F3" s="9"/>
    </row>
    <row r="4" spans="1:6" ht="30" x14ac:dyDescent="0.25">
      <c r="A4" s="265" t="s">
        <v>1</v>
      </c>
      <c r="B4" s="263" t="s">
        <v>588</v>
      </c>
      <c r="C4" s="264" t="s">
        <v>590</v>
      </c>
      <c r="D4" s="263" t="s">
        <v>585</v>
      </c>
      <c r="E4" s="266" t="s">
        <v>586</v>
      </c>
      <c r="F4" s="266" t="s">
        <v>587</v>
      </c>
    </row>
    <row r="5" spans="1:6" x14ac:dyDescent="0.25">
      <c r="A5" s="2"/>
      <c r="B5" s="227">
        <f>rozpočet!L21</f>
        <v>334313</v>
      </c>
      <c r="C5" s="227">
        <f>rozpočet!M21</f>
        <v>501633</v>
      </c>
      <c r="D5" s="227">
        <f>rozpočet!N21</f>
        <v>448974.14</v>
      </c>
      <c r="E5" s="227">
        <f>rozpočet!O21</f>
        <v>331158</v>
      </c>
      <c r="F5" s="227">
        <f>rozpočet!P21</f>
        <v>334526</v>
      </c>
    </row>
    <row r="6" spans="1:6" x14ac:dyDescent="0.25">
      <c r="A6" s="19"/>
      <c r="B6" s="9"/>
      <c r="C6" s="9"/>
      <c r="D6" s="9"/>
      <c r="E6" s="9"/>
      <c r="F6" s="9"/>
    </row>
    <row r="7" spans="1:6" x14ac:dyDescent="0.25">
      <c r="A7" s="20" t="s">
        <v>2</v>
      </c>
      <c r="B7" s="9"/>
      <c r="C7" s="9"/>
      <c r="D7" s="9"/>
      <c r="E7" s="9"/>
      <c r="F7" s="9"/>
    </row>
    <row r="8" spans="1:6" ht="50.25" customHeight="1" x14ac:dyDescent="0.25">
      <c r="A8" s="310" t="s">
        <v>117</v>
      </c>
      <c r="B8" s="310"/>
      <c r="C8" s="310"/>
      <c r="D8" s="310"/>
      <c r="E8" s="310"/>
      <c r="F8" s="310"/>
    </row>
    <row r="9" spans="1:6" x14ac:dyDescent="0.25">
      <c r="A9" s="19"/>
      <c r="B9" s="9"/>
      <c r="C9" s="9"/>
      <c r="D9" s="9"/>
      <c r="E9" s="9"/>
      <c r="F9" s="9"/>
    </row>
    <row r="10" spans="1:6" s="21" customFormat="1" ht="15.75" x14ac:dyDescent="0.25">
      <c r="A10" s="28" t="s">
        <v>118</v>
      </c>
    </row>
    <row r="11" spans="1:6" x14ac:dyDescent="0.25">
      <c r="A11" s="19" t="s">
        <v>147</v>
      </c>
      <c r="B11" s="9"/>
      <c r="C11" s="9"/>
      <c r="D11" s="9"/>
      <c r="E11" s="9"/>
      <c r="F11" s="9"/>
    </row>
    <row r="12" spans="1:6" x14ac:dyDescent="0.25">
      <c r="A12" s="19"/>
      <c r="B12" s="9"/>
      <c r="C12" s="9"/>
      <c r="D12" s="9"/>
      <c r="E12" s="9"/>
      <c r="F12" s="9"/>
    </row>
    <row r="13" spans="1:6" ht="30" x14ac:dyDescent="0.25">
      <c r="A13" s="265" t="s">
        <v>1</v>
      </c>
      <c r="B13" s="263" t="s">
        <v>588</v>
      </c>
      <c r="C13" s="264" t="s">
        <v>590</v>
      </c>
      <c r="D13" s="263" t="s">
        <v>585</v>
      </c>
      <c r="E13" s="266" t="s">
        <v>586</v>
      </c>
      <c r="F13" s="266" t="s">
        <v>587</v>
      </c>
    </row>
    <row r="14" spans="1:6" x14ac:dyDescent="0.25">
      <c r="A14" s="2"/>
      <c r="B14" s="227">
        <f>rozpočet!L22</f>
        <v>73770</v>
      </c>
      <c r="C14" s="227">
        <f>rozpočet!M22</f>
        <v>74600</v>
      </c>
      <c r="D14" s="227">
        <f>rozpočet!N22</f>
        <v>67358.28</v>
      </c>
      <c r="E14" s="227">
        <f>rozpočet!O22</f>
        <v>73770</v>
      </c>
      <c r="F14" s="227">
        <f>rozpočet!P22</f>
        <v>73770</v>
      </c>
    </row>
    <row r="15" spans="1:6" x14ac:dyDescent="0.25">
      <c r="A15" s="19"/>
      <c r="B15" s="9"/>
      <c r="C15" s="9"/>
      <c r="D15" s="9"/>
      <c r="E15" s="9"/>
      <c r="F15" s="9"/>
    </row>
    <row r="16" spans="1:6" x14ac:dyDescent="0.25">
      <c r="A16" s="39" t="s">
        <v>152</v>
      </c>
      <c r="B16" s="9"/>
      <c r="C16" s="9"/>
      <c r="D16" s="9"/>
      <c r="E16" s="9"/>
      <c r="F16" s="9"/>
    </row>
    <row r="17" spans="1:6" x14ac:dyDescent="0.25">
      <c r="A17" s="19" t="s">
        <v>147</v>
      </c>
      <c r="B17" s="9"/>
      <c r="C17" s="9"/>
      <c r="D17" s="9"/>
      <c r="E17" s="9"/>
      <c r="F17" s="9"/>
    </row>
    <row r="18" spans="1:6" x14ac:dyDescent="0.25">
      <c r="A18" s="19"/>
      <c r="B18" s="9"/>
      <c r="C18" s="9"/>
      <c r="D18" s="9"/>
      <c r="E18" s="9"/>
      <c r="F18" s="9"/>
    </row>
    <row r="19" spans="1:6" ht="30" x14ac:dyDescent="0.25">
      <c r="A19" s="265" t="s">
        <v>1</v>
      </c>
      <c r="B19" s="263" t="s">
        <v>588</v>
      </c>
      <c r="C19" s="264" t="s">
        <v>590</v>
      </c>
      <c r="D19" s="263" t="s">
        <v>585</v>
      </c>
      <c r="E19" s="266" t="s">
        <v>586</v>
      </c>
      <c r="F19" s="266" t="s">
        <v>587</v>
      </c>
    </row>
    <row r="20" spans="1:6" x14ac:dyDescent="0.25">
      <c r="A20" s="2"/>
      <c r="B20" s="227">
        <f>rozpočet!L23</f>
        <v>21381</v>
      </c>
      <c r="C20" s="227">
        <f>rozpočet!M23</f>
        <v>24891</v>
      </c>
      <c r="D20" s="227">
        <f>rozpočet!N23</f>
        <v>22481.759999999998</v>
      </c>
      <c r="E20" s="227">
        <f>rozpočet!O23</f>
        <v>21381</v>
      </c>
      <c r="F20" s="227">
        <f>rozpočet!P23</f>
        <v>21381</v>
      </c>
    </row>
    <row r="21" spans="1:6" x14ac:dyDescent="0.25">
      <c r="A21" s="19"/>
      <c r="B21" s="9"/>
      <c r="C21" s="9"/>
      <c r="D21" s="9"/>
      <c r="E21" s="9"/>
      <c r="F21" s="9"/>
    </row>
    <row r="22" spans="1:6" x14ac:dyDescent="0.25">
      <c r="A22" s="306" t="s">
        <v>8</v>
      </c>
      <c r="B22" s="306"/>
      <c r="C22" s="306"/>
      <c r="D22" s="306"/>
      <c r="E22" s="306"/>
      <c r="F22" s="306"/>
    </row>
    <row r="23" spans="1:6" ht="58.5" customHeight="1" x14ac:dyDescent="0.25">
      <c r="A23" s="33" t="s">
        <v>9</v>
      </c>
      <c r="B23" s="307" t="s">
        <v>119</v>
      </c>
      <c r="C23" s="307"/>
      <c r="D23" s="307"/>
      <c r="E23" s="307"/>
      <c r="F23" s="307"/>
    </row>
    <row r="24" spans="1:6" ht="26.25" customHeight="1" x14ac:dyDescent="0.25">
      <c r="A24" s="35" t="s">
        <v>11</v>
      </c>
      <c r="B24" s="305" t="s">
        <v>120</v>
      </c>
      <c r="C24" s="305"/>
      <c r="D24" s="305"/>
      <c r="E24" s="305"/>
      <c r="F24" s="305"/>
    </row>
    <row r="25" spans="1:6" x14ac:dyDescent="0.25">
      <c r="A25" s="36" t="s">
        <v>13</v>
      </c>
      <c r="B25" s="37" t="s">
        <v>14</v>
      </c>
      <c r="C25" s="37" t="s">
        <v>15</v>
      </c>
      <c r="D25" s="37" t="s">
        <v>16</v>
      </c>
      <c r="E25" s="37" t="s">
        <v>17</v>
      </c>
      <c r="F25" s="37" t="s">
        <v>18</v>
      </c>
    </row>
    <row r="26" spans="1:6" ht="30" x14ac:dyDescent="0.25">
      <c r="A26" s="36" t="s">
        <v>19</v>
      </c>
      <c r="B26" s="54">
        <v>4000</v>
      </c>
      <c r="C26" s="54">
        <v>4000</v>
      </c>
      <c r="D26" s="54">
        <v>4000</v>
      </c>
      <c r="E26" s="54">
        <v>4000</v>
      </c>
      <c r="F26" s="54">
        <v>4000</v>
      </c>
    </row>
    <row r="27" spans="1:6" x14ac:dyDescent="0.25">
      <c r="A27" s="36" t="s">
        <v>20</v>
      </c>
      <c r="B27" s="37">
        <v>4946</v>
      </c>
      <c r="C27" s="37">
        <v>4946</v>
      </c>
      <c r="D27" s="37">
        <v>4946</v>
      </c>
      <c r="E27" s="37"/>
      <c r="F27" s="37"/>
    </row>
    <row r="28" spans="1:6" x14ac:dyDescent="0.25">
      <c r="A28" s="19"/>
      <c r="B28" s="9"/>
      <c r="C28" s="9"/>
      <c r="D28" s="9"/>
      <c r="E28" s="9"/>
      <c r="F28" s="9"/>
    </row>
    <row r="29" spans="1:6" x14ac:dyDescent="0.25">
      <c r="A29" s="20" t="s">
        <v>2</v>
      </c>
      <c r="B29" s="9"/>
      <c r="C29" s="9"/>
      <c r="D29" s="9"/>
      <c r="E29" s="9"/>
      <c r="F29" s="9"/>
    </row>
    <row r="30" spans="1:6" ht="180.75" customHeight="1" x14ac:dyDescent="0.25">
      <c r="A30" s="310" t="s">
        <v>151</v>
      </c>
      <c r="B30" s="310"/>
      <c r="C30" s="310"/>
      <c r="D30" s="310"/>
      <c r="E30" s="310"/>
      <c r="F30" s="310"/>
    </row>
    <row r="31" spans="1:6" x14ac:dyDescent="0.25">
      <c r="A31" s="19"/>
      <c r="B31" s="9"/>
      <c r="C31" s="9"/>
      <c r="D31" s="9"/>
      <c r="E31" s="9"/>
      <c r="F31" s="9"/>
    </row>
    <row r="32" spans="1:6" x14ac:dyDescent="0.25">
      <c r="A32" s="39" t="s">
        <v>121</v>
      </c>
      <c r="B32" s="9"/>
      <c r="C32" s="9"/>
      <c r="D32" s="9"/>
      <c r="E32" s="9"/>
      <c r="F32" s="9"/>
    </row>
    <row r="33" spans="1:6" x14ac:dyDescent="0.25">
      <c r="A33" s="19" t="s">
        <v>147</v>
      </c>
      <c r="B33" s="9"/>
      <c r="C33" s="9"/>
      <c r="D33" s="9"/>
      <c r="E33" s="9"/>
      <c r="F33" s="9"/>
    </row>
    <row r="34" spans="1:6" x14ac:dyDescent="0.25">
      <c r="A34" s="19"/>
      <c r="B34" s="9"/>
      <c r="C34" s="9"/>
      <c r="D34" s="9"/>
      <c r="E34" s="9"/>
      <c r="F34" s="9"/>
    </row>
    <row r="35" spans="1:6" ht="30" x14ac:dyDescent="0.25">
      <c r="A35" s="265" t="s">
        <v>1</v>
      </c>
      <c r="B35" s="263" t="s">
        <v>588</v>
      </c>
      <c r="C35" s="264" t="s">
        <v>590</v>
      </c>
      <c r="D35" s="263" t="s">
        <v>585</v>
      </c>
      <c r="E35" s="266" t="s">
        <v>586</v>
      </c>
      <c r="F35" s="266" t="s">
        <v>587</v>
      </c>
    </row>
    <row r="36" spans="1:6" x14ac:dyDescent="0.25">
      <c r="A36" s="2"/>
      <c r="B36" s="227">
        <f>rozpočet!L24</f>
        <v>52389</v>
      </c>
      <c r="C36" s="227">
        <f>rozpočet!M24</f>
        <v>49709</v>
      </c>
      <c r="D36" s="227">
        <f>rozpočet!N24</f>
        <v>44876.52</v>
      </c>
      <c r="E36" s="227">
        <f>rozpočet!O24</f>
        <v>52389</v>
      </c>
      <c r="F36" s="227">
        <f>rozpočet!P24</f>
        <v>52389</v>
      </c>
    </row>
    <row r="37" spans="1:6" x14ac:dyDescent="0.25">
      <c r="A37" s="19"/>
      <c r="B37" s="9"/>
      <c r="C37" s="9"/>
      <c r="D37" s="9"/>
      <c r="E37" s="9"/>
      <c r="F37" s="9"/>
    </row>
    <row r="38" spans="1:6" x14ac:dyDescent="0.25">
      <c r="A38" s="306" t="s">
        <v>8</v>
      </c>
      <c r="B38" s="306"/>
      <c r="C38" s="306"/>
      <c r="D38" s="306"/>
      <c r="E38" s="306"/>
      <c r="F38" s="306"/>
    </row>
    <row r="39" spans="1:6" ht="23.25" customHeight="1" x14ac:dyDescent="0.25">
      <c r="A39" s="33" t="s">
        <v>9</v>
      </c>
      <c r="B39" s="307" t="s">
        <v>122</v>
      </c>
      <c r="C39" s="307"/>
      <c r="D39" s="307"/>
      <c r="E39" s="307"/>
      <c r="F39" s="307"/>
    </row>
    <row r="40" spans="1:6" ht="23.25" customHeight="1" x14ac:dyDescent="0.25">
      <c r="A40" s="35" t="s">
        <v>11</v>
      </c>
      <c r="B40" s="305" t="s">
        <v>123</v>
      </c>
      <c r="C40" s="305"/>
      <c r="D40" s="305"/>
      <c r="E40" s="305"/>
      <c r="F40" s="305"/>
    </row>
    <row r="41" spans="1:6" x14ac:dyDescent="0.25">
      <c r="A41" s="36" t="s">
        <v>13</v>
      </c>
      <c r="B41" s="37" t="s">
        <v>14</v>
      </c>
      <c r="C41" s="37" t="s">
        <v>15</v>
      </c>
      <c r="D41" s="37" t="s">
        <v>16</v>
      </c>
      <c r="E41" s="37" t="s">
        <v>17</v>
      </c>
      <c r="F41" s="37" t="s">
        <v>18</v>
      </c>
    </row>
    <row r="42" spans="1:6" ht="30" x14ac:dyDescent="0.25">
      <c r="A42" s="36" t="s">
        <v>19</v>
      </c>
      <c r="B42" s="227">
        <v>1800</v>
      </c>
      <c r="C42" s="227">
        <v>1800</v>
      </c>
      <c r="D42" s="227">
        <v>1800</v>
      </c>
      <c r="E42" s="227">
        <v>1800</v>
      </c>
      <c r="F42" s="227">
        <v>1800</v>
      </c>
    </row>
    <row r="43" spans="1:6" x14ac:dyDescent="0.25">
      <c r="A43" s="36" t="s">
        <v>20</v>
      </c>
      <c r="B43" s="227">
        <v>3323</v>
      </c>
      <c r="C43" s="227">
        <v>3323</v>
      </c>
      <c r="D43" s="227">
        <v>3323</v>
      </c>
      <c r="E43" s="227"/>
      <c r="F43" s="227"/>
    </row>
    <row r="44" spans="1:6" x14ac:dyDescent="0.25">
      <c r="A44" s="19"/>
      <c r="B44" s="9"/>
      <c r="C44" s="9"/>
      <c r="D44" s="9"/>
      <c r="E44" s="9"/>
      <c r="F44" s="9"/>
    </row>
    <row r="45" spans="1:6" x14ac:dyDescent="0.25">
      <c r="A45" s="19"/>
      <c r="B45" s="9"/>
      <c r="C45" s="9"/>
      <c r="D45" s="9"/>
      <c r="E45" s="9"/>
      <c r="F45" s="9"/>
    </row>
    <row r="46" spans="1:6" x14ac:dyDescent="0.25">
      <c r="A46" s="19" t="s">
        <v>2</v>
      </c>
      <c r="B46" s="9"/>
      <c r="C46" s="9"/>
      <c r="D46" s="9"/>
      <c r="E46" s="9"/>
      <c r="F46" s="9"/>
    </row>
    <row r="47" spans="1:6" ht="243" customHeight="1" x14ac:dyDescent="0.25">
      <c r="A47" s="310" t="s">
        <v>578</v>
      </c>
      <c r="B47" s="310"/>
      <c r="C47" s="310"/>
      <c r="D47" s="310"/>
      <c r="E47" s="310"/>
      <c r="F47" s="310"/>
    </row>
    <row r="48" spans="1:6" x14ac:dyDescent="0.25">
      <c r="A48" s="40"/>
      <c r="B48" s="9"/>
      <c r="C48" s="9"/>
      <c r="D48" s="9"/>
      <c r="E48" s="9"/>
      <c r="F48" s="9"/>
    </row>
    <row r="49" spans="1:6" x14ac:dyDescent="0.25">
      <c r="A49" s="9"/>
      <c r="B49" s="40"/>
      <c r="C49" s="9"/>
      <c r="D49" s="9"/>
      <c r="E49" s="9"/>
      <c r="F49" s="9"/>
    </row>
    <row r="50" spans="1:6" x14ac:dyDescent="0.25">
      <c r="A50" s="40"/>
      <c r="B50" s="9"/>
      <c r="C50" s="9"/>
      <c r="D50" s="9"/>
      <c r="E50" s="9"/>
      <c r="F50" s="9"/>
    </row>
    <row r="51" spans="1:6" x14ac:dyDescent="0.25">
      <c r="A51" s="19"/>
      <c r="B51" s="9"/>
      <c r="C51" s="9"/>
      <c r="D51" s="9"/>
      <c r="E51" s="9"/>
      <c r="F51" s="9"/>
    </row>
    <row r="52" spans="1:6" x14ac:dyDescent="0.25">
      <c r="A52" s="19"/>
      <c r="B52" s="9"/>
      <c r="C52" s="9"/>
      <c r="D52" s="9"/>
      <c r="E52" s="9"/>
      <c r="F52" s="9"/>
    </row>
    <row r="53" spans="1:6" s="21" customFormat="1" ht="15.75" x14ac:dyDescent="0.25">
      <c r="A53" s="28" t="s">
        <v>124</v>
      </c>
    </row>
    <row r="54" spans="1:6" x14ac:dyDescent="0.25">
      <c r="A54" s="19" t="s">
        <v>147</v>
      </c>
      <c r="B54" s="9"/>
      <c r="C54" s="9"/>
      <c r="D54" s="9"/>
      <c r="E54" s="9"/>
      <c r="F54" s="9"/>
    </row>
    <row r="55" spans="1:6" x14ac:dyDescent="0.25">
      <c r="A55" s="19"/>
      <c r="B55" s="9"/>
      <c r="C55" s="9"/>
      <c r="D55" s="9"/>
      <c r="E55" s="9"/>
      <c r="F55" s="9"/>
    </row>
    <row r="56" spans="1:6" ht="30" x14ac:dyDescent="0.25">
      <c r="A56" s="265" t="s">
        <v>1</v>
      </c>
      <c r="B56" s="263" t="s">
        <v>588</v>
      </c>
      <c r="C56" s="264" t="s">
        <v>590</v>
      </c>
      <c r="D56" s="263" t="s">
        <v>585</v>
      </c>
      <c r="E56" s="266" t="s">
        <v>586</v>
      </c>
      <c r="F56" s="266" t="s">
        <v>587</v>
      </c>
    </row>
    <row r="57" spans="1:6" x14ac:dyDescent="0.25">
      <c r="A57" s="2"/>
      <c r="B57" s="227">
        <f>rozpočet!L25</f>
        <v>14300</v>
      </c>
      <c r="C57" s="227">
        <f>rozpočet!M25</f>
        <v>5300</v>
      </c>
      <c r="D57" s="227">
        <f>rozpočet!N25</f>
        <v>4247.03</v>
      </c>
      <c r="E57" s="227">
        <f>rozpočet!O25</f>
        <v>14300</v>
      </c>
      <c r="F57" s="227">
        <f>rozpočet!P25</f>
        <v>14300</v>
      </c>
    </row>
    <row r="58" spans="1:6" x14ac:dyDescent="0.25">
      <c r="A58" s="19"/>
      <c r="B58" s="9"/>
      <c r="C58" s="9"/>
      <c r="D58" s="9"/>
      <c r="E58" s="9"/>
      <c r="F58" s="9"/>
    </row>
    <row r="59" spans="1:6" x14ac:dyDescent="0.25">
      <c r="A59" s="306" t="s">
        <v>8</v>
      </c>
      <c r="B59" s="306"/>
      <c r="C59" s="306"/>
      <c r="D59" s="306"/>
      <c r="E59" s="306"/>
      <c r="F59" s="306"/>
    </row>
    <row r="60" spans="1:6" ht="15.75" customHeight="1" x14ac:dyDescent="0.25">
      <c r="A60" s="33" t="s">
        <v>9</v>
      </c>
      <c r="B60" s="307" t="s">
        <v>125</v>
      </c>
      <c r="C60" s="307"/>
      <c r="D60" s="307"/>
      <c r="E60" s="307"/>
      <c r="F60" s="307"/>
    </row>
    <row r="61" spans="1:6" ht="15.75" customHeight="1" x14ac:dyDescent="0.25">
      <c r="A61" s="35" t="s">
        <v>11</v>
      </c>
      <c r="B61" s="305" t="s">
        <v>126</v>
      </c>
      <c r="C61" s="305"/>
      <c r="D61" s="305"/>
      <c r="E61" s="305"/>
      <c r="F61" s="305"/>
    </row>
    <row r="62" spans="1:6" x14ac:dyDescent="0.25">
      <c r="A62" s="36" t="s">
        <v>13</v>
      </c>
      <c r="B62" s="37" t="s">
        <v>14</v>
      </c>
      <c r="C62" s="37" t="s">
        <v>15</v>
      </c>
      <c r="D62" s="37" t="s">
        <v>16</v>
      </c>
      <c r="E62" s="37" t="s">
        <v>17</v>
      </c>
      <c r="F62" s="37" t="s">
        <v>18</v>
      </c>
    </row>
    <row r="63" spans="1:6" ht="30" x14ac:dyDescent="0.25">
      <c r="A63" s="36" t="s">
        <v>19</v>
      </c>
      <c r="B63" s="37">
        <v>75</v>
      </c>
      <c r="C63" s="37">
        <v>75</v>
      </c>
      <c r="D63" s="37">
        <v>70</v>
      </c>
      <c r="E63" s="37">
        <v>70</v>
      </c>
      <c r="F63" s="37">
        <v>70</v>
      </c>
    </row>
    <row r="64" spans="1:6" x14ac:dyDescent="0.25">
      <c r="A64" s="36" t="s">
        <v>20</v>
      </c>
      <c r="B64" s="37">
        <v>68</v>
      </c>
      <c r="C64" s="37">
        <v>68</v>
      </c>
      <c r="D64" s="37">
        <v>59</v>
      </c>
      <c r="E64" s="37"/>
      <c r="F64" s="37"/>
    </row>
    <row r="65" spans="1:6" x14ac:dyDescent="0.25">
      <c r="A65" s="19"/>
      <c r="B65" s="9"/>
      <c r="C65" s="9"/>
      <c r="D65" s="9"/>
      <c r="E65" s="9"/>
      <c r="F65" s="9"/>
    </row>
    <row r="66" spans="1:6" x14ac:dyDescent="0.25">
      <c r="A66" s="19"/>
      <c r="B66" s="9"/>
      <c r="C66" s="9"/>
      <c r="D66" s="9"/>
      <c r="E66" s="9"/>
      <c r="F66" s="9"/>
    </row>
    <row r="67" spans="1:6" x14ac:dyDescent="0.25">
      <c r="A67" s="19" t="s">
        <v>2</v>
      </c>
      <c r="B67" s="9"/>
      <c r="C67" s="9"/>
      <c r="D67" s="9"/>
      <c r="E67" s="9"/>
      <c r="F67" s="9"/>
    </row>
    <row r="68" spans="1:6" ht="118.9" customHeight="1" x14ac:dyDescent="0.25">
      <c r="A68" s="310" t="s">
        <v>150</v>
      </c>
      <c r="B68" s="310"/>
      <c r="C68" s="310"/>
      <c r="D68" s="310"/>
      <c r="E68" s="310"/>
      <c r="F68" s="310"/>
    </row>
    <row r="69" spans="1:6" x14ac:dyDescent="0.25">
      <c r="A69" s="40"/>
      <c r="B69" s="9"/>
      <c r="C69" s="9"/>
      <c r="D69" s="9"/>
      <c r="E69" s="9"/>
      <c r="F69" s="9"/>
    </row>
    <row r="70" spans="1:6" x14ac:dyDescent="0.25">
      <c r="A70" s="19"/>
      <c r="B70" s="9"/>
      <c r="C70" s="9"/>
      <c r="D70" s="9"/>
      <c r="E70" s="9"/>
      <c r="F70" s="9"/>
    </row>
    <row r="71" spans="1:6" x14ac:dyDescent="0.25">
      <c r="A71" s="19"/>
      <c r="B71" s="9"/>
      <c r="C71" s="9"/>
      <c r="D71" s="9"/>
      <c r="E71" s="9"/>
      <c r="F71" s="9"/>
    </row>
    <row r="72" spans="1:6" s="21" customFormat="1" ht="15.75" x14ac:dyDescent="0.25">
      <c r="A72" s="28" t="s">
        <v>127</v>
      </c>
    </row>
    <row r="73" spans="1:6" x14ac:dyDescent="0.25">
      <c r="A73" s="19" t="s">
        <v>68</v>
      </c>
      <c r="B73" s="9"/>
      <c r="C73" s="9"/>
      <c r="D73" s="9"/>
      <c r="E73" s="9"/>
      <c r="F73" s="9"/>
    </row>
    <row r="74" spans="1:6" x14ac:dyDescent="0.25">
      <c r="A74" s="19"/>
      <c r="B74" s="9"/>
      <c r="C74" s="9"/>
      <c r="D74" s="9"/>
      <c r="E74" s="9"/>
      <c r="F74" s="9"/>
    </row>
    <row r="75" spans="1:6" ht="30" x14ac:dyDescent="0.25">
      <c r="A75" s="265" t="s">
        <v>1</v>
      </c>
      <c r="B75" s="263" t="s">
        <v>588</v>
      </c>
      <c r="C75" s="264" t="s">
        <v>590</v>
      </c>
      <c r="D75" s="263" t="s">
        <v>585</v>
      </c>
      <c r="E75" s="266" t="s">
        <v>586</v>
      </c>
      <c r="F75" s="266" t="s">
        <v>587</v>
      </c>
    </row>
    <row r="76" spans="1:6" x14ac:dyDescent="0.25">
      <c r="A76" s="2"/>
      <c r="B76" s="227">
        <f>rozpočet!L26</f>
        <v>73261</v>
      </c>
      <c r="C76" s="227">
        <f>rozpočet!M26</f>
        <v>73261</v>
      </c>
      <c r="D76" s="227">
        <f>rozpočet!N26</f>
        <v>59886.53</v>
      </c>
      <c r="E76" s="227">
        <f>rozpočet!O26</f>
        <v>66836</v>
      </c>
      <c r="F76" s="227">
        <f>rozpočet!P26</f>
        <v>66836</v>
      </c>
    </row>
    <row r="77" spans="1:6" x14ac:dyDescent="0.25">
      <c r="A77" s="19"/>
      <c r="B77" s="9"/>
      <c r="C77" s="9"/>
      <c r="D77" s="9"/>
      <c r="E77" s="9"/>
      <c r="F77" s="9"/>
    </row>
    <row r="78" spans="1:6" x14ac:dyDescent="0.25">
      <c r="A78" s="19"/>
      <c r="B78" s="9"/>
      <c r="C78" s="9"/>
      <c r="D78" s="9"/>
      <c r="E78" s="9"/>
      <c r="F78" s="9"/>
    </row>
    <row r="79" spans="1:6" x14ac:dyDescent="0.25">
      <c r="A79" s="39" t="s">
        <v>128</v>
      </c>
      <c r="B79" s="9"/>
      <c r="C79" s="9"/>
      <c r="D79" s="9"/>
      <c r="E79" s="9"/>
      <c r="F79" s="9"/>
    </row>
    <row r="80" spans="1:6" x14ac:dyDescent="0.25">
      <c r="A80" s="19" t="s">
        <v>68</v>
      </c>
      <c r="B80" s="9"/>
      <c r="C80" s="9"/>
      <c r="D80" s="9"/>
      <c r="E80" s="9"/>
      <c r="F80" s="9"/>
    </row>
    <row r="81" spans="1:6" x14ac:dyDescent="0.25">
      <c r="A81" s="19"/>
      <c r="B81" s="9"/>
      <c r="C81" s="9"/>
      <c r="D81" s="9"/>
      <c r="E81" s="9"/>
      <c r="F81" s="9"/>
    </row>
    <row r="82" spans="1:6" ht="30" x14ac:dyDescent="0.25">
      <c r="A82" s="265" t="s">
        <v>1</v>
      </c>
      <c r="B82" s="263" t="s">
        <v>588</v>
      </c>
      <c r="C82" s="264" t="s">
        <v>590</v>
      </c>
      <c r="D82" s="263" t="s">
        <v>585</v>
      </c>
      <c r="E82" s="266" t="s">
        <v>586</v>
      </c>
      <c r="F82" s="266" t="s">
        <v>587</v>
      </c>
    </row>
    <row r="83" spans="1:6" x14ac:dyDescent="0.25">
      <c r="A83" s="2"/>
      <c r="B83" s="227">
        <f>rozpočet!L27</f>
        <v>19000</v>
      </c>
      <c r="C83" s="227">
        <f>rozpočet!M27</f>
        <v>19000</v>
      </c>
      <c r="D83" s="227">
        <f>rozpočet!N27</f>
        <v>14028</v>
      </c>
      <c r="E83" s="227">
        <f>rozpočet!O27</f>
        <v>19000</v>
      </c>
      <c r="F83" s="227">
        <f>rozpočet!P27</f>
        <v>19000</v>
      </c>
    </row>
    <row r="84" spans="1:6" x14ac:dyDescent="0.25">
      <c r="A84" s="19"/>
      <c r="B84" s="9"/>
      <c r="C84" s="9"/>
      <c r="D84" s="9"/>
      <c r="E84" s="9"/>
      <c r="F84" s="9"/>
    </row>
    <row r="85" spans="1:6" x14ac:dyDescent="0.25">
      <c r="A85" s="306" t="s">
        <v>8</v>
      </c>
      <c r="B85" s="306"/>
      <c r="C85" s="306"/>
      <c r="D85" s="306"/>
      <c r="E85" s="306"/>
      <c r="F85" s="306"/>
    </row>
    <row r="86" spans="1:6" ht="24.75" customHeight="1" x14ac:dyDescent="0.25">
      <c r="A86" s="33" t="s">
        <v>9</v>
      </c>
      <c r="B86" s="307" t="s">
        <v>129</v>
      </c>
      <c r="C86" s="307"/>
      <c r="D86" s="307"/>
      <c r="E86" s="307"/>
      <c r="F86" s="307"/>
    </row>
    <row r="87" spans="1:6" ht="30" x14ac:dyDescent="0.25">
      <c r="A87" s="35" t="s">
        <v>11</v>
      </c>
      <c r="B87" s="305" t="s">
        <v>130</v>
      </c>
      <c r="C87" s="305"/>
      <c r="D87" s="305"/>
      <c r="E87" s="305"/>
      <c r="F87" s="305"/>
    </row>
    <row r="88" spans="1:6" x14ac:dyDescent="0.25">
      <c r="A88" s="36" t="s">
        <v>13</v>
      </c>
      <c r="B88" s="37" t="s">
        <v>14</v>
      </c>
      <c r="C88" s="37" t="s">
        <v>15</v>
      </c>
      <c r="D88" s="37" t="s">
        <v>16</v>
      </c>
      <c r="E88" s="37" t="s">
        <v>17</v>
      </c>
      <c r="F88" s="37" t="s">
        <v>18</v>
      </c>
    </row>
    <row r="89" spans="1:6" ht="30" x14ac:dyDescent="0.25">
      <c r="A89" s="36" t="s">
        <v>19</v>
      </c>
      <c r="B89" s="227">
        <v>4042</v>
      </c>
      <c r="C89" s="227">
        <v>4200</v>
      </c>
      <c r="D89" s="227">
        <v>4400</v>
      </c>
      <c r="E89" s="227">
        <v>4400</v>
      </c>
      <c r="F89" s="227">
        <v>4400</v>
      </c>
    </row>
    <row r="90" spans="1:6" x14ac:dyDescent="0.25">
      <c r="A90" s="36" t="s">
        <v>20</v>
      </c>
      <c r="B90" s="227">
        <v>4350</v>
      </c>
      <c r="C90" s="227">
        <v>4350</v>
      </c>
      <c r="D90" s="227">
        <v>4350</v>
      </c>
      <c r="E90" s="227"/>
      <c r="F90" s="227"/>
    </row>
    <row r="91" spans="1:6" x14ac:dyDescent="0.25">
      <c r="A91" s="19"/>
      <c r="B91" s="9"/>
      <c r="C91" s="9"/>
      <c r="D91" s="9"/>
      <c r="E91" s="9"/>
      <c r="F91" s="9"/>
    </row>
    <row r="92" spans="1:6" x14ac:dyDescent="0.25">
      <c r="A92" s="19"/>
      <c r="B92" s="9"/>
      <c r="C92" s="9"/>
      <c r="D92" s="9"/>
      <c r="E92" s="9"/>
      <c r="F92" s="9"/>
    </row>
    <row r="93" spans="1:6" x14ac:dyDescent="0.25">
      <c r="A93" s="19" t="s">
        <v>2</v>
      </c>
      <c r="B93" s="9"/>
      <c r="C93" s="9"/>
      <c r="D93" s="9"/>
      <c r="E93" s="9"/>
      <c r="F93" s="9"/>
    </row>
    <row r="94" spans="1:6" ht="51" customHeight="1" x14ac:dyDescent="0.25">
      <c r="A94" s="310" t="s">
        <v>131</v>
      </c>
      <c r="B94" s="310"/>
      <c r="C94" s="310"/>
      <c r="D94" s="310"/>
      <c r="E94" s="310"/>
      <c r="F94" s="310"/>
    </row>
    <row r="95" spans="1:6" x14ac:dyDescent="0.25">
      <c r="A95" s="19"/>
      <c r="B95" s="9"/>
      <c r="C95" s="9"/>
      <c r="D95" s="9"/>
      <c r="E95" s="9"/>
      <c r="F95" s="9"/>
    </row>
    <row r="96" spans="1:6" x14ac:dyDescent="0.25">
      <c r="A96" s="19"/>
      <c r="B96" s="9"/>
      <c r="C96" s="9"/>
      <c r="D96" s="9"/>
      <c r="E96" s="9"/>
      <c r="F96" s="9"/>
    </row>
    <row r="97" spans="1:6" x14ac:dyDescent="0.25">
      <c r="A97" s="39" t="s">
        <v>132</v>
      </c>
      <c r="B97" s="9"/>
      <c r="C97" s="9"/>
      <c r="D97" s="9"/>
      <c r="E97" s="9"/>
      <c r="F97" s="9"/>
    </row>
    <row r="98" spans="1:6" x14ac:dyDescent="0.25">
      <c r="A98" s="19" t="s">
        <v>68</v>
      </c>
      <c r="B98" s="9"/>
      <c r="C98" s="9"/>
      <c r="D98" s="9"/>
      <c r="E98" s="9"/>
      <c r="F98" s="9"/>
    </row>
    <row r="99" spans="1:6" x14ac:dyDescent="0.25">
      <c r="A99" s="19"/>
      <c r="B99" s="9"/>
      <c r="C99" s="9"/>
      <c r="D99" s="9"/>
      <c r="E99" s="9"/>
      <c r="F99" s="9"/>
    </row>
    <row r="100" spans="1:6" ht="30" x14ac:dyDescent="0.25">
      <c r="A100" s="265" t="s">
        <v>1</v>
      </c>
      <c r="B100" s="263" t="s">
        <v>588</v>
      </c>
      <c r="C100" s="264" t="s">
        <v>590</v>
      </c>
      <c r="D100" s="263" t="s">
        <v>585</v>
      </c>
      <c r="E100" s="266" t="s">
        <v>586</v>
      </c>
      <c r="F100" s="266" t="s">
        <v>587</v>
      </c>
    </row>
    <row r="101" spans="1:6" x14ac:dyDescent="0.25">
      <c r="A101" s="2"/>
      <c r="B101" s="227">
        <f>rozpočet!L28</f>
        <v>49261</v>
      </c>
      <c r="C101" s="227">
        <f>rozpočet!M28</f>
        <v>49261</v>
      </c>
      <c r="D101" s="227">
        <f>rozpočet!N28</f>
        <v>45858.53</v>
      </c>
      <c r="E101" s="227">
        <f>rozpočet!O28</f>
        <v>42836</v>
      </c>
      <c r="F101" s="227">
        <f>rozpočet!P28</f>
        <v>42836</v>
      </c>
    </row>
    <row r="102" spans="1:6" x14ac:dyDescent="0.25">
      <c r="A102" s="19"/>
      <c r="B102" s="9"/>
      <c r="C102" s="9"/>
      <c r="D102" s="9"/>
      <c r="E102" s="9"/>
      <c r="F102" s="9"/>
    </row>
    <row r="103" spans="1:6" x14ac:dyDescent="0.25">
      <c r="A103" s="306" t="s">
        <v>8</v>
      </c>
      <c r="B103" s="306"/>
      <c r="C103" s="306"/>
      <c r="D103" s="306"/>
      <c r="E103" s="306"/>
      <c r="F103" s="306"/>
    </row>
    <row r="104" spans="1:6" ht="24" customHeight="1" x14ac:dyDescent="0.25">
      <c r="A104" s="33" t="s">
        <v>9</v>
      </c>
      <c r="B104" s="307" t="s">
        <v>133</v>
      </c>
      <c r="C104" s="307"/>
      <c r="D104" s="307"/>
      <c r="E104" s="307"/>
      <c r="F104" s="307"/>
    </row>
    <row r="105" spans="1:6" ht="30" x14ac:dyDescent="0.25">
      <c r="A105" s="35" t="s">
        <v>11</v>
      </c>
      <c r="B105" s="305" t="s">
        <v>134</v>
      </c>
      <c r="C105" s="305"/>
      <c r="D105" s="305"/>
      <c r="E105" s="305"/>
      <c r="F105" s="305"/>
    </row>
    <row r="106" spans="1:6" x14ac:dyDescent="0.25">
      <c r="A106" s="36" t="s">
        <v>13</v>
      </c>
      <c r="B106" s="37" t="s">
        <v>14</v>
      </c>
      <c r="C106" s="37" t="s">
        <v>15</v>
      </c>
      <c r="D106" s="37" t="s">
        <v>16</v>
      </c>
      <c r="E106" s="37" t="s">
        <v>17</v>
      </c>
      <c r="F106" s="37" t="s">
        <v>18</v>
      </c>
    </row>
    <row r="107" spans="1:6" ht="30" x14ac:dyDescent="0.25">
      <c r="A107" s="36" t="s">
        <v>19</v>
      </c>
      <c r="B107" s="37">
        <v>21.5</v>
      </c>
      <c r="C107" s="37">
        <v>21.5</v>
      </c>
      <c r="D107" s="37">
        <v>21.5</v>
      </c>
      <c r="E107" s="37">
        <v>21.5</v>
      </c>
      <c r="F107" s="37">
        <v>21.5</v>
      </c>
    </row>
    <row r="108" spans="1:6" x14ac:dyDescent="0.25">
      <c r="A108" s="36" t="s">
        <v>20</v>
      </c>
      <c r="B108" s="37">
        <v>21.5</v>
      </c>
      <c r="C108" s="37">
        <v>21.5</v>
      </c>
      <c r="D108" s="37">
        <v>21.5</v>
      </c>
      <c r="E108" s="37"/>
      <c r="F108" s="37"/>
    </row>
    <row r="109" spans="1:6" x14ac:dyDescent="0.25">
      <c r="A109" s="19"/>
      <c r="B109" s="9"/>
      <c r="C109" s="9"/>
      <c r="D109" s="9"/>
      <c r="E109" s="9"/>
      <c r="F109" s="9"/>
    </row>
    <row r="110" spans="1:6" x14ac:dyDescent="0.25">
      <c r="A110" s="19"/>
      <c r="B110" s="9"/>
      <c r="C110" s="9"/>
      <c r="D110" s="9"/>
      <c r="E110" s="9"/>
      <c r="F110" s="9"/>
    </row>
    <row r="111" spans="1:6" x14ac:dyDescent="0.25">
      <c r="A111" s="20" t="s">
        <v>2</v>
      </c>
      <c r="B111" s="9"/>
      <c r="C111" s="9"/>
      <c r="D111" s="9"/>
      <c r="E111" s="9"/>
      <c r="F111" s="9"/>
    </row>
    <row r="112" spans="1:6" ht="54.75" customHeight="1" x14ac:dyDescent="0.25">
      <c r="A112" s="310" t="s">
        <v>135</v>
      </c>
      <c r="B112" s="310"/>
      <c r="C112" s="310"/>
      <c r="D112" s="310"/>
      <c r="E112" s="310"/>
      <c r="F112" s="310"/>
    </row>
    <row r="113" spans="1:6" x14ac:dyDescent="0.25">
      <c r="A113" s="19"/>
      <c r="B113" s="9"/>
      <c r="C113" s="9"/>
      <c r="D113" s="9"/>
      <c r="E113" s="9"/>
      <c r="F113" s="9"/>
    </row>
    <row r="114" spans="1:6" x14ac:dyDescent="0.25">
      <c r="A114" s="39" t="s">
        <v>136</v>
      </c>
      <c r="B114" s="9"/>
      <c r="C114" s="9"/>
      <c r="D114" s="9"/>
      <c r="E114" s="9"/>
      <c r="F114" s="9"/>
    </row>
    <row r="115" spans="1:6" x14ac:dyDescent="0.25">
      <c r="A115" s="19" t="s">
        <v>68</v>
      </c>
      <c r="B115" s="9"/>
      <c r="C115" s="9"/>
      <c r="D115" s="9"/>
      <c r="E115" s="9"/>
      <c r="F115" s="9"/>
    </row>
    <row r="116" spans="1:6" x14ac:dyDescent="0.25">
      <c r="A116" s="19"/>
      <c r="B116" s="9"/>
      <c r="C116" s="9"/>
      <c r="D116" s="9"/>
      <c r="E116" s="9"/>
      <c r="F116" s="9"/>
    </row>
    <row r="117" spans="1:6" ht="30" x14ac:dyDescent="0.25">
      <c r="A117" s="265" t="s">
        <v>1</v>
      </c>
      <c r="B117" s="263" t="s">
        <v>588</v>
      </c>
      <c r="C117" s="264" t="s">
        <v>590</v>
      </c>
      <c r="D117" s="263" t="s">
        <v>585</v>
      </c>
      <c r="E117" s="266" t="s">
        <v>586</v>
      </c>
      <c r="F117" s="266" t="s">
        <v>587</v>
      </c>
    </row>
    <row r="118" spans="1:6" x14ac:dyDescent="0.25">
      <c r="A118" s="2"/>
      <c r="B118" s="227">
        <f>rozpočet!L29</f>
        <v>5000</v>
      </c>
      <c r="C118" s="227">
        <f>rozpočet!M29</f>
        <v>5000</v>
      </c>
      <c r="D118" s="227">
        <f>rozpočet!N29</f>
        <v>0</v>
      </c>
      <c r="E118" s="227">
        <f>rozpočet!O29</f>
        <v>5000</v>
      </c>
      <c r="F118" s="227">
        <f>rozpočet!P29</f>
        <v>5000</v>
      </c>
    </row>
    <row r="119" spans="1:6" x14ac:dyDescent="0.25">
      <c r="A119" s="19"/>
      <c r="B119" s="9"/>
      <c r="C119" s="9"/>
      <c r="D119" s="9"/>
      <c r="E119" s="9"/>
      <c r="F119" s="9"/>
    </row>
    <row r="120" spans="1:6" x14ac:dyDescent="0.25">
      <c r="A120" s="306" t="s">
        <v>8</v>
      </c>
      <c r="B120" s="306"/>
      <c r="C120" s="306"/>
      <c r="D120" s="306"/>
      <c r="E120" s="306"/>
      <c r="F120" s="306"/>
    </row>
    <row r="121" spans="1:6" ht="27.75" customHeight="1" x14ac:dyDescent="0.25">
      <c r="A121" s="33" t="s">
        <v>9</v>
      </c>
      <c r="B121" s="307" t="s">
        <v>133</v>
      </c>
      <c r="C121" s="307"/>
      <c r="D121" s="307"/>
      <c r="E121" s="307"/>
      <c r="F121" s="307"/>
    </row>
    <row r="122" spans="1:6" ht="30" x14ac:dyDescent="0.25">
      <c r="A122" s="35" t="s">
        <v>11</v>
      </c>
      <c r="B122" s="305" t="s">
        <v>134</v>
      </c>
      <c r="C122" s="305"/>
      <c r="D122" s="305"/>
      <c r="E122" s="305"/>
      <c r="F122" s="305"/>
    </row>
    <row r="123" spans="1:6" x14ac:dyDescent="0.25">
      <c r="A123" s="36" t="s">
        <v>13</v>
      </c>
      <c r="B123" s="37" t="s">
        <v>14</v>
      </c>
      <c r="C123" s="37" t="s">
        <v>15</v>
      </c>
      <c r="D123" s="37" t="s">
        <v>16</v>
      </c>
      <c r="E123" s="37" t="s">
        <v>17</v>
      </c>
      <c r="F123" s="37" t="s">
        <v>18</v>
      </c>
    </row>
    <row r="124" spans="1:6" ht="30" x14ac:dyDescent="0.25">
      <c r="A124" s="36" t="s">
        <v>19</v>
      </c>
      <c r="B124" s="37">
        <v>2</v>
      </c>
      <c r="C124" s="37">
        <v>2</v>
      </c>
      <c r="D124" s="37">
        <v>2</v>
      </c>
      <c r="E124" s="37">
        <v>2</v>
      </c>
      <c r="F124" s="37">
        <v>2</v>
      </c>
    </row>
    <row r="125" spans="1:6" x14ac:dyDescent="0.25">
      <c r="A125" s="36" t="s">
        <v>20</v>
      </c>
      <c r="B125" s="37">
        <v>2</v>
      </c>
      <c r="C125" s="37">
        <v>2</v>
      </c>
      <c r="D125" s="37">
        <v>2</v>
      </c>
      <c r="E125" s="37"/>
      <c r="F125" s="37"/>
    </row>
    <row r="126" spans="1:6" x14ac:dyDescent="0.25">
      <c r="A126" s="53"/>
      <c r="B126" s="9"/>
      <c r="C126" s="9"/>
      <c r="D126" s="9"/>
      <c r="E126" s="9"/>
      <c r="F126" s="9"/>
    </row>
    <row r="127" spans="1:6" x14ac:dyDescent="0.25">
      <c r="A127" s="19"/>
      <c r="B127" s="9"/>
      <c r="C127" s="9"/>
      <c r="D127" s="9"/>
      <c r="E127" s="9"/>
      <c r="F127" s="9"/>
    </row>
    <row r="128" spans="1:6" x14ac:dyDescent="0.25">
      <c r="A128" s="19"/>
      <c r="B128" s="9"/>
      <c r="C128" s="9"/>
      <c r="D128" s="9"/>
      <c r="E128" s="9"/>
      <c r="F128" s="9"/>
    </row>
    <row r="129" spans="1:6" x14ac:dyDescent="0.25">
      <c r="A129" s="9"/>
      <c r="B129" s="9"/>
      <c r="C129" s="9"/>
      <c r="D129" s="9"/>
      <c r="E129" s="9"/>
      <c r="F129" s="9"/>
    </row>
    <row r="130" spans="1:6" s="21" customFormat="1" ht="15.75" x14ac:dyDescent="0.25">
      <c r="A130" s="28" t="s">
        <v>137</v>
      </c>
    </row>
    <row r="131" spans="1:6" x14ac:dyDescent="0.25">
      <c r="A131" s="19" t="s">
        <v>148</v>
      </c>
      <c r="B131" s="9"/>
      <c r="C131" s="9"/>
      <c r="D131" s="9"/>
      <c r="E131" s="9"/>
      <c r="F131" s="9"/>
    </row>
    <row r="132" spans="1:6" x14ac:dyDescent="0.25">
      <c r="A132" s="19"/>
      <c r="B132" s="9"/>
      <c r="C132" s="9"/>
      <c r="D132" s="9"/>
      <c r="E132" s="9"/>
      <c r="F132" s="9"/>
    </row>
    <row r="133" spans="1:6" ht="30" x14ac:dyDescent="0.25">
      <c r="A133" s="265" t="s">
        <v>1</v>
      </c>
      <c r="B133" s="263" t="s">
        <v>588</v>
      </c>
      <c r="C133" s="264" t="s">
        <v>590</v>
      </c>
      <c r="D133" s="263" t="s">
        <v>585</v>
      </c>
      <c r="E133" s="266" t="s">
        <v>586</v>
      </c>
      <c r="F133" s="266" t="s">
        <v>587</v>
      </c>
    </row>
    <row r="134" spans="1:6" x14ac:dyDescent="0.25">
      <c r="A134" s="2"/>
      <c r="B134" s="227">
        <f>rozpočet!L30</f>
        <v>108990</v>
      </c>
      <c r="C134" s="227">
        <f>rozpočet!M30</f>
        <v>267367</v>
      </c>
      <c r="D134" s="227">
        <f>rozpočet!N30</f>
        <v>238012.91999999998</v>
      </c>
      <c r="E134" s="227">
        <f>rozpočet!O30</f>
        <v>112260</v>
      </c>
      <c r="F134" s="227">
        <f>rozpočet!P30</f>
        <v>115628</v>
      </c>
    </row>
    <row r="135" spans="1:6" x14ac:dyDescent="0.25">
      <c r="A135" s="19"/>
      <c r="B135" s="9"/>
      <c r="C135" s="9"/>
      <c r="D135" s="9"/>
      <c r="E135" s="9"/>
      <c r="F135" s="9"/>
    </row>
    <row r="136" spans="1:6" x14ac:dyDescent="0.25">
      <c r="A136" s="306" t="s">
        <v>8</v>
      </c>
      <c r="B136" s="306"/>
      <c r="C136" s="306"/>
      <c r="D136" s="306"/>
      <c r="E136" s="306"/>
      <c r="F136" s="306"/>
    </row>
    <row r="137" spans="1:6" ht="25.5" customHeight="1" x14ac:dyDescent="0.25">
      <c r="A137" s="33" t="s">
        <v>9</v>
      </c>
      <c r="B137" s="307" t="s">
        <v>138</v>
      </c>
      <c r="C137" s="307"/>
      <c r="D137" s="307"/>
      <c r="E137" s="307"/>
      <c r="F137" s="307"/>
    </row>
    <row r="138" spans="1:6" ht="30" x14ac:dyDescent="0.25">
      <c r="A138" s="35" t="s">
        <v>11</v>
      </c>
      <c r="B138" s="305" t="s">
        <v>139</v>
      </c>
      <c r="C138" s="305"/>
      <c r="D138" s="305"/>
      <c r="E138" s="305"/>
      <c r="F138" s="305"/>
    </row>
    <row r="139" spans="1:6" x14ac:dyDescent="0.25">
      <c r="A139" s="36" t="s">
        <v>13</v>
      </c>
      <c r="B139" s="37" t="s">
        <v>14</v>
      </c>
      <c r="C139" s="37" t="s">
        <v>15</v>
      </c>
      <c r="D139" s="37" t="s">
        <v>16</v>
      </c>
      <c r="E139" s="37" t="s">
        <v>17</v>
      </c>
      <c r="F139" s="37" t="s">
        <v>18</v>
      </c>
    </row>
    <row r="140" spans="1:6" ht="30" x14ac:dyDescent="0.25">
      <c r="A140" s="36" t="s">
        <v>19</v>
      </c>
      <c r="B140" s="37">
        <v>2</v>
      </c>
      <c r="C140" s="37">
        <v>2</v>
      </c>
      <c r="D140" s="37">
        <v>2</v>
      </c>
      <c r="E140" s="37">
        <v>2</v>
      </c>
      <c r="F140" s="37">
        <v>2</v>
      </c>
    </row>
    <row r="141" spans="1:6" x14ac:dyDescent="0.25">
      <c r="A141" s="36" t="s">
        <v>20</v>
      </c>
      <c r="B141" s="37">
        <v>2</v>
      </c>
      <c r="C141" s="37">
        <v>2</v>
      </c>
      <c r="D141" s="37">
        <v>2</v>
      </c>
      <c r="E141" s="37"/>
      <c r="F141" s="37"/>
    </row>
    <row r="142" spans="1:6" x14ac:dyDescent="0.25">
      <c r="A142" s="19"/>
      <c r="B142" s="9"/>
      <c r="C142" s="9"/>
      <c r="D142" s="9"/>
      <c r="E142" s="9"/>
      <c r="F142" s="9"/>
    </row>
    <row r="143" spans="1:6" x14ac:dyDescent="0.25">
      <c r="A143" s="19"/>
      <c r="B143" s="9"/>
      <c r="C143" s="9"/>
      <c r="D143" s="9"/>
      <c r="E143" s="9"/>
      <c r="F143" s="9"/>
    </row>
    <row r="144" spans="1:6" x14ac:dyDescent="0.25">
      <c r="A144" s="20" t="s">
        <v>2</v>
      </c>
      <c r="B144" s="9"/>
      <c r="C144" s="9"/>
      <c r="D144" s="9"/>
      <c r="E144" s="9"/>
      <c r="F144" s="9"/>
    </row>
    <row r="145" spans="1:6" x14ac:dyDescent="0.25">
      <c r="A145" s="40" t="s">
        <v>140</v>
      </c>
      <c r="B145" s="9"/>
      <c r="C145" s="9"/>
      <c r="D145" s="9"/>
      <c r="E145" s="9"/>
      <c r="F145" s="9"/>
    </row>
    <row r="146" spans="1:6" x14ac:dyDescent="0.25">
      <c r="A146" s="19"/>
      <c r="B146" s="9"/>
      <c r="C146" s="9"/>
      <c r="D146" s="9"/>
      <c r="E146" s="9"/>
      <c r="F146" s="9"/>
    </row>
    <row r="147" spans="1:6" s="21" customFormat="1" ht="15.75" x14ac:dyDescent="0.25">
      <c r="A147" s="28" t="s">
        <v>141</v>
      </c>
    </row>
    <row r="148" spans="1:6" x14ac:dyDescent="0.25">
      <c r="A148" s="19" t="s">
        <v>149</v>
      </c>
      <c r="B148" s="9"/>
      <c r="C148" s="9"/>
      <c r="D148" s="9"/>
      <c r="E148" s="9"/>
      <c r="F148" s="9"/>
    </row>
    <row r="149" spans="1:6" x14ac:dyDescent="0.25">
      <c r="A149" s="19"/>
      <c r="B149" s="9"/>
      <c r="C149" s="9"/>
      <c r="D149" s="9"/>
      <c r="E149" s="9"/>
      <c r="F149" s="9"/>
    </row>
    <row r="150" spans="1:6" ht="30" x14ac:dyDescent="0.25">
      <c r="A150" s="265" t="s">
        <v>1</v>
      </c>
      <c r="B150" s="263" t="s">
        <v>588</v>
      </c>
      <c r="C150" s="264" t="s">
        <v>590</v>
      </c>
      <c r="D150" s="263" t="s">
        <v>585</v>
      </c>
      <c r="E150" s="266" t="s">
        <v>586</v>
      </c>
      <c r="F150" s="266" t="s">
        <v>587</v>
      </c>
    </row>
    <row r="151" spans="1:6" x14ac:dyDescent="0.25">
      <c r="A151" s="2"/>
      <c r="B151" s="227">
        <f>rozpočet!L31</f>
        <v>63992</v>
      </c>
      <c r="C151" s="227">
        <f>rozpočet!M31</f>
        <v>81105</v>
      </c>
      <c r="D151" s="227">
        <f>rozpočet!N31</f>
        <v>79469.38</v>
      </c>
      <c r="E151" s="227">
        <f>rozpočet!O31</f>
        <v>63992</v>
      </c>
      <c r="F151" s="227">
        <f>rozpočet!P31</f>
        <v>63992</v>
      </c>
    </row>
    <row r="152" spans="1:6" x14ac:dyDescent="0.25">
      <c r="A152" s="19"/>
      <c r="B152" s="9"/>
      <c r="C152" s="9"/>
      <c r="D152" s="9"/>
      <c r="E152" s="9"/>
      <c r="F152" s="9"/>
    </row>
    <row r="153" spans="1:6" x14ac:dyDescent="0.25">
      <c r="A153" s="306" t="s">
        <v>8</v>
      </c>
      <c r="B153" s="306"/>
      <c r="C153" s="306"/>
      <c r="D153" s="306"/>
      <c r="E153" s="306"/>
      <c r="F153" s="306"/>
    </row>
    <row r="154" spans="1:6" ht="31.5" customHeight="1" x14ac:dyDescent="0.25">
      <c r="A154" s="33" t="s">
        <v>9</v>
      </c>
      <c r="B154" s="307" t="s">
        <v>142</v>
      </c>
      <c r="C154" s="307"/>
      <c r="D154" s="307"/>
      <c r="E154" s="307"/>
      <c r="F154" s="307"/>
    </row>
    <row r="155" spans="1:6" ht="30" x14ac:dyDescent="0.25">
      <c r="A155" s="35" t="s">
        <v>11</v>
      </c>
      <c r="B155" s="305" t="s">
        <v>143</v>
      </c>
      <c r="C155" s="305"/>
      <c r="D155" s="305"/>
      <c r="E155" s="305"/>
      <c r="F155" s="305"/>
    </row>
    <row r="156" spans="1:6" x14ac:dyDescent="0.25">
      <c r="A156" s="36" t="s">
        <v>13</v>
      </c>
      <c r="B156" s="37" t="s">
        <v>14</v>
      </c>
      <c r="C156" s="37" t="s">
        <v>15</v>
      </c>
      <c r="D156" s="37" t="s">
        <v>16</v>
      </c>
      <c r="E156" s="37" t="s">
        <v>17</v>
      </c>
      <c r="F156" s="37" t="s">
        <v>18</v>
      </c>
    </row>
    <row r="157" spans="1:6" ht="30" x14ac:dyDescent="0.25">
      <c r="A157" s="36" t="s">
        <v>19</v>
      </c>
      <c r="B157" s="37">
        <v>250</v>
      </c>
      <c r="C157" s="37">
        <v>250</v>
      </c>
      <c r="D157" s="37">
        <v>300</v>
      </c>
      <c r="E157" s="37">
        <v>300</v>
      </c>
      <c r="F157" s="37">
        <v>300</v>
      </c>
    </row>
    <row r="158" spans="1:6" x14ac:dyDescent="0.25">
      <c r="A158" s="36" t="s">
        <v>20</v>
      </c>
      <c r="B158" s="37">
        <v>289</v>
      </c>
      <c r="C158" s="37">
        <v>290</v>
      </c>
      <c r="D158" s="37">
        <v>257</v>
      </c>
      <c r="E158" s="37"/>
      <c r="F158" s="37"/>
    </row>
    <row r="159" spans="1:6" ht="30" x14ac:dyDescent="0.25">
      <c r="A159" s="35" t="s">
        <v>11</v>
      </c>
      <c r="B159" s="305" t="s">
        <v>144</v>
      </c>
      <c r="C159" s="305"/>
      <c r="D159" s="305"/>
      <c r="E159" s="305"/>
      <c r="F159" s="305"/>
    </row>
    <row r="160" spans="1:6" x14ac:dyDescent="0.25">
      <c r="A160" s="36" t="s">
        <v>13</v>
      </c>
      <c r="B160" s="37" t="s">
        <v>14</v>
      </c>
      <c r="C160" s="37" t="s">
        <v>15</v>
      </c>
      <c r="D160" s="37" t="s">
        <v>16</v>
      </c>
      <c r="E160" s="37" t="s">
        <v>17</v>
      </c>
      <c r="F160" s="37" t="s">
        <v>18</v>
      </c>
    </row>
    <row r="161" spans="1:6" ht="30" x14ac:dyDescent="0.25">
      <c r="A161" s="36" t="s">
        <v>19</v>
      </c>
      <c r="B161" s="37">
        <v>0</v>
      </c>
      <c r="C161" s="37">
        <v>0</v>
      </c>
      <c r="D161" s="37">
        <v>0</v>
      </c>
      <c r="E161" s="37">
        <v>0</v>
      </c>
      <c r="F161" s="37">
        <v>0</v>
      </c>
    </row>
    <row r="162" spans="1:6" x14ac:dyDescent="0.25">
      <c r="A162" s="36" t="s">
        <v>20</v>
      </c>
      <c r="B162" s="37">
        <v>0</v>
      </c>
      <c r="C162" s="37">
        <v>0</v>
      </c>
      <c r="D162" s="37">
        <v>0</v>
      </c>
      <c r="E162" s="37"/>
      <c r="F162" s="37"/>
    </row>
    <row r="163" spans="1:6" ht="30" x14ac:dyDescent="0.25">
      <c r="A163" s="35" t="s">
        <v>11</v>
      </c>
      <c r="B163" s="305" t="s">
        <v>548</v>
      </c>
      <c r="C163" s="305"/>
      <c r="D163" s="305"/>
      <c r="E163" s="305"/>
      <c r="F163" s="305"/>
    </row>
    <row r="164" spans="1:6" x14ac:dyDescent="0.25">
      <c r="A164" s="232" t="s">
        <v>13</v>
      </c>
      <c r="B164" s="37" t="s">
        <v>14</v>
      </c>
      <c r="C164" s="37" t="s">
        <v>15</v>
      </c>
      <c r="D164" s="37" t="s">
        <v>16</v>
      </c>
      <c r="E164" s="37" t="s">
        <v>17</v>
      </c>
      <c r="F164" s="37" t="s">
        <v>18</v>
      </c>
    </row>
    <row r="165" spans="1:6" ht="30" x14ac:dyDescent="0.25">
      <c r="A165" s="232" t="s">
        <v>19</v>
      </c>
      <c r="B165" s="227">
        <v>1000</v>
      </c>
      <c r="C165" s="227">
        <v>1000</v>
      </c>
      <c r="D165" s="227">
        <v>1000</v>
      </c>
      <c r="E165" s="227">
        <v>1000</v>
      </c>
      <c r="F165" s="227">
        <v>1000</v>
      </c>
    </row>
    <row r="166" spans="1:6" x14ac:dyDescent="0.25">
      <c r="A166" s="232" t="s">
        <v>20</v>
      </c>
      <c r="B166" s="227">
        <v>987</v>
      </c>
      <c r="C166" s="227">
        <v>936</v>
      </c>
      <c r="D166" s="227">
        <v>948</v>
      </c>
      <c r="E166" s="227"/>
      <c r="F166" s="227"/>
    </row>
    <row r="167" spans="1:6" x14ac:dyDescent="0.25">
      <c r="A167" s="20" t="s">
        <v>2</v>
      </c>
      <c r="B167" s="9"/>
      <c r="C167" s="9"/>
      <c r="D167" s="9"/>
      <c r="E167" s="9"/>
      <c r="F167" s="9"/>
    </row>
    <row r="168" spans="1:6" ht="36.75" customHeight="1" x14ac:dyDescent="0.25">
      <c r="A168" s="310" t="s">
        <v>145</v>
      </c>
      <c r="B168" s="310"/>
      <c r="C168" s="310"/>
      <c r="D168" s="310"/>
      <c r="E168" s="310"/>
      <c r="F168" s="310"/>
    </row>
  </sheetData>
  <mergeCells count="33">
    <mergeCell ref="A168:F168"/>
    <mergeCell ref="A112:F112"/>
    <mergeCell ref="A94:F94"/>
    <mergeCell ref="B155:F155"/>
    <mergeCell ref="B159:F159"/>
    <mergeCell ref="A136:F136"/>
    <mergeCell ref="B137:F137"/>
    <mergeCell ref="B138:F138"/>
    <mergeCell ref="A153:F153"/>
    <mergeCell ref="B154:F154"/>
    <mergeCell ref="B163:F163"/>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30:F30"/>
    <mergeCell ref="A38:F38"/>
    <mergeCell ref="B39:F39"/>
    <mergeCell ref="B40:F40"/>
    <mergeCell ref="A68:F68"/>
    <mergeCell ref="A47:F47"/>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D52" sqref="D52"/>
    </sheetView>
  </sheetViews>
  <sheetFormatPr defaultColWidth="9" defaultRowHeight="15" x14ac:dyDescent="0.25"/>
  <cols>
    <col min="1" max="1" width="18.140625" style="9" customWidth="1"/>
    <col min="2" max="6" width="14.28515625" style="9" customWidth="1"/>
    <col min="7" max="16384" width="9" style="9"/>
  </cols>
  <sheetData>
    <row r="1" spans="1:6" s="55" customFormat="1" ht="18.75" x14ac:dyDescent="0.3">
      <c r="A1" s="25" t="s">
        <v>153</v>
      </c>
    </row>
    <row r="2" spans="1:6" x14ac:dyDescent="0.25">
      <c r="A2" s="19" t="s">
        <v>163</v>
      </c>
    </row>
    <row r="3" spans="1:6" x14ac:dyDescent="0.25">
      <c r="A3" s="19"/>
    </row>
    <row r="4" spans="1:6" ht="30" x14ac:dyDescent="0.25">
      <c r="A4" s="265" t="s">
        <v>1</v>
      </c>
      <c r="B4" s="263" t="s">
        <v>588</v>
      </c>
      <c r="C4" s="264" t="s">
        <v>590</v>
      </c>
      <c r="D4" s="263" t="s">
        <v>585</v>
      </c>
      <c r="E4" s="266" t="s">
        <v>586</v>
      </c>
      <c r="F4" s="266" t="s">
        <v>587</v>
      </c>
    </row>
    <row r="5" spans="1:6" x14ac:dyDescent="0.25">
      <c r="A5" s="2"/>
      <c r="B5" s="227">
        <f>rozpočet!L32</f>
        <v>365422</v>
      </c>
      <c r="C5" s="227">
        <f>rozpočet!M32</f>
        <v>361512</v>
      </c>
      <c r="D5" s="227">
        <f>rozpočet!N32</f>
        <v>348405.38</v>
      </c>
      <c r="E5" s="227">
        <f>rozpočet!O32</f>
        <v>365422</v>
      </c>
      <c r="F5" s="227">
        <f>rozpočet!P32</f>
        <v>365122</v>
      </c>
    </row>
    <row r="6" spans="1:6" x14ac:dyDescent="0.25">
      <c r="A6" s="19"/>
    </row>
    <row r="7" spans="1:6" x14ac:dyDescent="0.25">
      <c r="A7" s="19" t="s">
        <v>2</v>
      </c>
    </row>
    <row r="8" spans="1:6" ht="64.5" customHeight="1" x14ac:dyDescent="0.25">
      <c r="A8" s="310" t="s">
        <v>154</v>
      </c>
      <c r="B8" s="310"/>
      <c r="C8" s="310"/>
      <c r="D8" s="310"/>
      <c r="E8" s="310"/>
      <c r="F8" s="310"/>
    </row>
    <row r="9" spans="1:6" x14ac:dyDescent="0.25">
      <c r="A9" s="19"/>
    </row>
    <row r="10" spans="1:6" x14ac:dyDescent="0.25">
      <c r="A10" s="39" t="s">
        <v>155</v>
      </c>
    </row>
    <row r="11" spans="1:6" x14ac:dyDescent="0.25">
      <c r="A11" s="19" t="s">
        <v>164</v>
      </c>
    </row>
    <row r="12" spans="1:6" x14ac:dyDescent="0.25">
      <c r="A12" s="19"/>
    </row>
    <row r="13" spans="1:6" ht="30" x14ac:dyDescent="0.25">
      <c r="A13" s="265" t="s">
        <v>1</v>
      </c>
      <c r="B13" s="263" t="s">
        <v>588</v>
      </c>
      <c r="C13" s="264" t="s">
        <v>590</v>
      </c>
      <c r="D13" s="263" t="s">
        <v>585</v>
      </c>
      <c r="E13" s="266" t="s">
        <v>586</v>
      </c>
      <c r="F13" s="266" t="s">
        <v>587</v>
      </c>
    </row>
    <row r="14" spans="1:6" x14ac:dyDescent="0.25">
      <c r="A14" s="2"/>
      <c r="B14" s="227">
        <f>rozpočet!L33</f>
        <v>352562</v>
      </c>
      <c r="C14" s="227">
        <f>rozpočet!M33</f>
        <v>347577</v>
      </c>
      <c r="D14" s="227">
        <f>rozpočet!N33</f>
        <v>335563.57</v>
      </c>
      <c r="E14" s="227">
        <f>rozpočet!O33</f>
        <v>352562</v>
      </c>
      <c r="F14" s="227">
        <f>rozpočet!P33</f>
        <v>352262</v>
      </c>
    </row>
    <row r="15" spans="1:6" x14ac:dyDescent="0.25">
      <c r="A15" s="19"/>
    </row>
    <row r="16" spans="1:6" x14ac:dyDescent="0.25">
      <c r="A16" s="306" t="s">
        <v>8</v>
      </c>
      <c r="B16" s="306"/>
      <c r="C16" s="306"/>
      <c r="D16" s="306"/>
      <c r="E16" s="306"/>
      <c r="F16" s="306"/>
    </row>
    <row r="17" spans="1:6" x14ac:dyDescent="0.25">
      <c r="A17" s="33" t="s">
        <v>9</v>
      </c>
      <c r="B17" s="307" t="s">
        <v>156</v>
      </c>
      <c r="C17" s="307"/>
      <c r="D17" s="307"/>
      <c r="E17" s="307"/>
      <c r="F17" s="307"/>
    </row>
    <row r="18" spans="1:6" ht="30.75" customHeight="1" x14ac:dyDescent="0.25">
      <c r="A18" s="35" t="s">
        <v>11</v>
      </c>
      <c r="B18" s="305" t="s">
        <v>157</v>
      </c>
      <c r="C18" s="305"/>
      <c r="D18" s="305"/>
      <c r="E18" s="305"/>
      <c r="F18" s="305"/>
    </row>
    <row r="19" spans="1:6" x14ac:dyDescent="0.25">
      <c r="A19" s="36" t="s">
        <v>13</v>
      </c>
      <c r="B19" s="37" t="s">
        <v>14</v>
      </c>
      <c r="C19" s="37" t="s">
        <v>15</v>
      </c>
      <c r="D19" s="37" t="s">
        <v>16</v>
      </c>
      <c r="E19" s="37" t="s">
        <v>17</v>
      </c>
      <c r="F19" s="37" t="s">
        <v>18</v>
      </c>
    </row>
    <row r="20" spans="1:6" ht="18" customHeight="1" x14ac:dyDescent="0.25">
      <c r="A20" s="36" t="s">
        <v>19</v>
      </c>
      <c r="B20" s="37">
        <v>1000</v>
      </c>
      <c r="C20" s="37">
        <v>1000</v>
      </c>
      <c r="D20" s="37">
        <v>1000</v>
      </c>
      <c r="E20" s="37">
        <v>1000</v>
      </c>
      <c r="F20" s="37">
        <v>1000</v>
      </c>
    </row>
    <row r="21" spans="1:6" ht="18" customHeight="1" x14ac:dyDescent="0.25">
      <c r="A21" s="36" t="s">
        <v>20</v>
      </c>
      <c r="B21" s="37">
        <v>1116</v>
      </c>
      <c r="C21" s="37">
        <v>1116</v>
      </c>
      <c r="D21" s="37">
        <v>1116</v>
      </c>
      <c r="E21" s="37"/>
      <c r="F21" s="37"/>
    </row>
    <row r="22" spans="1:6" ht="30.75" customHeight="1" x14ac:dyDescent="0.25">
      <c r="A22" s="33" t="s">
        <v>11</v>
      </c>
      <c r="B22" s="307" t="s">
        <v>158</v>
      </c>
      <c r="C22" s="307"/>
      <c r="D22" s="307"/>
      <c r="E22" s="307"/>
      <c r="F22" s="307"/>
    </row>
    <row r="23" spans="1:6" x14ac:dyDescent="0.25">
      <c r="A23" s="33" t="s">
        <v>13</v>
      </c>
      <c r="B23" s="57" t="s">
        <v>14</v>
      </c>
      <c r="C23" s="33" t="s">
        <v>15</v>
      </c>
      <c r="D23" s="33" t="s">
        <v>16</v>
      </c>
      <c r="E23" s="57" t="s">
        <v>17</v>
      </c>
      <c r="F23" s="57" t="s">
        <v>18</v>
      </c>
    </row>
    <row r="24" spans="1:6" ht="17.25" customHeight="1" x14ac:dyDescent="0.25">
      <c r="A24" s="58" t="s">
        <v>19</v>
      </c>
      <c r="B24" s="59">
        <v>10</v>
      </c>
      <c r="C24" s="59">
        <v>10</v>
      </c>
      <c r="D24" s="59">
        <v>6</v>
      </c>
      <c r="E24" s="59">
        <v>6</v>
      </c>
      <c r="F24" s="59">
        <v>6</v>
      </c>
    </row>
    <row r="25" spans="1:6" ht="17.25" customHeight="1" x14ac:dyDescent="0.25">
      <c r="A25" s="58" t="s">
        <v>20</v>
      </c>
      <c r="B25" s="59">
        <v>9</v>
      </c>
      <c r="C25" s="59">
        <v>9</v>
      </c>
      <c r="D25" s="59">
        <v>9</v>
      </c>
      <c r="E25" s="59"/>
      <c r="F25" s="59"/>
    </row>
    <row r="26" spans="1:6" x14ac:dyDescent="0.25">
      <c r="A26" s="56"/>
      <c r="B26" s="56"/>
      <c r="C26" s="56"/>
      <c r="D26" s="56"/>
      <c r="E26" s="56"/>
      <c r="F26" s="56"/>
    </row>
    <row r="27" spans="1:6" x14ac:dyDescent="0.25">
      <c r="A27" s="19" t="s">
        <v>2</v>
      </c>
    </row>
    <row r="28" spans="1:6" ht="89.25" customHeight="1" x14ac:dyDescent="0.25">
      <c r="A28" s="308" t="s">
        <v>166</v>
      </c>
      <c r="B28" s="308"/>
      <c r="C28" s="308"/>
      <c r="D28" s="308"/>
      <c r="E28" s="308"/>
      <c r="F28" s="308"/>
    </row>
    <row r="29" spans="1:6" x14ac:dyDescent="0.25">
      <c r="A29" s="40"/>
    </row>
    <row r="30" spans="1:6" x14ac:dyDescent="0.25">
      <c r="A30" s="40"/>
    </row>
    <row r="31" spans="1:6" x14ac:dyDescent="0.25">
      <c r="A31" s="39"/>
    </row>
    <row r="32" spans="1:6" x14ac:dyDescent="0.25">
      <c r="A32" s="39" t="s">
        <v>159</v>
      </c>
    </row>
    <row r="33" spans="1:6" x14ac:dyDescent="0.25">
      <c r="A33" s="19" t="s">
        <v>165</v>
      </c>
    </row>
    <row r="34" spans="1:6" x14ac:dyDescent="0.25">
      <c r="A34" s="19"/>
    </row>
    <row r="35" spans="1:6" ht="30" x14ac:dyDescent="0.25">
      <c r="A35" s="265" t="s">
        <v>1</v>
      </c>
      <c r="B35" s="263" t="s">
        <v>588</v>
      </c>
      <c r="C35" s="264" t="s">
        <v>590</v>
      </c>
      <c r="D35" s="263" t="s">
        <v>585</v>
      </c>
      <c r="E35" s="266" t="s">
        <v>586</v>
      </c>
      <c r="F35" s="266" t="s">
        <v>587</v>
      </c>
    </row>
    <row r="36" spans="1:6" x14ac:dyDescent="0.25">
      <c r="A36" s="2"/>
      <c r="B36" s="227">
        <f>rozpočet!L34</f>
        <v>12860</v>
      </c>
      <c r="C36" s="227">
        <f>rozpočet!M34</f>
        <v>13935</v>
      </c>
      <c r="D36" s="227">
        <f>rozpočet!N34</f>
        <v>12841.81</v>
      </c>
      <c r="E36" s="227">
        <f>rozpočet!O34</f>
        <v>12860</v>
      </c>
      <c r="F36" s="227">
        <f>rozpočet!P34</f>
        <v>12860</v>
      </c>
    </row>
    <row r="37" spans="1:6" x14ac:dyDescent="0.25">
      <c r="A37" s="3"/>
      <c r="B37" s="43"/>
      <c r="C37" s="43"/>
      <c r="D37" s="44"/>
      <c r="E37" s="44"/>
      <c r="F37" s="44"/>
    </row>
    <row r="38" spans="1:6" x14ac:dyDescent="0.25">
      <c r="A38" s="3"/>
      <c r="B38" s="43"/>
      <c r="C38" s="43"/>
      <c r="D38" s="44"/>
      <c r="E38" s="44"/>
      <c r="F38" s="44"/>
    </row>
    <row r="39" spans="1:6" x14ac:dyDescent="0.25">
      <c r="A39" s="19"/>
    </row>
    <row r="40" spans="1:6" x14ac:dyDescent="0.25">
      <c r="A40" s="19"/>
    </row>
    <row r="41" spans="1:6" ht="13.5" customHeight="1" x14ac:dyDescent="0.25">
      <c r="A41" s="306" t="s">
        <v>8</v>
      </c>
      <c r="B41" s="306"/>
      <c r="C41" s="306"/>
      <c r="D41" s="306"/>
      <c r="E41" s="306"/>
      <c r="F41" s="306"/>
    </row>
    <row r="42" spans="1:6" ht="25.5" customHeight="1" x14ac:dyDescent="0.25">
      <c r="A42" s="33" t="s">
        <v>9</v>
      </c>
      <c r="B42" s="307" t="s">
        <v>160</v>
      </c>
      <c r="C42" s="307"/>
      <c r="D42" s="307"/>
      <c r="E42" s="307"/>
      <c r="F42" s="307"/>
    </row>
    <row r="43" spans="1:6" ht="25.5" customHeight="1" x14ac:dyDescent="0.25">
      <c r="A43" s="35" t="s">
        <v>11</v>
      </c>
      <c r="B43" s="305" t="s">
        <v>161</v>
      </c>
      <c r="C43" s="305"/>
      <c r="D43" s="305"/>
      <c r="E43" s="305"/>
      <c r="F43" s="305"/>
    </row>
    <row r="44" spans="1:6" ht="17.25" customHeight="1" x14ac:dyDescent="0.25">
      <c r="A44" s="36" t="s">
        <v>13</v>
      </c>
      <c r="B44" s="37" t="s">
        <v>14</v>
      </c>
      <c r="C44" s="37" t="s">
        <v>15</v>
      </c>
      <c r="D44" s="37" t="s">
        <v>16</v>
      </c>
      <c r="E44" s="37" t="s">
        <v>17</v>
      </c>
      <c r="F44" s="37" t="s">
        <v>18</v>
      </c>
    </row>
    <row r="45" spans="1:6" ht="17.25" customHeight="1" x14ac:dyDescent="0.25">
      <c r="A45" s="36" t="s">
        <v>19</v>
      </c>
      <c r="B45" s="37">
        <v>25</v>
      </c>
      <c r="C45" s="37">
        <v>25</v>
      </c>
      <c r="D45" s="37">
        <v>20</v>
      </c>
      <c r="E45" s="37">
        <v>20</v>
      </c>
      <c r="F45" s="37">
        <v>20</v>
      </c>
    </row>
    <row r="46" spans="1:6" ht="17.25" customHeight="1" x14ac:dyDescent="0.25">
      <c r="A46" s="36" t="s">
        <v>20</v>
      </c>
      <c r="B46" s="37">
        <v>26</v>
      </c>
      <c r="C46" s="37"/>
      <c r="D46" s="37"/>
      <c r="E46" s="37"/>
      <c r="F46" s="37"/>
    </row>
    <row r="47" spans="1:6" ht="24" customHeight="1" x14ac:dyDescent="0.25">
      <c r="A47" s="35" t="s">
        <v>11</v>
      </c>
      <c r="B47" s="305" t="s">
        <v>162</v>
      </c>
      <c r="C47" s="305"/>
      <c r="D47" s="305"/>
      <c r="E47" s="305"/>
      <c r="F47" s="305"/>
    </row>
    <row r="48" spans="1:6" ht="17.25" customHeight="1" x14ac:dyDescent="0.25">
      <c r="A48" s="36" t="s">
        <v>13</v>
      </c>
      <c r="B48" s="37" t="s">
        <v>14</v>
      </c>
      <c r="C48" s="37" t="s">
        <v>15</v>
      </c>
      <c r="D48" s="37" t="s">
        <v>16</v>
      </c>
      <c r="E48" s="37" t="s">
        <v>17</v>
      </c>
      <c r="F48" s="37" t="s">
        <v>18</v>
      </c>
    </row>
    <row r="49" spans="1:6" ht="17.25" customHeight="1" x14ac:dyDescent="0.25">
      <c r="A49" s="36" t="s">
        <v>19</v>
      </c>
      <c r="B49" s="37">
        <v>645</v>
      </c>
      <c r="C49" s="37">
        <v>645</v>
      </c>
      <c r="D49" s="37">
        <v>400</v>
      </c>
      <c r="E49" s="37">
        <v>400</v>
      </c>
      <c r="F49" s="37">
        <v>400</v>
      </c>
    </row>
    <row r="50" spans="1:6" ht="17.25" customHeight="1" x14ac:dyDescent="0.25">
      <c r="A50" s="36" t="s">
        <v>20</v>
      </c>
      <c r="B50" s="37">
        <v>380</v>
      </c>
      <c r="C50" s="37">
        <v>380</v>
      </c>
      <c r="D50" s="37">
        <v>380</v>
      </c>
      <c r="E50" s="37"/>
      <c r="F50" s="37"/>
    </row>
    <row r="51" spans="1:6" x14ac:dyDescent="0.25">
      <c r="A51" s="19"/>
    </row>
    <row r="52" spans="1:6" x14ac:dyDescent="0.25">
      <c r="A52" s="19"/>
    </row>
    <row r="53" spans="1:6" x14ac:dyDescent="0.25">
      <c r="A53" s="19" t="s">
        <v>2</v>
      </c>
    </row>
    <row r="54" spans="1:6" ht="67.5" customHeight="1" x14ac:dyDescent="0.25">
      <c r="A54" s="310" t="s">
        <v>167</v>
      </c>
      <c r="B54" s="310"/>
      <c r="C54" s="310"/>
      <c r="D54" s="310"/>
      <c r="E54" s="310"/>
      <c r="F54" s="310"/>
    </row>
    <row r="55" spans="1:6" x14ac:dyDescent="0.25">
      <c r="A55" s="40"/>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election activeCell="D33" sqref="D33"/>
    </sheetView>
  </sheetViews>
  <sheetFormatPr defaultColWidth="9.140625" defaultRowHeight="15" x14ac:dyDescent="0.25"/>
  <cols>
    <col min="1" max="1" width="18.7109375" style="9" customWidth="1"/>
    <col min="2" max="6" width="14.42578125" style="9" customWidth="1"/>
    <col min="7" max="16384" width="9.140625" style="9"/>
  </cols>
  <sheetData>
    <row r="1" spans="1:6" x14ac:dyDescent="0.25">
      <c r="A1" s="39" t="s">
        <v>277</v>
      </c>
    </row>
    <row r="2" spans="1:6" x14ac:dyDescent="0.25">
      <c r="A2" s="39" t="s">
        <v>297</v>
      </c>
    </row>
    <row r="3" spans="1:6" x14ac:dyDescent="0.25">
      <c r="A3" s="120"/>
    </row>
    <row r="4" spans="1:6" ht="30" x14ac:dyDescent="0.25">
      <c r="A4" s="265" t="s">
        <v>1</v>
      </c>
      <c r="B4" s="263" t="s">
        <v>588</v>
      </c>
      <c r="C4" s="264" t="s">
        <v>590</v>
      </c>
      <c r="D4" s="263" t="s">
        <v>585</v>
      </c>
      <c r="E4" s="266" t="s">
        <v>586</v>
      </c>
      <c r="F4" s="266" t="s">
        <v>587</v>
      </c>
    </row>
    <row r="5" spans="1:6" x14ac:dyDescent="0.25">
      <c r="A5" s="2"/>
      <c r="B5" s="227">
        <f>rozpočet!L35</f>
        <v>768282</v>
      </c>
      <c r="C5" s="227">
        <f>rozpočet!M35</f>
        <v>838186</v>
      </c>
      <c r="D5" s="227">
        <f>rozpočet!N35</f>
        <v>757488.35000000009</v>
      </c>
      <c r="E5" s="227">
        <f>rozpočet!O35</f>
        <v>775280</v>
      </c>
      <c r="F5" s="227">
        <f>rozpočet!P35</f>
        <v>786400</v>
      </c>
    </row>
    <row r="6" spans="1:6" x14ac:dyDescent="0.25">
      <c r="A6" s="121"/>
    </row>
    <row r="7" spans="1:6" x14ac:dyDescent="0.25">
      <c r="A7" s="121" t="s">
        <v>300</v>
      </c>
    </row>
    <row r="8" spans="1:6" ht="48.75" customHeight="1" x14ac:dyDescent="0.25">
      <c r="A8" s="324" t="s">
        <v>301</v>
      </c>
      <c r="B8" s="324"/>
      <c r="C8" s="324"/>
      <c r="D8" s="324"/>
      <c r="E8" s="324"/>
      <c r="F8" s="324"/>
    </row>
    <row r="9" spans="1:6" x14ac:dyDescent="0.25">
      <c r="A9" s="122"/>
    </row>
    <row r="10" spans="1:6" x14ac:dyDescent="0.25">
      <c r="A10" s="20" t="s">
        <v>278</v>
      </c>
    </row>
    <row r="11" spans="1:6" x14ac:dyDescent="0.25">
      <c r="A11" s="19" t="s">
        <v>298</v>
      </c>
    </row>
    <row r="12" spans="1:6" x14ac:dyDescent="0.25">
      <c r="A12" s="122"/>
    </row>
    <row r="13" spans="1:6" ht="30" x14ac:dyDescent="0.25">
      <c r="A13" s="265" t="s">
        <v>1</v>
      </c>
      <c r="B13" s="263" t="s">
        <v>588</v>
      </c>
      <c r="C13" s="264" t="s">
        <v>590</v>
      </c>
      <c r="D13" s="263" t="s">
        <v>585</v>
      </c>
      <c r="E13" s="266" t="s">
        <v>586</v>
      </c>
      <c r="F13" s="266" t="s">
        <v>587</v>
      </c>
    </row>
    <row r="14" spans="1:6" x14ac:dyDescent="0.25">
      <c r="A14" s="2"/>
      <c r="B14" s="227">
        <f>rozpočet!L36</f>
        <v>625207</v>
      </c>
      <c r="C14" s="227">
        <f>rozpočet!M36</f>
        <v>695111</v>
      </c>
      <c r="D14" s="227">
        <f>rozpočet!N36</f>
        <v>649875.34000000008</v>
      </c>
      <c r="E14" s="227">
        <f>rozpočet!O36</f>
        <v>628133</v>
      </c>
      <c r="F14" s="227">
        <f>rozpočet!P36</f>
        <v>634955</v>
      </c>
    </row>
    <row r="15" spans="1:6" x14ac:dyDescent="0.25">
      <c r="A15" s="39"/>
    </row>
    <row r="16" spans="1:6" x14ac:dyDescent="0.25">
      <c r="A16" s="39" t="s">
        <v>279</v>
      </c>
    </row>
    <row r="17" spans="1:6" x14ac:dyDescent="0.25">
      <c r="A17" s="19" t="s">
        <v>298</v>
      </c>
    </row>
    <row r="18" spans="1:6" x14ac:dyDescent="0.25">
      <c r="A18" s="122"/>
    </row>
    <row r="19" spans="1:6" ht="30" x14ac:dyDescent="0.25">
      <c r="A19" s="265" t="s">
        <v>1</v>
      </c>
      <c r="B19" s="263" t="s">
        <v>588</v>
      </c>
      <c r="C19" s="264" t="s">
        <v>590</v>
      </c>
      <c r="D19" s="263" t="s">
        <v>585</v>
      </c>
      <c r="E19" s="266" t="s">
        <v>586</v>
      </c>
      <c r="F19" s="266" t="s">
        <v>587</v>
      </c>
    </row>
    <row r="20" spans="1:6" x14ac:dyDescent="0.25">
      <c r="A20" s="2"/>
      <c r="B20" s="227">
        <f>rozpočet!L37</f>
        <v>300279</v>
      </c>
      <c r="C20" s="227">
        <f>rozpočet!M37</f>
        <v>370183</v>
      </c>
      <c r="D20" s="227">
        <f>rozpočet!N37</f>
        <v>283479.25</v>
      </c>
      <c r="E20" s="227">
        <f>rozpočet!O37</f>
        <v>300279</v>
      </c>
      <c r="F20" s="227">
        <f>rozpočet!P37</f>
        <v>300279</v>
      </c>
    </row>
    <row r="21" spans="1:6" x14ac:dyDescent="0.25">
      <c r="A21" s="19"/>
    </row>
    <row r="22" spans="1:6" x14ac:dyDescent="0.25">
      <c r="A22" s="19"/>
    </row>
    <row r="23" spans="1:6" x14ac:dyDescent="0.25">
      <c r="A23" s="19"/>
    </row>
    <row r="24" spans="1:6" ht="23.25" customHeight="1" x14ac:dyDescent="0.25">
      <c r="A24" s="125" t="s">
        <v>280</v>
      </c>
      <c r="B24" s="332" t="s">
        <v>281</v>
      </c>
      <c r="C24" s="332"/>
      <c r="D24" s="332"/>
      <c r="E24" s="332"/>
      <c r="F24" s="332"/>
    </row>
    <row r="25" spans="1:6" ht="30" x14ac:dyDescent="0.25">
      <c r="A25" s="125" t="s">
        <v>282</v>
      </c>
      <c r="B25" s="126" t="s">
        <v>283</v>
      </c>
      <c r="C25" s="332" t="s">
        <v>284</v>
      </c>
      <c r="D25" s="332"/>
      <c r="E25" s="332"/>
      <c r="F25" s="332"/>
    </row>
    <row r="26" spans="1:6" x14ac:dyDescent="0.25">
      <c r="A26" s="127" t="s">
        <v>285</v>
      </c>
      <c r="B26" s="37" t="s">
        <v>14</v>
      </c>
      <c r="C26" s="37" t="s">
        <v>15</v>
      </c>
      <c r="D26" s="37" t="s">
        <v>16</v>
      </c>
      <c r="E26" s="37" t="s">
        <v>17</v>
      </c>
      <c r="F26" s="37" t="s">
        <v>18</v>
      </c>
    </row>
    <row r="27" spans="1:6" x14ac:dyDescent="0.25">
      <c r="A27" s="127" t="s">
        <v>19</v>
      </c>
      <c r="B27" s="37">
        <v>52</v>
      </c>
      <c r="C27" s="37">
        <v>52</v>
      </c>
      <c r="D27" s="37">
        <v>52</v>
      </c>
      <c r="E27" s="37">
        <v>52</v>
      </c>
      <c r="F27" s="37">
        <v>52</v>
      </c>
    </row>
    <row r="28" spans="1:6" x14ac:dyDescent="0.25">
      <c r="A28" s="127" t="s">
        <v>20</v>
      </c>
      <c r="B28" s="37">
        <v>52</v>
      </c>
      <c r="C28" s="37"/>
      <c r="D28" s="37"/>
      <c r="E28" s="37"/>
      <c r="F28" s="37"/>
    </row>
    <row r="29" spans="1:6" ht="30" x14ac:dyDescent="0.25">
      <c r="A29" s="125" t="s">
        <v>282</v>
      </c>
      <c r="B29" s="126" t="s">
        <v>283</v>
      </c>
      <c r="C29" s="332" t="s">
        <v>286</v>
      </c>
      <c r="D29" s="332"/>
      <c r="E29" s="332"/>
      <c r="F29" s="332"/>
    </row>
    <row r="30" spans="1:6" x14ac:dyDescent="0.25">
      <c r="A30" s="127" t="s">
        <v>285</v>
      </c>
      <c r="B30" s="37" t="s">
        <v>14</v>
      </c>
      <c r="C30" s="37" t="s">
        <v>15</v>
      </c>
      <c r="D30" s="37" t="s">
        <v>16</v>
      </c>
      <c r="E30" s="37" t="s">
        <v>17</v>
      </c>
      <c r="F30" s="37" t="s">
        <v>18</v>
      </c>
    </row>
    <row r="31" spans="1:6" x14ac:dyDescent="0.25">
      <c r="A31" s="127" t="s">
        <v>19</v>
      </c>
      <c r="B31" s="37">
        <v>1310</v>
      </c>
      <c r="C31" s="54">
        <v>1310</v>
      </c>
      <c r="D31" s="54">
        <v>1310</v>
      </c>
      <c r="E31" s="54">
        <v>1320</v>
      </c>
      <c r="F31" s="54">
        <v>1320</v>
      </c>
    </row>
    <row r="32" spans="1:6" x14ac:dyDescent="0.25">
      <c r="A32" s="127" t="s">
        <v>20</v>
      </c>
      <c r="B32" s="37">
        <v>1311</v>
      </c>
      <c r="C32" s="37">
        <v>1310</v>
      </c>
      <c r="D32" s="37">
        <v>1310</v>
      </c>
      <c r="E32" s="37"/>
      <c r="F32" s="37"/>
    </row>
    <row r="33" spans="1:6" x14ac:dyDescent="0.25">
      <c r="A33" s="19"/>
    </row>
    <row r="34" spans="1:6" x14ac:dyDescent="0.25">
      <c r="A34" s="123" t="s">
        <v>299</v>
      </c>
    </row>
    <row r="35" spans="1:6" ht="64.5" customHeight="1" x14ac:dyDescent="0.25">
      <c r="A35" s="333" t="s">
        <v>579</v>
      </c>
      <c r="B35" s="333"/>
      <c r="C35" s="333"/>
      <c r="D35" s="333"/>
      <c r="E35" s="333"/>
      <c r="F35" s="333"/>
    </row>
    <row r="36" spans="1:6" x14ac:dyDescent="0.25">
      <c r="A36" s="39"/>
    </row>
    <row r="37" spans="1:6" x14ac:dyDescent="0.25">
      <c r="A37" s="39"/>
    </row>
    <row r="38" spans="1:6" x14ac:dyDescent="0.25">
      <c r="A38" s="39"/>
    </row>
    <row r="39" spans="1:6" x14ac:dyDescent="0.25">
      <c r="A39" s="39"/>
    </row>
    <row r="40" spans="1:6" x14ac:dyDescent="0.25">
      <c r="A40" s="39"/>
    </row>
    <row r="41" spans="1:6" x14ac:dyDescent="0.25">
      <c r="A41" s="122"/>
    </row>
    <row r="42" spans="1:6" x14ac:dyDescent="0.25">
      <c r="A42" s="122"/>
    </row>
    <row r="43" spans="1:6" x14ac:dyDescent="0.25">
      <c r="A43" s="39" t="s">
        <v>287</v>
      </c>
    </row>
    <row r="44" spans="1:6" x14ac:dyDescent="0.25">
      <c r="A44" s="19" t="s">
        <v>298</v>
      </c>
    </row>
    <row r="45" spans="1:6" x14ac:dyDescent="0.25">
      <c r="A45" s="40"/>
    </row>
    <row r="46" spans="1:6" ht="30" x14ac:dyDescent="0.25">
      <c r="A46" s="265" t="s">
        <v>1</v>
      </c>
      <c r="B46" s="263" t="s">
        <v>588</v>
      </c>
      <c r="C46" s="264" t="s">
        <v>590</v>
      </c>
      <c r="D46" s="263" t="s">
        <v>585</v>
      </c>
      <c r="E46" s="266" t="s">
        <v>586</v>
      </c>
      <c r="F46" s="266" t="s">
        <v>587</v>
      </c>
    </row>
    <row r="47" spans="1:6" x14ac:dyDescent="0.25">
      <c r="A47" s="2"/>
      <c r="B47" s="227">
        <f>rozpočet!L38</f>
        <v>324928</v>
      </c>
      <c r="C47" s="227">
        <f>rozpočet!M38</f>
        <v>324928</v>
      </c>
      <c r="D47" s="227">
        <f>rozpočet!N38</f>
        <v>366396.09</v>
      </c>
      <c r="E47" s="227">
        <f>rozpočet!O38</f>
        <v>327854</v>
      </c>
      <c r="F47" s="227">
        <f>rozpočet!P38</f>
        <v>334676</v>
      </c>
    </row>
    <row r="48" spans="1:6" x14ac:dyDescent="0.25">
      <c r="A48" s="124"/>
    </row>
    <row r="49" spans="1:6" ht="15.75" customHeight="1" x14ac:dyDescent="0.25">
      <c r="A49" s="34" t="s">
        <v>9</v>
      </c>
      <c r="B49" s="326" t="s">
        <v>281</v>
      </c>
      <c r="C49" s="327"/>
      <c r="D49" s="327"/>
      <c r="E49" s="327"/>
      <c r="F49" s="328"/>
    </row>
    <row r="50" spans="1:6" ht="30.75" customHeight="1" x14ac:dyDescent="0.25">
      <c r="A50" s="35" t="s">
        <v>11</v>
      </c>
      <c r="B50" s="329" t="s">
        <v>288</v>
      </c>
      <c r="C50" s="330"/>
      <c r="D50" s="330"/>
      <c r="E50" s="330"/>
      <c r="F50" s="331"/>
    </row>
    <row r="51" spans="1:6" x14ac:dyDescent="0.25">
      <c r="A51" s="36" t="s">
        <v>13</v>
      </c>
      <c r="B51" s="37" t="s">
        <v>14</v>
      </c>
      <c r="C51" s="37" t="s">
        <v>15</v>
      </c>
      <c r="D51" s="37" t="s">
        <v>16</v>
      </c>
      <c r="E51" s="37" t="s">
        <v>17</v>
      </c>
      <c r="F51" s="37" t="s">
        <v>18</v>
      </c>
    </row>
    <row r="52" spans="1:6" x14ac:dyDescent="0.25">
      <c r="A52" s="36" t="s">
        <v>19</v>
      </c>
      <c r="B52" s="227">
        <v>3100</v>
      </c>
      <c r="C52" s="227">
        <v>3100</v>
      </c>
      <c r="D52" s="227">
        <v>3000</v>
      </c>
      <c r="E52" s="227">
        <v>2950</v>
      </c>
      <c r="F52" s="227">
        <v>2900</v>
      </c>
    </row>
    <row r="53" spans="1:6" x14ac:dyDescent="0.25">
      <c r="A53" s="36" t="s">
        <v>20</v>
      </c>
      <c r="B53" s="227">
        <v>3251.12</v>
      </c>
      <c r="C53" s="227">
        <v>3259</v>
      </c>
      <c r="D53" s="227">
        <v>3301</v>
      </c>
      <c r="E53" s="227"/>
      <c r="F53" s="227"/>
    </row>
    <row r="54" spans="1:6" x14ac:dyDescent="0.25">
      <c r="A54" s="124"/>
    </row>
    <row r="55" spans="1:6" x14ac:dyDescent="0.25">
      <c r="A55" s="20" t="s">
        <v>289</v>
      </c>
    </row>
    <row r="56" spans="1:6" x14ac:dyDescent="0.25">
      <c r="A56" s="19" t="s">
        <v>298</v>
      </c>
    </row>
    <row r="57" spans="1:6" x14ac:dyDescent="0.25">
      <c r="A57" s="122"/>
    </row>
    <row r="58" spans="1:6" ht="30" x14ac:dyDescent="0.25">
      <c r="A58" s="265" t="s">
        <v>1</v>
      </c>
      <c r="B58" s="263" t="s">
        <v>588</v>
      </c>
      <c r="C58" s="264" t="s">
        <v>590</v>
      </c>
      <c r="D58" s="263" t="s">
        <v>585</v>
      </c>
      <c r="E58" s="266" t="s">
        <v>586</v>
      </c>
      <c r="F58" s="266" t="s">
        <v>587</v>
      </c>
    </row>
    <row r="59" spans="1:6" x14ac:dyDescent="0.25">
      <c r="A59" s="2"/>
      <c r="B59" s="227">
        <f>rozpočet!L39</f>
        <v>138075</v>
      </c>
      <c r="C59" s="227">
        <f>rozpočet!M39</f>
        <v>138075</v>
      </c>
      <c r="D59" s="227">
        <f>rozpočet!N39</f>
        <v>103638.84</v>
      </c>
      <c r="E59" s="227">
        <f>rozpočet!O39</f>
        <v>142217</v>
      </c>
      <c r="F59" s="227">
        <f>rozpočet!P39</f>
        <v>146484</v>
      </c>
    </row>
    <row r="60" spans="1:6" x14ac:dyDescent="0.25">
      <c r="A60" s="19"/>
    </row>
    <row r="61" spans="1:6" x14ac:dyDescent="0.25">
      <c r="A61" s="19"/>
    </row>
    <row r="62" spans="1:6" ht="31.5" customHeight="1" x14ac:dyDescent="0.25">
      <c r="A62" s="125" t="s">
        <v>280</v>
      </c>
      <c r="B62" s="325" t="s">
        <v>290</v>
      </c>
      <c r="C62" s="325"/>
      <c r="D62" s="325"/>
      <c r="E62" s="325"/>
      <c r="F62" s="325"/>
    </row>
    <row r="63" spans="1:6" ht="30" x14ac:dyDescent="0.25">
      <c r="A63" s="125" t="s">
        <v>282</v>
      </c>
      <c r="B63" s="325" t="s">
        <v>291</v>
      </c>
      <c r="C63" s="325"/>
      <c r="D63" s="325"/>
      <c r="E63" s="325"/>
      <c r="F63" s="325"/>
    </row>
    <row r="64" spans="1:6" x14ac:dyDescent="0.25">
      <c r="A64" s="127" t="s">
        <v>285</v>
      </c>
      <c r="B64" s="37" t="s">
        <v>14</v>
      </c>
      <c r="C64" s="37" t="s">
        <v>15</v>
      </c>
      <c r="D64" s="37" t="s">
        <v>16</v>
      </c>
      <c r="E64" s="37" t="s">
        <v>17</v>
      </c>
      <c r="F64" s="37" t="s">
        <v>18</v>
      </c>
    </row>
    <row r="65" spans="1:6" x14ac:dyDescent="0.25">
      <c r="A65" s="127" t="s">
        <v>19</v>
      </c>
      <c r="B65" s="37">
        <v>18.600000000000001</v>
      </c>
      <c r="C65" s="129">
        <v>20</v>
      </c>
      <c r="D65" s="129">
        <v>19</v>
      </c>
      <c r="E65" s="129">
        <v>20</v>
      </c>
      <c r="F65" s="129">
        <v>22</v>
      </c>
    </row>
    <row r="66" spans="1:6" x14ac:dyDescent="0.25">
      <c r="A66" s="127" t="s">
        <v>20</v>
      </c>
      <c r="B66" s="37">
        <v>15.2</v>
      </c>
      <c r="C66" s="37">
        <v>15.2</v>
      </c>
      <c r="D66" s="37">
        <v>15.2</v>
      </c>
      <c r="E66" s="37"/>
      <c r="F66" s="37"/>
    </row>
    <row r="67" spans="1:6" x14ac:dyDescent="0.25">
      <c r="A67" s="124"/>
    </row>
    <row r="68" spans="1:6" x14ac:dyDescent="0.25">
      <c r="A68" s="123" t="s">
        <v>5</v>
      </c>
    </row>
    <row r="69" spans="1:6" ht="38.25" customHeight="1" x14ac:dyDescent="0.25">
      <c r="A69" s="308" t="s">
        <v>292</v>
      </c>
      <c r="B69" s="308"/>
      <c r="C69" s="308"/>
      <c r="D69" s="308"/>
      <c r="E69" s="308"/>
      <c r="F69" s="308"/>
    </row>
    <row r="70" spans="1:6" x14ac:dyDescent="0.25">
      <c r="A70" s="124"/>
    </row>
    <row r="71" spans="1:6" x14ac:dyDescent="0.25">
      <c r="A71" s="20" t="s">
        <v>293</v>
      </c>
    </row>
    <row r="72" spans="1:6" x14ac:dyDescent="0.25">
      <c r="A72" s="19" t="s">
        <v>298</v>
      </c>
    </row>
    <row r="73" spans="1:6" x14ac:dyDescent="0.25">
      <c r="A73" s="122"/>
    </row>
    <row r="74" spans="1:6" ht="30" x14ac:dyDescent="0.25">
      <c r="A74" s="265" t="s">
        <v>1</v>
      </c>
      <c r="B74" s="263" t="s">
        <v>588</v>
      </c>
      <c r="C74" s="264" t="s">
        <v>590</v>
      </c>
      <c r="D74" s="263" t="s">
        <v>585</v>
      </c>
      <c r="E74" s="266" t="s">
        <v>586</v>
      </c>
      <c r="F74" s="266" t="s">
        <v>587</v>
      </c>
    </row>
    <row r="75" spans="1:6" x14ac:dyDescent="0.25">
      <c r="A75" s="2"/>
      <c r="B75" s="227">
        <f>rozpočet!L40</f>
        <v>5000</v>
      </c>
      <c r="C75" s="227">
        <f>rozpočet!M40</f>
        <v>5000</v>
      </c>
      <c r="D75" s="227">
        <f>rozpočet!N40</f>
        <v>3974.17</v>
      </c>
      <c r="E75" s="227">
        <f>rozpočet!O40</f>
        <v>4930</v>
      </c>
      <c r="F75" s="227">
        <f>rozpočet!P40</f>
        <v>4961</v>
      </c>
    </row>
    <row r="76" spans="1:6" x14ac:dyDescent="0.25">
      <c r="A76" s="19"/>
    </row>
    <row r="77" spans="1:6" x14ac:dyDescent="0.25">
      <c r="A77" s="19"/>
    </row>
    <row r="78" spans="1:6" x14ac:dyDescent="0.25">
      <c r="A78" s="125" t="s">
        <v>280</v>
      </c>
      <c r="B78" s="325" t="s">
        <v>294</v>
      </c>
      <c r="C78" s="325"/>
      <c r="D78" s="325"/>
      <c r="E78" s="325"/>
      <c r="F78" s="325"/>
    </row>
    <row r="79" spans="1:6" ht="30" customHeight="1" x14ac:dyDescent="0.25">
      <c r="A79" s="125" t="s">
        <v>282</v>
      </c>
      <c r="B79" s="334" t="s">
        <v>295</v>
      </c>
      <c r="C79" s="335"/>
      <c r="D79" s="335"/>
      <c r="E79" s="335"/>
      <c r="F79" s="336"/>
    </row>
    <row r="80" spans="1:6" x14ac:dyDescent="0.25">
      <c r="A80" s="127" t="s">
        <v>285</v>
      </c>
      <c r="B80" s="37" t="s">
        <v>14</v>
      </c>
      <c r="C80" s="37" t="s">
        <v>15</v>
      </c>
      <c r="D80" s="37" t="s">
        <v>16</v>
      </c>
      <c r="E80" s="37" t="s">
        <v>17</v>
      </c>
      <c r="F80" s="37" t="s">
        <v>18</v>
      </c>
    </row>
    <row r="81" spans="1:12" x14ac:dyDescent="0.25">
      <c r="A81" s="127" t="s">
        <v>19</v>
      </c>
      <c r="B81" s="37">
        <v>150</v>
      </c>
      <c r="C81" s="129">
        <v>140</v>
      </c>
      <c r="D81" s="129">
        <v>130</v>
      </c>
      <c r="E81" s="129">
        <v>120</v>
      </c>
      <c r="F81" s="129">
        <v>100</v>
      </c>
    </row>
    <row r="82" spans="1:12" x14ac:dyDescent="0.25">
      <c r="A82" s="127" t="s">
        <v>20</v>
      </c>
      <c r="B82" s="37">
        <v>36.54</v>
      </c>
      <c r="C82" s="37">
        <v>36.54</v>
      </c>
      <c r="D82" s="37">
        <v>36.54</v>
      </c>
      <c r="E82" s="37"/>
      <c r="F82" s="37"/>
    </row>
    <row r="83" spans="1:12" x14ac:dyDescent="0.25">
      <c r="A83" s="124"/>
    </row>
    <row r="84" spans="1:12" x14ac:dyDescent="0.25">
      <c r="A84" s="123" t="s">
        <v>5</v>
      </c>
    </row>
    <row r="85" spans="1:12" x14ac:dyDescent="0.25">
      <c r="A85" s="308" t="s">
        <v>296</v>
      </c>
      <c r="B85" s="308"/>
      <c r="C85" s="308"/>
      <c r="D85" s="308"/>
      <c r="E85" s="308"/>
      <c r="F85" s="308"/>
    </row>
    <row r="90" spans="1:12" x14ac:dyDescent="0.25">
      <c r="F90" s="253"/>
      <c r="G90" s="44"/>
      <c r="H90" s="44"/>
      <c r="I90" s="44"/>
      <c r="J90" s="44"/>
      <c r="K90" s="44"/>
      <c r="L90" s="253"/>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heetViews>
  <sheetFormatPr defaultColWidth="9.140625" defaultRowHeight="15" x14ac:dyDescent="0.25"/>
  <cols>
    <col min="1" max="1" width="21.140625" style="9" customWidth="1"/>
    <col min="2" max="2" width="13.7109375" style="9" customWidth="1"/>
    <col min="3" max="3" width="15.28515625" style="9" customWidth="1"/>
    <col min="4" max="4" width="13.7109375" style="9" customWidth="1"/>
    <col min="5" max="5" width="14" style="9" customWidth="1"/>
    <col min="6" max="6" width="13.7109375" style="9" customWidth="1"/>
    <col min="7" max="16384" width="9.140625" style="9"/>
  </cols>
  <sheetData>
    <row r="1" spans="1:6" x14ac:dyDescent="0.25">
      <c r="A1" s="39" t="s">
        <v>302</v>
      </c>
    </row>
    <row r="2" spans="1:6" x14ac:dyDescent="0.25">
      <c r="A2" s="19" t="s">
        <v>298</v>
      </c>
    </row>
    <row r="3" spans="1:6" x14ac:dyDescent="0.25">
      <c r="A3" s="39" t="s">
        <v>325</v>
      </c>
    </row>
    <row r="4" spans="1:6" x14ac:dyDescent="0.25">
      <c r="A4" s="120"/>
    </row>
    <row r="5" spans="1:6" ht="30" x14ac:dyDescent="0.25">
      <c r="A5" s="265" t="s">
        <v>1</v>
      </c>
      <c r="B5" s="263" t="s">
        <v>588</v>
      </c>
      <c r="C5" s="264" t="s">
        <v>590</v>
      </c>
      <c r="D5" s="263" t="s">
        <v>585</v>
      </c>
      <c r="E5" s="266" t="s">
        <v>586</v>
      </c>
      <c r="F5" s="266" t="s">
        <v>587</v>
      </c>
    </row>
    <row r="6" spans="1:6" x14ac:dyDescent="0.25">
      <c r="A6" s="130"/>
      <c r="B6" s="250">
        <f>rozpočet!L41</f>
        <v>1493874</v>
      </c>
      <c r="C6" s="250">
        <f>rozpočet!M41</f>
        <v>1684524</v>
      </c>
      <c r="D6" s="250">
        <f>rozpočet!N41</f>
        <v>1359330.24</v>
      </c>
      <c r="E6" s="250">
        <f>rozpočet!O41</f>
        <v>366016</v>
      </c>
      <c r="F6" s="250">
        <f>rozpočet!P41</f>
        <v>376996</v>
      </c>
    </row>
    <row r="7" spans="1:6" x14ac:dyDescent="0.25">
      <c r="A7" s="121"/>
    </row>
    <row r="8" spans="1:6" ht="34.5" customHeight="1" x14ac:dyDescent="0.25">
      <c r="A8" s="324" t="s">
        <v>326</v>
      </c>
      <c r="B8" s="324"/>
      <c r="C8" s="324"/>
      <c r="D8" s="324"/>
      <c r="E8" s="324"/>
      <c r="F8" s="324"/>
    </row>
    <row r="9" spans="1:6" x14ac:dyDescent="0.25">
      <c r="A9" s="122"/>
    </row>
    <row r="10" spans="1:6" x14ac:dyDescent="0.25">
      <c r="A10" s="39" t="s">
        <v>303</v>
      </c>
    </row>
    <row r="11" spans="1:6" x14ac:dyDescent="0.25">
      <c r="A11" s="19" t="s">
        <v>298</v>
      </c>
    </row>
    <row r="12" spans="1:6" x14ac:dyDescent="0.25">
      <c r="A12" s="120"/>
    </row>
    <row r="13" spans="1:6" ht="30" x14ac:dyDescent="0.25">
      <c r="A13" s="265" t="s">
        <v>1</v>
      </c>
      <c r="B13" s="263" t="s">
        <v>588</v>
      </c>
      <c r="C13" s="264" t="s">
        <v>590</v>
      </c>
      <c r="D13" s="263" t="s">
        <v>585</v>
      </c>
      <c r="E13" s="266" t="s">
        <v>586</v>
      </c>
      <c r="F13" s="266" t="s">
        <v>587</v>
      </c>
    </row>
    <row r="14" spans="1:6" x14ac:dyDescent="0.25">
      <c r="A14" s="130"/>
      <c r="B14" s="250">
        <f>rozpočet!L42</f>
        <v>343800</v>
      </c>
      <c r="C14" s="250">
        <f>rozpočet!M42</f>
        <v>343800</v>
      </c>
      <c r="D14" s="250">
        <f>rozpočet!N42</f>
        <v>341567.01</v>
      </c>
      <c r="E14" s="250">
        <f>rozpočet!O42</f>
        <v>354114</v>
      </c>
      <c r="F14" s="250">
        <f>rozpočet!P42</f>
        <v>364737</v>
      </c>
    </row>
    <row r="15" spans="1:6" x14ac:dyDescent="0.25">
      <c r="A15" s="122"/>
    </row>
    <row r="16" spans="1:6" x14ac:dyDescent="0.25">
      <c r="A16" s="122"/>
    </row>
    <row r="17" spans="1:6" ht="100.5" customHeight="1" x14ac:dyDescent="0.25">
      <c r="A17" s="324" t="s">
        <v>327</v>
      </c>
      <c r="B17" s="324"/>
      <c r="C17" s="324"/>
      <c r="D17" s="324"/>
      <c r="E17" s="324"/>
      <c r="F17" s="324"/>
    </row>
    <row r="18" spans="1:6" x14ac:dyDescent="0.25">
      <c r="A18" s="134"/>
    </row>
    <row r="19" spans="1:6" x14ac:dyDescent="0.25">
      <c r="A19" s="39"/>
    </row>
    <row r="20" spans="1:6" x14ac:dyDescent="0.25">
      <c r="A20" s="39" t="s">
        <v>305</v>
      </c>
    </row>
    <row r="21" spans="1:6" x14ac:dyDescent="0.25">
      <c r="A21" s="19" t="s">
        <v>298</v>
      </c>
    </row>
    <row r="22" spans="1:6" x14ac:dyDescent="0.25">
      <c r="A22" s="122"/>
    </row>
    <row r="23" spans="1:6" ht="30" x14ac:dyDescent="0.25">
      <c r="A23" s="265" t="s">
        <v>1</v>
      </c>
      <c r="B23" s="263" t="s">
        <v>588</v>
      </c>
      <c r="C23" s="264" t="s">
        <v>590</v>
      </c>
      <c r="D23" s="263" t="s">
        <v>585</v>
      </c>
      <c r="E23" s="266" t="s">
        <v>586</v>
      </c>
      <c r="F23" s="266" t="s">
        <v>587</v>
      </c>
    </row>
    <row r="24" spans="1:6" x14ac:dyDescent="0.25">
      <c r="A24" s="130"/>
      <c r="B24" s="250">
        <f>rozpočet!L43</f>
        <v>144529</v>
      </c>
      <c r="C24" s="250">
        <f>rozpočet!M43</f>
        <v>144529</v>
      </c>
      <c r="D24" s="250">
        <f>rozpočet!N43</f>
        <v>144529</v>
      </c>
      <c r="E24" s="250">
        <f>rozpočet!O43</f>
        <v>148865</v>
      </c>
      <c r="F24" s="250">
        <f>rozpočet!P43</f>
        <v>153331</v>
      </c>
    </row>
    <row r="25" spans="1:6" x14ac:dyDescent="0.25">
      <c r="A25" s="122"/>
    </row>
    <row r="26" spans="1:6" ht="31.5" customHeight="1" x14ac:dyDescent="0.25">
      <c r="A26" s="132" t="s">
        <v>280</v>
      </c>
      <c r="B26" s="325" t="s">
        <v>306</v>
      </c>
      <c r="C26" s="325"/>
      <c r="D26" s="325"/>
      <c r="E26" s="325"/>
      <c r="F26" s="325"/>
    </row>
    <row r="27" spans="1:6" ht="30" customHeight="1" x14ac:dyDescent="0.25">
      <c r="A27" s="132" t="s">
        <v>282</v>
      </c>
      <c r="B27" s="334" t="s">
        <v>304</v>
      </c>
      <c r="C27" s="335"/>
      <c r="D27" s="335"/>
      <c r="E27" s="335"/>
      <c r="F27" s="336"/>
    </row>
    <row r="28" spans="1:6" x14ac:dyDescent="0.25">
      <c r="A28" s="133" t="s">
        <v>285</v>
      </c>
      <c r="B28" s="37" t="s">
        <v>14</v>
      </c>
      <c r="C28" s="37" t="s">
        <v>15</v>
      </c>
      <c r="D28" s="37" t="s">
        <v>16</v>
      </c>
      <c r="E28" s="37" t="s">
        <v>17</v>
      </c>
      <c r="F28" s="37" t="s">
        <v>18</v>
      </c>
    </row>
    <row r="29" spans="1:6" x14ac:dyDescent="0.25">
      <c r="A29" s="133" t="s">
        <v>19</v>
      </c>
      <c r="B29" s="129">
        <v>64</v>
      </c>
      <c r="C29" s="129">
        <v>67</v>
      </c>
      <c r="D29" s="129">
        <v>67</v>
      </c>
      <c r="E29" s="129">
        <v>68</v>
      </c>
      <c r="F29" s="129">
        <v>68</v>
      </c>
    </row>
    <row r="30" spans="1:6" x14ac:dyDescent="0.25">
      <c r="A30" s="133" t="s">
        <v>20</v>
      </c>
      <c r="B30" s="129">
        <v>69</v>
      </c>
      <c r="C30" s="129">
        <v>70</v>
      </c>
      <c r="D30" s="129">
        <v>70</v>
      </c>
      <c r="E30" s="129"/>
      <c r="F30" s="129"/>
    </row>
    <row r="31" spans="1:6" x14ac:dyDescent="0.25">
      <c r="A31" s="39"/>
    </row>
    <row r="32" spans="1:6" x14ac:dyDescent="0.25">
      <c r="A32" s="39"/>
    </row>
    <row r="33" spans="1:6" x14ac:dyDescent="0.25">
      <c r="A33" s="121" t="s">
        <v>307</v>
      </c>
    </row>
    <row r="34" spans="1:6" ht="28.5" customHeight="1" x14ac:dyDescent="0.25">
      <c r="A34" s="338" t="s">
        <v>308</v>
      </c>
      <c r="B34" s="338"/>
      <c r="C34" s="338"/>
      <c r="D34" s="338"/>
      <c r="E34" s="338"/>
      <c r="F34" s="338"/>
    </row>
    <row r="35" spans="1:6" x14ac:dyDescent="0.25">
      <c r="A35" s="39"/>
    </row>
    <row r="36" spans="1:6" x14ac:dyDescent="0.25">
      <c r="A36" s="39" t="s">
        <v>309</v>
      </c>
    </row>
    <row r="37" spans="1:6" x14ac:dyDescent="0.25">
      <c r="A37" s="19" t="s">
        <v>298</v>
      </c>
    </row>
    <row r="38" spans="1:6" x14ac:dyDescent="0.25">
      <c r="A38" s="122"/>
    </row>
    <row r="39" spans="1:6" ht="30" x14ac:dyDescent="0.25">
      <c r="A39" s="265" t="s">
        <v>1</v>
      </c>
      <c r="B39" s="263" t="s">
        <v>588</v>
      </c>
      <c r="C39" s="264" t="s">
        <v>590</v>
      </c>
      <c r="D39" s="263" t="s">
        <v>585</v>
      </c>
      <c r="E39" s="266" t="s">
        <v>586</v>
      </c>
      <c r="F39" s="266" t="s">
        <v>587</v>
      </c>
    </row>
    <row r="40" spans="1:6" x14ac:dyDescent="0.25">
      <c r="A40" s="130"/>
      <c r="B40" s="250">
        <f>rozpočet!L44</f>
        <v>189271</v>
      </c>
      <c r="C40" s="250">
        <f>rozpočet!M44</f>
        <v>189271</v>
      </c>
      <c r="D40" s="250">
        <f>rozpočet!N44</f>
        <v>189271</v>
      </c>
      <c r="E40" s="250">
        <f>rozpočet!O44</f>
        <v>194949</v>
      </c>
      <c r="F40" s="250">
        <f>rozpočet!P44</f>
        <v>200797</v>
      </c>
    </row>
    <row r="41" spans="1:6" x14ac:dyDescent="0.25">
      <c r="A41" s="122"/>
    </row>
    <row r="42" spans="1:6" ht="31.5" customHeight="1" x14ac:dyDescent="0.25">
      <c r="A42" s="132" t="s">
        <v>280</v>
      </c>
      <c r="B42" s="325" t="s">
        <v>310</v>
      </c>
      <c r="C42" s="325"/>
      <c r="D42" s="325"/>
      <c r="E42" s="325"/>
      <c r="F42" s="325"/>
    </row>
    <row r="43" spans="1:6" ht="30" customHeight="1" x14ac:dyDescent="0.25">
      <c r="A43" s="132" t="s">
        <v>282</v>
      </c>
      <c r="B43" s="334" t="s">
        <v>311</v>
      </c>
      <c r="C43" s="335"/>
      <c r="D43" s="335"/>
      <c r="E43" s="335"/>
      <c r="F43" s="336"/>
    </row>
    <row r="44" spans="1:6" x14ac:dyDescent="0.25">
      <c r="A44" s="133" t="s">
        <v>285</v>
      </c>
      <c r="B44" s="37" t="s">
        <v>14</v>
      </c>
      <c r="C44" s="37" t="s">
        <v>15</v>
      </c>
      <c r="D44" s="37" t="s">
        <v>16</v>
      </c>
      <c r="E44" s="37" t="s">
        <v>17</v>
      </c>
      <c r="F44" s="37" t="s">
        <v>18</v>
      </c>
    </row>
    <row r="45" spans="1:6" x14ac:dyDescent="0.25">
      <c r="A45" s="133" t="s">
        <v>19</v>
      </c>
      <c r="B45" s="250">
        <v>7500</v>
      </c>
      <c r="C45" s="250">
        <v>7500</v>
      </c>
      <c r="D45" s="250">
        <v>4000</v>
      </c>
      <c r="E45" s="250">
        <v>4500</v>
      </c>
      <c r="F45" s="250">
        <v>5000</v>
      </c>
    </row>
    <row r="46" spans="1:6" x14ac:dyDescent="0.25">
      <c r="A46" s="133" t="s">
        <v>20</v>
      </c>
      <c r="B46" s="250">
        <v>3650</v>
      </c>
      <c r="C46" s="250">
        <v>3650</v>
      </c>
      <c r="D46" s="250">
        <v>3650</v>
      </c>
      <c r="E46" s="250"/>
      <c r="F46" s="250"/>
    </row>
    <row r="47" spans="1:6" x14ac:dyDescent="0.25">
      <c r="A47" s="39"/>
    </row>
    <row r="48" spans="1:6" x14ac:dyDescent="0.25">
      <c r="A48" s="121" t="s">
        <v>307</v>
      </c>
    </row>
    <row r="49" spans="1:6" ht="35.25" customHeight="1" x14ac:dyDescent="0.25">
      <c r="A49" s="338" t="s">
        <v>580</v>
      </c>
      <c r="B49" s="338"/>
      <c r="C49" s="338"/>
      <c r="D49" s="338"/>
      <c r="E49" s="338"/>
      <c r="F49" s="338"/>
    </row>
    <row r="50" spans="1:6" x14ac:dyDescent="0.25">
      <c r="A50" s="39"/>
    </row>
    <row r="51" spans="1:6" x14ac:dyDescent="0.25">
      <c r="A51" s="39" t="s">
        <v>312</v>
      </c>
    </row>
    <row r="52" spans="1:6" x14ac:dyDescent="0.25">
      <c r="A52" s="19" t="s">
        <v>298</v>
      </c>
    </row>
    <row r="53" spans="1:6" x14ac:dyDescent="0.25">
      <c r="A53" s="122"/>
    </row>
    <row r="54" spans="1:6" ht="30" x14ac:dyDescent="0.25">
      <c r="A54" s="265" t="s">
        <v>1</v>
      </c>
      <c r="B54" s="263" t="s">
        <v>588</v>
      </c>
      <c r="C54" s="264" t="s">
        <v>590</v>
      </c>
      <c r="D54" s="263" t="s">
        <v>585</v>
      </c>
      <c r="E54" s="266" t="s">
        <v>586</v>
      </c>
      <c r="F54" s="266" t="s">
        <v>587</v>
      </c>
    </row>
    <row r="55" spans="1:6" x14ac:dyDescent="0.25">
      <c r="A55" s="130"/>
      <c r="B55" s="250">
        <f>rozpočet!L45</f>
        <v>10000</v>
      </c>
      <c r="C55" s="250">
        <f>rozpočet!M45</f>
        <v>10000</v>
      </c>
      <c r="D55" s="250">
        <f>rozpočet!N45</f>
        <v>7767.01</v>
      </c>
      <c r="E55" s="250">
        <f>rozpočet!O45</f>
        <v>10300</v>
      </c>
      <c r="F55" s="250">
        <f>rozpočet!P45</f>
        <v>10609</v>
      </c>
    </row>
    <row r="56" spans="1:6" x14ac:dyDescent="0.25">
      <c r="A56" s="122"/>
    </row>
    <row r="57" spans="1:6" ht="31.5" customHeight="1" x14ac:dyDescent="0.25">
      <c r="A57" s="132" t="s">
        <v>280</v>
      </c>
      <c r="B57" s="325" t="s">
        <v>313</v>
      </c>
      <c r="C57" s="325"/>
      <c r="D57" s="325"/>
      <c r="E57" s="325"/>
      <c r="F57" s="325"/>
    </row>
    <row r="58" spans="1:6" ht="30" x14ac:dyDescent="0.25">
      <c r="A58" s="132" t="s">
        <v>282</v>
      </c>
      <c r="B58" s="325" t="s">
        <v>314</v>
      </c>
      <c r="C58" s="325"/>
      <c r="D58" s="325"/>
      <c r="E58" s="325"/>
      <c r="F58" s="325"/>
    </row>
    <row r="59" spans="1:6" x14ac:dyDescent="0.25">
      <c r="A59" s="133" t="s">
        <v>285</v>
      </c>
      <c r="B59" s="37" t="s">
        <v>14</v>
      </c>
      <c r="C59" s="37" t="s">
        <v>15</v>
      </c>
      <c r="D59" s="37" t="s">
        <v>16</v>
      </c>
      <c r="E59" s="37" t="s">
        <v>17</v>
      </c>
      <c r="F59" s="37" t="s">
        <v>18</v>
      </c>
    </row>
    <row r="60" spans="1:6" x14ac:dyDescent="0.25">
      <c r="A60" s="133" t="s">
        <v>19</v>
      </c>
      <c r="B60" s="129">
        <v>70</v>
      </c>
      <c r="C60" s="129">
        <v>70</v>
      </c>
      <c r="D60" s="129">
        <v>20</v>
      </c>
      <c r="E60" s="129">
        <v>40</v>
      </c>
      <c r="F60" s="129">
        <v>40</v>
      </c>
    </row>
    <row r="61" spans="1:6" x14ac:dyDescent="0.25">
      <c r="A61" s="133" t="s">
        <v>20</v>
      </c>
      <c r="B61" s="129">
        <v>24</v>
      </c>
      <c r="C61" s="129">
        <v>24</v>
      </c>
      <c r="D61" s="129">
        <v>24</v>
      </c>
      <c r="E61" s="129"/>
      <c r="F61" s="129"/>
    </row>
    <row r="62" spans="1:6" x14ac:dyDescent="0.25">
      <c r="A62" s="39"/>
    </row>
    <row r="63" spans="1:6" x14ac:dyDescent="0.25">
      <c r="A63" s="121" t="s">
        <v>307</v>
      </c>
    </row>
    <row r="64" spans="1:6" ht="45" customHeight="1" x14ac:dyDescent="0.25">
      <c r="A64" s="338" t="s">
        <v>315</v>
      </c>
      <c r="B64" s="338"/>
      <c r="C64" s="338"/>
      <c r="D64" s="338"/>
      <c r="E64" s="338"/>
      <c r="F64" s="338"/>
    </row>
    <row r="65" spans="1:6" x14ac:dyDescent="0.25">
      <c r="A65" s="39"/>
    </row>
    <row r="66" spans="1:6" x14ac:dyDescent="0.25">
      <c r="A66" s="39"/>
    </row>
    <row r="67" spans="1:6" x14ac:dyDescent="0.25">
      <c r="A67" s="39" t="s">
        <v>316</v>
      </c>
    </row>
    <row r="68" spans="1:6" x14ac:dyDescent="0.25">
      <c r="A68" s="19" t="s">
        <v>298</v>
      </c>
    </row>
    <row r="69" spans="1:6" x14ac:dyDescent="0.25">
      <c r="A69" s="122"/>
    </row>
    <row r="70" spans="1:6" ht="30" x14ac:dyDescent="0.25">
      <c r="A70" s="265" t="s">
        <v>1</v>
      </c>
      <c r="B70" s="263" t="s">
        <v>588</v>
      </c>
      <c r="C70" s="264" t="s">
        <v>590</v>
      </c>
      <c r="D70" s="263" t="s">
        <v>585</v>
      </c>
      <c r="E70" s="266" t="s">
        <v>586</v>
      </c>
      <c r="F70" s="266" t="s">
        <v>587</v>
      </c>
    </row>
    <row r="71" spans="1:6" x14ac:dyDescent="0.25">
      <c r="A71" s="130"/>
      <c r="B71" s="250">
        <f>rozpočet!L46</f>
        <v>1150074</v>
      </c>
      <c r="C71" s="250">
        <f>rozpočet!M46</f>
        <v>1340724</v>
      </c>
      <c r="D71" s="250">
        <f>rozpočet!N46</f>
        <v>1017763.23</v>
      </c>
      <c r="E71" s="250">
        <f>rozpočet!O46</f>
        <v>11902</v>
      </c>
      <c r="F71" s="250">
        <f>rozpočet!P46</f>
        <v>12259</v>
      </c>
    </row>
    <row r="72" spans="1:6" x14ac:dyDescent="0.25">
      <c r="A72" s="39"/>
    </row>
    <row r="73" spans="1:6" x14ac:dyDescent="0.25">
      <c r="A73" s="39" t="s">
        <v>317</v>
      </c>
    </row>
    <row r="74" spans="1:6" x14ac:dyDescent="0.25">
      <c r="A74" s="19" t="s">
        <v>298</v>
      </c>
    </row>
    <row r="75" spans="1:6" x14ac:dyDescent="0.25">
      <c r="A75" s="122"/>
    </row>
    <row r="76" spans="1:6" ht="30" x14ac:dyDescent="0.25">
      <c r="A76" s="265" t="s">
        <v>1</v>
      </c>
      <c r="B76" s="263" t="s">
        <v>588</v>
      </c>
      <c r="C76" s="264" t="s">
        <v>590</v>
      </c>
      <c r="D76" s="263" t="s">
        <v>585</v>
      </c>
      <c r="E76" s="266" t="s">
        <v>586</v>
      </c>
      <c r="F76" s="266" t="s">
        <v>587</v>
      </c>
    </row>
    <row r="77" spans="1:6" x14ac:dyDescent="0.25">
      <c r="A77" s="130"/>
      <c r="B77" s="250">
        <f>rozpočet!L47</f>
        <v>418418</v>
      </c>
      <c r="C77" s="250">
        <f>rozpočet!M47</f>
        <v>340418</v>
      </c>
      <c r="D77" s="250">
        <f>rozpočet!N47</f>
        <v>340417.04</v>
      </c>
      <c r="E77" s="250">
        <f>rozpočet!O47</f>
        <v>11902</v>
      </c>
      <c r="F77" s="250">
        <f>rozpočet!P47</f>
        <v>12259</v>
      </c>
    </row>
    <row r="78" spans="1:6" x14ac:dyDescent="0.25">
      <c r="A78" s="122"/>
    </row>
    <row r="79" spans="1:6" x14ac:dyDescent="0.25">
      <c r="A79" s="132" t="s">
        <v>318</v>
      </c>
      <c r="B79" s="339" t="s">
        <v>319</v>
      </c>
      <c r="C79" s="339"/>
      <c r="D79" s="339"/>
      <c r="E79" s="339"/>
      <c r="F79" s="339"/>
    </row>
    <row r="80" spans="1:6" ht="23.25" customHeight="1" x14ac:dyDescent="0.25">
      <c r="A80" s="132" t="s">
        <v>280</v>
      </c>
      <c r="B80" s="325" t="s">
        <v>320</v>
      </c>
      <c r="C80" s="325"/>
      <c r="D80" s="325"/>
      <c r="E80" s="325"/>
      <c r="F80" s="325"/>
    </row>
    <row r="81" spans="1:6" ht="29.25" customHeight="1" x14ac:dyDescent="0.25">
      <c r="A81" s="337" t="s">
        <v>282</v>
      </c>
      <c r="B81" s="325" t="s">
        <v>328</v>
      </c>
      <c r="C81" s="325"/>
      <c r="D81" s="325"/>
      <c r="E81" s="325"/>
      <c r="F81" s="325"/>
    </row>
    <row r="82" spans="1:6" x14ac:dyDescent="0.25">
      <c r="A82" s="337"/>
      <c r="B82" s="325"/>
      <c r="C82" s="325"/>
      <c r="D82" s="325"/>
      <c r="E82" s="325"/>
      <c r="F82" s="325"/>
    </row>
    <row r="83" spans="1:6" x14ac:dyDescent="0.25">
      <c r="A83" s="133" t="s">
        <v>285</v>
      </c>
      <c r="B83" s="37" t="s">
        <v>14</v>
      </c>
      <c r="C83" s="37" t="s">
        <v>15</v>
      </c>
      <c r="D83" s="37" t="s">
        <v>16</v>
      </c>
      <c r="E83" s="37" t="s">
        <v>17</v>
      </c>
      <c r="F83" s="37" t="s">
        <v>18</v>
      </c>
    </row>
    <row r="84" spans="1:6" x14ac:dyDescent="0.25">
      <c r="A84" s="133" t="s">
        <v>19</v>
      </c>
      <c r="B84" s="250">
        <v>0</v>
      </c>
      <c r="C84" s="250">
        <v>0</v>
      </c>
      <c r="D84" s="250">
        <v>2500</v>
      </c>
      <c r="E84" s="250">
        <v>5000</v>
      </c>
      <c r="F84" s="250">
        <v>5000</v>
      </c>
    </row>
    <row r="85" spans="1:6" x14ac:dyDescent="0.25">
      <c r="A85" s="133" t="s">
        <v>20</v>
      </c>
      <c r="B85" s="250">
        <v>6750</v>
      </c>
      <c r="C85" s="250">
        <v>0</v>
      </c>
      <c r="D85" s="250">
        <v>0</v>
      </c>
      <c r="E85" s="250"/>
      <c r="F85" s="250"/>
    </row>
    <row r="86" spans="1:6" x14ac:dyDescent="0.25">
      <c r="A86" s="121" t="s">
        <v>307</v>
      </c>
    </row>
    <row r="87" spans="1:6" ht="36.75" customHeight="1" x14ac:dyDescent="0.25">
      <c r="A87" s="338" t="s">
        <v>321</v>
      </c>
      <c r="B87" s="338"/>
      <c r="C87" s="338"/>
      <c r="D87" s="338"/>
      <c r="E87" s="338"/>
      <c r="F87" s="338"/>
    </row>
    <row r="88" spans="1:6" x14ac:dyDescent="0.25">
      <c r="A88" s="39"/>
    </row>
    <row r="89" spans="1:6" x14ac:dyDescent="0.25">
      <c r="A89" s="39" t="s">
        <v>322</v>
      </c>
    </row>
    <row r="90" spans="1:6" x14ac:dyDescent="0.25">
      <c r="A90" s="19" t="s">
        <v>298</v>
      </c>
    </row>
    <row r="91" spans="1:6" x14ac:dyDescent="0.25">
      <c r="A91" s="122"/>
    </row>
    <row r="92" spans="1:6" ht="30" x14ac:dyDescent="0.25">
      <c r="A92" s="265" t="s">
        <v>1</v>
      </c>
      <c r="B92" s="263" t="s">
        <v>588</v>
      </c>
      <c r="C92" s="264" t="s">
        <v>590</v>
      </c>
      <c r="D92" s="263" t="s">
        <v>585</v>
      </c>
      <c r="E92" s="266" t="s">
        <v>586</v>
      </c>
      <c r="F92" s="266" t="s">
        <v>587</v>
      </c>
    </row>
    <row r="93" spans="1:6" x14ac:dyDescent="0.25">
      <c r="A93" s="130"/>
      <c r="B93" s="250">
        <f>rozpočet!L48</f>
        <v>731656</v>
      </c>
      <c r="C93" s="250">
        <f>rozpočet!M48</f>
        <v>1000306</v>
      </c>
      <c r="D93" s="250">
        <f>rozpočet!N48</f>
        <v>677346.19</v>
      </c>
      <c r="E93" s="250">
        <f>rozpočet!O48</f>
        <v>0</v>
      </c>
      <c r="F93" s="250">
        <f>rozpočet!P48</f>
        <v>0</v>
      </c>
    </row>
    <row r="94" spans="1:6" x14ac:dyDescent="0.25">
      <c r="A94" s="122"/>
    </row>
    <row r="95" spans="1:6" ht="31.5" customHeight="1" x14ac:dyDescent="0.25">
      <c r="A95" s="132" t="s">
        <v>280</v>
      </c>
      <c r="B95" s="325" t="s">
        <v>323</v>
      </c>
      <c r="C95" s="325"/>
      <c r="D95" s="325"/>
      <c r="E95" s="325"/>
      <c r="F95" s="325"/>
    </row>
    <row r="96" spans="1:6" ht="22.5" customHeight="1" x14ac:dyDescent="0.25">
      <c r="A96" s="337" t="s">
        <v>282</v>
      </c>
      <c r="B96" s="325" t="s">
        <v>329</v>
      </c>
      <c r="C96" s="325"/>
      <c r="D96" s="325"/>
      <c r="E96" s="325"/>
      <c r="F96" s="325"/>
    </row>
    <row r="97" spans="1:6" x14ac:dyDescent="0.25">
      <c r="A97" s="337"/>
      <c r="B97" s="325"/>
      <c r="C97" s="325"/>
      <c r="D97" s="325"/>
      <c r="E97" s="325"/>
      <c r="F97" s="325"/>
    </row>
    <row r="98" spans="1:6" x14ac:dyDescent="0.25">
      <c r="A98" s="133" t="s">
        <v>285</v>
      </c>
      <c r="B98" s="37" t="s">
        <v>14</v>
      </c>
      <c r="C98" s="37" t="s">
        <v>15</v>
      </c>
      <c r="D98" s="37" t="s">
        <v>16</v>
      </c>
      <c r="E98" s="37" t="s">
        <v>17</v>
      </c>
      <c r="F98" s="37" t="s">
        <v>18</v>
      </c>
    </row>
    <row r="99" spans="1:6" x14ac:dyDescent="0.25">
      <c r="A99" s="133" t="s">
        <v>19</v>
      </c>
      <c r="B99" s="129">
        <v>700</v>
      </c>
      <c r="C99" s="129">
        <v>700</v>
      </c>
      <c r="D99" s="129">
        <v>500</v>
      </c>
      <c r="E99" s="129">
        <v>500</v>
      </c>
      <c r="F99" s="129">
        <v>500</v>
      </c>
    </row>
    <row r="100" spans="1:6" x14ac:dyDescent="0.25">
      <c r="A100" s="133" t="s">
        <v>20</v>
      </c>
      <c r="B100" s="129">
        <v>972</v>
      </c>
      <c r="C100" s="129">
        <v>500</v>
      </c>
      <c r="D100" s="129">
        <v>520</v>
      </c>
      <c r="E100" s="129"/>
      <c r="F100" s="129"/>
    </row>
    <row r="101" spans="1:6" x14ac:dyDescent="0.25">
      <c r="A101" s="121" t="s">
        <v>307</v>
      </c>
    </row>
    <row r="102" spans="1:6" x14ac:dyDescent="0.25">
      <c r="A102" s="120" t="s">
        <v>324</v>
      </c>
    </row>
  </sheetData>
  <mergeCells count="19">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 ref="B95:F95"/>
    <mergeCell ref="A96:A97"/>
    <mergeCell ref="B96:F97"/>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2024-04-18T08:39:32Z</dcterms:modified>
</cp:coreProperties>
</file>