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65" yWindow="255" windowWidth="21180" windowHeight="12345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</sheets>
  <calcPr calcId="144525"/>
</workbook>
</file>

<file path=xl/calcChain.xml><?xml version="1.0" encoding="utf-8"?>
<calcChain xmlns="http://schemas.openxmlformats.org/spreadsheetml/2006/main">
  <c r="H51" i="1" l="1"/>
  <c r="H57" i="1"/>
  <c r="H168" i="2"/>
  <c r="G73" i="1" l="1"/>
  <c r="G69" i="1" l="1"/>
  <c r="G112" i="1" s="1"/>
  <c r="G70" i="1"/>
  <c r="H167" i="2"/>
  <c r="F60" i="1" l="1"/>
  <c r="H24" i="1" l="1"/>
  <c r="F13" i="4"/>
  <c r="F15" i="4" s="1"/>
  <c r="F14" i="4"/>
  <c r="I12" i="5"/>
  <c r="I11" i="5"/>
  <c r="I10" i="5"/>
  <c r="I9" i="5"/>
  <c r="I8" i="5"/>
  <c r="I7" i="5"/>
  <c r="I6" i="5"/>
  <c r="I5" i="5"/>
  <c r="I30" i="6"/>
  <c r="I29" i="6"/>
  <c r="I28" i="6"/>
  <c r="I27" i="6"/>
  <c r="I26" i="6"/>
  <c r="I25" i="6"/>
  <c r="I24" i="6"/>
  <c r="I23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H123" i="7"/>
  <c r="H72" i="7"/>
  <c r="H95" i="7"/>
  <c r="I95" i="7"/>
  <c r="H74" i="7"/>
  <c r="H13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1" i="7"/>
  <c r="I70" i="7"/>
  <c r="I69" i="7"/>
  <c r="I67" i="7"/>
  <c r="I66" i="7"/>
  <c r="I65" i="7"/>
  <c r="I64" i="7"/>
  <c r="I63" i="7"/>
  <c r="I62" i="7"/>
  <c r="I61" i="7"/>
  <c r="I59" i="7"/>
  <c r="I58" i="7"/>
  <c r="I57" i="7"/>
  <c r="I56" i="7"/>
  <c r="I55" i="7"/>
  <c r="I54" i="7"/>
  <c r="I53" i="7"/>
  <c r="I52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1" i="7"/>
  <c r="I10" i="7"/>
  <c r="I8" i="7"/>
  <c r="I7" i="7"/>
  <c r="I6" i="7"/>
  <c r="I5" i="7"/>
  <c r="H217" i="2" l="1"/>
  <c r="H218" i="2"/>
  <c r="G186" i="2"/>
  <c r="G189" i="2"/>
  <c r="H179" i="2"/>
  <c r="H157" i="2"/>
  <c r="H137" i="2" l="1"/>
  <c r="H141" i="2"/>
  <c r="H150" i="2"/>
  <c r="H140" i="2"/>
  <c r="H116" i="2" l="1"/>
  <c r="H82" i="2"/>
  <c r="H74" i="2" l="1"/>
  <c r="H68" i="2"/>
  <c r="H61" i="2"/>
  <c r="H58" i="2" s="1"/>
  <c r="H12" i="2"/>
  <c r="H4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5" i="2"/>
  <c r="I204" i="2"/>
  <c r="I203" i="2"/>
  <c r="I202" i="2"/>
  <c r="I200" i="2"/>
  <c r="I199" i="2"/>
  <c r="I198" i="2"/>
  <c r="I197" i="2"/>
  <c r="I196" i="2"/>
  <c r="I194" i="2"/>
  <c r="I192" i="2"/>
  <c r="I191" i="2"/>
  <c r="I190" i="2"/>
  <c r="I189" i="2"/>
  <c r="I188" i="2"/>
  <c r="I187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5" i="2"/>
  <c r="I164" i="2"/>
  <c r="I163" i="2"/>
  <c r="I162" i="2"/>
  <c r="I159" i="2"/>
  <c r="I158" i="2"/>
  <c r="I157" i="2"/>
  <c r="I156" i="2"/>
  <c r="I155" i="2"/>
  <c r="I153" i="2"/>
  <c r="I152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5" i="2"/>
  <c r="I134" i="2"/>
  <c r="I133" i="2"/>
  <c r="I132" i="2"/>
  <c r="I130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5" i="2"/>
  <c r="I114" i="2"/>
  <c r="I112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1" i="2"/>
  <c r="I90" i="2"/>
  <c r="I89" i="2"/>
  <c r="I88" i="2"/>
  <c r="I86" i="2"/>
  <c r="I85" i="2"/>
  <c r="I84" i="2"/>
  <c r="I83" i="2"/>
  <c r="I81" i="2"/>
  <c r="I80" i="2"/>
  <c r="I79" i="2"/>
  <c r="I78" i="2"/>
  <c r="I77" i="2"/>
  <c r="I76" i="2"/>
  <c r="I74" i="2"/>
  <c r="I73" i="2"/>
  <c r="I72" i="2"/>
  <c r="I70" i="2"/>
  <c r="I69" i="2"/>
  <c r="I68" i="2"/>
  <c r="I67" i="2"/>
  <c r="I66" i="2"/>
  <c r="I65" i="2"/>
  <c r="I64" i="2"/>
  <c r="I63" i="2"/>
  <c r="I62" i="2"/>
  <c r="I61" i="2"/>
  <c r="I60" i="2"/>
  <c r="I59" i="2"/>
  <c r="I56" i="2"/>
  <c r="I55" i="2"/>
  <c r="I54" i="2"/>
  <c r="I53" i="2"/>
  <c r="I52" i="2"/>
  <c r="I51" i="2"/>
  <c r="I49" i="2"/>
  <c r="I48" i="2"/>
  <c r="I47" i="2"/>
  <c r="I46" i="2"/>
  <c r="I45" i="2"/>
  <c r="I44" i="2"/>
  <c r="I42" i="2"/>
  <c r="I40" i="2"/>
  <c r="I39" i="2"/>
  <c r="I38" i="2"/>
  <c r="I37" i="2"/>
  <c r="I35" i="2"/>
  <c r="I33" i="2"/>
  <c r="I32" i="2"/>
  <c r="I31" i="2"/>
  <c r="I30" i="2"/>
  <c r="I28" i="2"/>
  <c r="I26" i="2"/>
  <c r="I24" i="2"/>
  <c r="I23" i="2"/>
  <c r="I22" i="2"/>
  <c r="I21" i="2"/>
  <c r="I20" i="2"/>
  <c r="I18" i="2"/>
  <c r="I17" i="2"/>
  <c r="I16" i="2"/>
  <c r="I15" i="2"/>
  <c r="I13" i="2"/>
  <c r="I12" i="2"/>
  <c r="I11" i="2"/>
  <c r="I9" i="2"/>
  <c r="I8" i="2"/>
  <c r="I7" i="2"/>
  <c r="I6" i="2"/>
  <c r="I5" i="2"/>
  <c r="I58" i="2" l="1"/>
  <c r="H57" i="2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6" i="3"/>
  <c r="I15" i="3"/>
  <c r="I14" i="3"/>
  <c r="I13" i="3"/>
  <c r="I12" i="3"/>
  <c r="I10" i="3"/>
  <c r="I9" i="3"/>
  <c r="I8" i="3"/>
  <c r="H58" i="1"/>
  <c r="H50" i="1"/>
  <c r="H56" i="1"/>
  <c r="H47" i="1"/>
  <c r="H53" i="1"/>
  <c r="H54" i="1"/>
  <c r="I53" i="1"/>
  <c r="H28" i="1"/>
  <c r="H38" i="1"/>
  <c r="H34" i="1"/>
  <c r="H35" i="1"/>
  <c r="I34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71" i="1"/>
  <c r="I68" i="1"/>
  <c r="I67" i="1"/>
  <c r="I66" i="1"/>
  <c r="I65" i="1"/>
  <c r="I64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4" i="1"/>
  <c r="I43" i="1"/>
  <c r="I42" i="1"/>
  <c r="I39" i="1"/>
  <c r="I38" i="1"/>
  <c r="I37" i="1"/>
  <c r="I36" i="1"/>
  <c r="I35" i="1"/>
  <c r="I33" i="1"/>
  <c r="I31" i="1"/>
  <c r="I30" i="1"/>
  <c r="I29" i="1"/>
  <c r="I28" i="1"/>
  <c r="I25" i="1"/>
  <c r="I24" i="1"/>
  <c r="I23" i="1"/>
  <c r="I22" i="1"/>
  <c r="I21" i="1"/>
  <c r="I20" i="1"/>
  <c r="I19" i="1"/>
  <c r="I16" i="1"/>
  <c r="I15" i="1"/>
  <c r="I14" i="1"/>
  <c r="I11" i="1"/>
  <c r="I10" i="1"/>
  <c r="I9" i="1"/>
  <c r="I8" i="1"/>
  <c r="I7" i="1"/>
  <c r="H129" i="2" l="1"/>
  <c r="I129" i="2" s="1"/>
  <c r="F50" i="2" l="1"/>
  <c r="H19" i="3" l="1"/>
  <c r="I19" i="3" s="1"/>
  <c r="F5" i="6" l="1"/>
  <c r="D13" i="4" l="1"/>
  <c r="D14" i="4"/>
  <c r="D9" i="4"/>
  <c r="D10" i="4"/>
  <c r="D15" i="4" l="1"/>
  <c r="D11" i="4"/>
  <c r="F27" i="2"/>
  <c r="F166" i="2"/>
  <c r="F151" i="2"/>
  <c r="F154" i="2"/>
  <c r="F161" i="2"/>
  <c r="F186" i="2"/>
  <c r="F193" i="2"/>
  <c r="F195" i="2"/>
  <c r="F201" i="2"/>
  <c r="F207" i="2"/>
  <c r="F206" i="2" s="1"/>
  <c r="F136" i="2"/>
  <c r="F131" i="2"/>
  <c r="F116" i="2"/>
  <c r="F113" i="2"/>
  <c r="F111" i="2"/>
  <c r="F92" i="2"/>
  <c r="F87" i="2"/>
  <c r="F82" i="2"/>
  <c r="F75" i="2"/>
  <c r="F71" i="2"/>
  <c r="F58" i="2"/>
  <c r="F57" i="2" s="1"/>
  <c r="F43" i="2"/>
  <c r="F41" i="2"/>
  <c r="F36" i="2"/>
  <c r="F34" i="2"/>
  <c r="F29" i="2"/>
  <c r="F25" i="2"/>
  <c r="F19" i="2"/>
  <c r="F14" i="2"/>
  <c r="F10" i="2"/>
  <c r="F4" i="2"/>
  <c r="F28" i="1"/>
  <c r="F73" i="1"/>
  <c r="F69" i="1" s="1"/>
  <c r="F63" i="1"/>
  <c r="F62" i="1" s="1"/>
  <c r="F45" i="1"/>
  <c r="F41" i="1"/>
  <c r="F32" i="1"/>
  <c r="F18" i="1"/>
  <c r="F17" i="1" s="1"/>
  <c r="F13" i="1"/>
  <c r="F12" i="1" s="1"/>
  <c r="F6" i="1"/>
  <c r="F27" i="1" l="1"/>
  <c r="F40" i="1"/>
  <c r="F70" i="1"/>
  <c r="F185" i="2"/>
  <c r="F160" i="2"/>
  <c r="F221" i="2" s="1"/>
  <c r="D6" i="4" s="1"/>
  <c r="F5" i="1"/>
  <c r="F112" i="1" s="1"/>
  <c r="D5" i="4" s="1"/>
  <c r="D7" i="4" l="1"/>
  <c r="D19" i="4" s="1"/>
  <c r="H68" i="7" l="1"/>
  <c r="I68" i="7" s="1"/>
  <c r="H30" i="7" l="1"/>
  <c r="I30" i="7" s="1"/>
  <c r="H5" i="6" l="1"/>
  <c r="I5" i="6" s="1"/>
  <c r="H4" i="5" l="1"/>
  <c r="G4" i="5"/>
  <c r="G13" i="5" s="1"/>
  <c r="E14" i="4" s="1"/>
  <c r="G14" i="4" s="1"/>
  <c r="G5" i="6"/>
  <c r="H22" i="6"/>
  <c r="I22" i="6" s="1"/>
  <c r="G22" i="6"/>
  <c r="I123" i="7"/>
  <c r="H144" i="7"/>
  <c r="H141" i="7"/>
  <c r="H139" i="7"/>
  <c r="H121" i="7"/>
  <c r="H114" i="7"/>
  <c r="H106" i="7"/>
  <c r="H100" i="7"/>
  <c r="H60" i="7"/>
  <c r="I60" i="7" s="1"/>
  <c r="H51" i="7"/>
  <c r="I51" i="7" s="1"/>
  <c r="H12" i="7"/>
  <c r="I12" i="7" s="1"/>
  <c r="H9" i="7"/>
  <c r="I9" i="7" s="1"/>
  <c r="H4" i="7"/>
  <c r="I4" i="7" s="1"/>
  <c r="H18" i="3"/>
  <c r="H11" i="3"/>
  <c r="I11" i="3" s="1"/>
  <c r="H7" i="3"/>
  <c r="I7" i="3" s="1"/>
  <c r="H207" i="2"/>
  <c r="H201" i="2"/>
  <c r="I201" i="2" s="1"/>
  <c r="H195" i="2"/>
  <c r="I195" i="2" s="1"/>
  <c r="H193" i="2"/>
  <c r="I193" i="2" s="1"/>
  <c r="H186" i="2"/>
  <c r="I186" i="2" s="1"/>
  <c r="H166" i="2"/>
  <c r="I166" i="2" s="1"/>
  <c r="H161" i="2"/>
  <c r="H154" i="2"/>
  <c r="I154" i="2" s="1"/>
  <c r="H151" i="2"/>
  <c r="I151" i="2" s="1"/>
  <c r="H136" i="2"/>
  <c r="H131" i="2"/>
  <c r="I131" i="2" s="1"/>
  <c r="I116" i="2"/>
  <c r="H113" i="2"/>
  <c r="I113" i="2" s="1"/>
  <c r="H111" i="2"/>
  <c r="I111" i="2" s="1"/>
  <c r="H92" i="2"/>
  <c r="I92" i="2" s="1"/>
  <c r="H87" i="2"/>
  <c r="I87" i="2" s="1"/>
  <c r="I82" i="2"/>
  <c r="H75" i="2"/>
  <c r="I75" i="2" s="1"/>
  <c r="H71" i="2"/>
  <c r="I71" i="2" s="1"/>
  <c r="I57" i="2"/>
  <c r="H50" i="2"/>
  <c r="I50" i="2" s="1"/>
  <c r="H43" i="2"/>
  <c r="I43" i="2" s="1"/>
  <c r="H41" i="2"/>
  <c r="I41" i="2" s="1"/>
  <c r="H36" i="2"/>
  <c r="I36" i="2" s="1"/>
  <c r="H34" i="2"/>
  <c r="I34" i="2" s="1"/>
  <c r="H29" i="2"/>
  <c r="I29" i="2" s="1"/>
  <c r="H27" i="2"/>
  <c r="I27" i="2" s="1"/>
  <c r="H25" i="2"/>
  <c r="I25" i="2" s="1"/>
  <c r="H19" i="2"/>
  <c r="I19" i="2" s="1"/>
  <c r="H14" i="2"/>
  <c r="I14" i="2" s="1"/>
  <c r="H10" i="2"/>
  <c r="I10" i="2" s="1"/>
  <c r="I4" i="2"/>
  <c r="H73" i="1"/>
  <c r="I73" i="1" s="1"/>
  <c r="H71" i="1"/>
  <c r="H63" i="1"/>
  <c r="H45" i="1"/>
  <c r="I45" i="1" s="1"/>
  <c r="H41" i="1"/>
  <c r="I41" i="1" s="1"/>
  <c r="H32" i="1"/>
  <c r="H27" i="1" s="1"/>
  <c r="H6" i="1"/>
  <c r="H13" i="1"/>
  <c r="H18" i="1"/>
  <c r="I6" i="1" l="1"/>
  <c r="H13" i="5"/>
  <c r="I4" i="5"/>
  <c r="H185" i="2"/>
  <c r="H206" i="2"/>
  <c r="I207" i="2"/>
  <c r="H160" i="2"/>
  <c r="I161" i="2"/>
  <c r="I136" i="2"/>
  <c r="H17" i="3"/>
  <c r="I17" i="3" s="1"/>
  <c r="I18" i="3"/>
  <c r="H62" i="1"/>
  <c r="I63" i="1"/>
  <c r="I27" i="1"/>
  <c r="I32" i="1"/>
  <c r="H17" i="1"/>
  <c r="I18" i="1"/>
  <c r="H12" i="1"/>
  <c r="I13" i="1"/>
  <c r="H5" i="1"/>
  <c r="H69" i="1"/>
  <c r="H70" i="1"/>
  <c r="I70" i="1" s="1"/>
  <c r="H31" i="6"/>
  <c r="G31" i="6"/>
  <c r="E13" i="4" s="1"/>
  <c r="E10" i="4"/>
  <c r="H6" i="3"/>
  <c r="I6" i="3" s="1"/>
  <c r="H40" i="1"/>
  <c r="I17" i="1" l="1"/>
  <c r="I5" i="1"/>
  <c r="I62" i="1"/>
  <c r="I12" i="1"/>
  <c r="I69" i="1"/>
  <c r="I160" i="2"/>
  <c r="E15" i="4"/>
  <c r="G13" i="4"/>
  <c r="I13" i="5"/>
  <c r="I31" i="6"/>
  <c r="I185" i="2"/>
  <c r="H221" i="2"/>
  <c r="I206" i="2"/>
  <c r="H26" i="1"/>
  <c r="I40" i="1"/>
  <c r="E6" i="4"/>
  <c r="E5" i="4"/>
  <c r="H5" i="3"/>
  <c r="I26" i="1" l="1"/>
  <c r="H112" i="1"/>
  <c r="F5" i="4" s="1"/>
  <c r="F6" i="4"/>
  <c r="I221" i="2"/>
  <c r="H54" i="3"/>
  <c r="I54" i="3" s="1"/>
  <c r="I5" i="3"/>
  <c r="F9" i="4"/>
  <c r="I112" i="1"/>
  <c r="E7" i="4"/>
  <c r="G5" i="4" l="1"/>
  <c r="F7" i="4"/>
  <c r="G6" i="4"/>
  <c r="J12" i="4" l="1"/>
  <c r="J11" i="4"/>
  <c r="J10" i="4"/>
  <c r="L10" i="4" s="1"/>
  <c r="L9" i="4" l="1"/>
  <c r="L11" i="4" s="1"/>
  <c r="E9" i="4"/>
  <c r="G9" i="4" s="1"/>
  <c r="H146" i="7" l="1"/>
  <c r="I72" i="7"/>
  <c r="F10" i="4" l="1"/>
  <c r="I146" i="7"/>
  <c r="E11" i="4"/>
  <c r="E19" i="4" s="1"/>
  <c r="G10" i="4" l="1"/>
  <c r="F11" i="4"/>
  <c r="F19" i="4" s="1"/>
</calcChain>
</file>

<file path=xl/sharedStrings.xml><?xml version="1.0" encoding="utf-8"?>
<sst xmlns="http://schemas.openxmlformats.org/spreadsheetml/2006/main" count="633" uniqueCount="454">
  <si>
    <t>Kategória</t>
  </si>
  <si>
    <t>Položka</t>
  </si>
  <si>
    <t>U k a z o v a t e ľ</t>
  </si>
  <si>
    <t>Čerpanie rozpočtu 2018</t>
  </si>
  <si>
    <t>Čerpanie rozpočtu 2019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</si>
  <si>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</si>
  <si>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</si>
  <si>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</si>
  <si>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</si>
  <si>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</si>
  <si>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</si>
  <si>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</si>
  <si>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</si>
  <si>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</si>
  <si>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</si>
  <si>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</si>
  <si>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</si>
  <si>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</si>
  <si>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</si>
  <si>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</si>
  <si>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</si>
  <si>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</si>
  <si>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</si>
  <si>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</si>
  <si>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</si>
  <si>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</si>
  <si>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</si>
  <si>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</si>
  <si>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</si>
  <si>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</si>
  <si>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</si>
  <si>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</si>
  <si>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</si>
  <si>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</si>
  <si>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</si>
  <si>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</si>
  <si>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</si>
  <si>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</si>
  <si>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</si>
  <si>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</si>
  <si>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</si>
  <si>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</si>
  <si>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</si>
  <si>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</si>
  <si>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</si>
  <si>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</si>
  <si>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</si>
  <si>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</si>
  <si>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</si>
  <si>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</si>
  <si>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</si>
  <si>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</si>
  <si>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</si>
  <si>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</si>
  <si>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</si>
  <si>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</si>
  <si>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</si>
  <si>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</si>
  <si>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</si>
  <si>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</si>
  <si>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</si>
  <si>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</si>
  <si>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</si>
  <si>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</si>
  <si>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</si>
  <si>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</si>
  <si>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</si>
  <si>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</si>
  <si>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</si>
  <si>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</si>
  <si>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</si>
  <si>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</si>
  <si>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</si>
  <si>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</si>
  <si>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</si>
  <si>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</si>
  <si>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</si>
  <si>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</si>
  <si>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</si>
  <si>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</si>
  <si>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</si>
  <si>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</si>
  <si>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Chránené dielne</t>
  </si>
  <si>
    <t xml:space="preserve">Miestna občianska poriadková služba </t>
  </si>
  <si>
    <t>Modernizácia zberného dvora</t>
  </si>
  <si>
    <t>Akčný plán</t>
  </si>
  <si>
    <t xml:space="preserve">Osobitný príjemca </t>
  </si>
  <si>
    <t>Osobitný príjemca - mesto</t>
  </si>
  <si>
    <t xml:space="preserve">Karpatské klim. mestečká </t>
  </si>
  <si>
    <t>Dotácia ŠR - školstvo</t>
  </si>
  <si>
    <t xml:space="preserve">vzdelávanie seniorov 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</si>
  <si>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</si>
  <si>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</si>
  <si>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</si>
  <si>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</si>
  <si>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</si>
  <si>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</si>
  <si>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</si>
  <si>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</si>
  <si>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</si>
  <si>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</si>
  <si>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</si>
  <si>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</si>
  <si>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</si>
  <si>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</si>
  <si>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</si>
  <si>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</si>
  <si>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Daň z príjmu</t>
  </si>
  <si>
    <t>01.3.3</t>
  </si>
  <si>
    <t>Iné všeobecné služby-matrika</t>
  </si>
  <si>
    <t>01.6.0</t>
  </si>
  <si>
    <t>REGOB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</si>
  <si>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</si>
  <si>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</si>
  <si>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</si>
  <si>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</si>
  <si>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</si>
  <si>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</si>
  <si>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</si>
  <si>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</si>
  <si>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</si>
  <si>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</si>
  <si>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</si>
  <si>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</si>
  <si>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</si>
  <si>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</si>
  <si>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</si>
  <si>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</si>
  <si>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</si>
  <si>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</si>
  <si>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</si>
  <si>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</si>
  <si>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</si>
  <si>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</si>
  <si>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</si>
  <si>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</si>
  <si>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</si>
  <si>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</si>
  <si>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</si>
  <si>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</si>
  <si>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</si>
  <si>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</si>
  <si>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</si>
  <si>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</si>
  <si>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</si>
  <si>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</si>
  <si>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</si>
  <si>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</si>
  <si>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</si>
  <si>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</si>
  <si>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</si>
  <si>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</si>
  <si>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</si>
  <si>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</si>
  <si>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</si>
  <si>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</si>
  <si>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</si>
  <si>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</si>
  <si>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</si>
  <si>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</si>
  <si>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</si>
  <si>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</si>
  <si>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</si>
  <si>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</si>
  <si>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</si>
  <si>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</si>
  <si>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</si>
  <si>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</si>
  <si>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</si>
  <si>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</si>
  <si>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</si>
  <si>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</si>
  <si>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</si>
  <si>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</si>
  <si>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</si>
  <si>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</si>
  <si>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</si>
  <si>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</si>
  <si>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</si>
  <si>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</si>
  <si>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</si>
  <si>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</si>
  <si>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</si>
  <si>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</si>
  <si>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</si>
  <si>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</si>
  <si>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</si>
  <si>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</si>
  <si>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</si>
  <si>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</si>
  <si>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</si>
  <si>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</si>
  <si>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</si>
  <si>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</si>
  <si>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</si>
  <si>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</si>
  <si>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</si>
  <si>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</si>
  <si>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</si>
  <si>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</si>
  <si>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</si>
  <si>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</si>
  <si>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</si>
  <si>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</si>
  <si>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</si>
  <si>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</si>
  <si>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</si>
  <si>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</si>
  <si>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</si>
  <si>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</si>
  <si>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</si>
  <si>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</si>
  <si>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</si>
  <si>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</si>
  <si>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</si>
  <si>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</si>
  <si>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</si>
  <si>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</si>
  <si>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</si>
  <si>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</si>
  <si>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</si>
  <si>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</si>
  <si>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</si>
  <si>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</si>
  <si>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Projekty - školy</t>
  </si>
  <si>
    <t>Voľnočasové aktivity CVČ</t>
  </si>
  <si>
    <t xml:space="preserve">ZUŠ Levoča 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</si>
  <si>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</si>
  <si>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</si>
  <si>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</si>
  <si>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</si>
  <si>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</si>
  <si>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</si>
  <si>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</si>
  <si>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</si>
  <si>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</si>
  <si>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</si>
  <si>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</si>
  <si>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</si>
  <si>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</si>
  <si>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</si>
  <si>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</si>
  <si>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</si>
  <si>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</si>
  <si>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</si>
  <si>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</si>
  <si>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</si>
  <si>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</si>
  <si>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</si>
  <si>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</si>
  <si>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</si>
  <si>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</si>
  <si>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</si>
  <si>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</si>
  <si>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</si>
  <si>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</si>
  <si>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</si>
  <si>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</si>
  <si>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</si>
  <si>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</si>
  <si>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</si>
  <si>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</si>
  <si>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</si>
  <si>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</si>
  <si>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</si>
  <si>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</si>
  <si>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</si>
  <si>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</si>
  <si>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</si>
  <si>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</si>
  <si>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</si>
  <si>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</si>
  <si>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</si>
  <si>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</si>
  <si>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</si>
  <si>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</si>
  <si>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</si>
  <si>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</si>
  <si>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</si>
  <si>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</si>
  <si>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</si>
  <si>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</si>
  <si>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</si>
  <si>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</si>
  <si>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</si>
  <si>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</si>
  <si>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</si>
  <si>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</si>
  <si>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</si>
  <si>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</si>
  <si>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</si>
  <si>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</si>
  <si>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</si>
  <si>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</si>
  <si>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</si>
  <si>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</si>
  <si>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</si>
  <si>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</si>
  <si>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</si>
  <si>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</si>
  <si>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</si>
  <si>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</si>
  <si>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</si>
  <si>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</si>
  <si>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</si>
  <si>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</si>
  <si>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</si>
  <si>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</si>
  <si>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</si>
  <si>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</si>
  <si>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</si>
  <si>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</si>
  <si>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</si>
  <si>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</si>
  <si>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</si>
  <si>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</si>
  <si>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</si>
  <si>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Radnica - výskum</t>
  </si>
  <si>
    <t>Vodná nádrž Levoča</t>
  </si>
  <si>
    <t>Radnica NMP 2</t>
  </si>
  <si>
    <t xml:space="preserve">Nízkouhlíková stratégia </t>
  </si>
  <si>
    <t>mestské opevnenie – architektonická štúdia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</si>
  <si>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</si>
  <si>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</si>
  <si>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</si>
  <si>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</si>
  <si>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</si>
  <si>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</si>
  <si>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</si>
  <si>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</si>
  <si>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</si>
  <si>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</si>
  <si>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</si>
  <si>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</si>
  <si>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</si>
  <si>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</si>
  <si>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</si>
  <si>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</si>
  <si>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MŠ G. Haina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</si>
  <si>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</si>
  <si>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</si>
  <si>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</si>
  <si>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</si>
  <si>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</si>
  <si>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</si>
  <si>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</si>
  <si>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</si>
  <si>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</si>
  <si>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</si>
  <si>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</si>
  <si>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</si>
  <si>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</si>
  <si>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</si>
  <si>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</si>
  <si>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</si>
  <si>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</si>
  <si>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</si>
  <si>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</si>
  <si>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</si>
  <si>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</si>
  <si>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</si>
  <si>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</si>
  <si>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</si>
  <si>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</si>
  <si>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</si>
  <si>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</si>
  <si>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</si>
  <si>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</si>
  <si>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</si>
  <si>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</si>
  <si>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</si>
  <si>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</si>
  <si>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</si>
  <si>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</si>
  <si>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</si>
  <si>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PD</t>
  </si>
  <si>
    <t xml:space="preserve"> Rozpočet 2021</t>
  </si>
  <si>
    <t>Dotácia MF SR</t>
  </si>
  <si>
    <t>Rozpočet 2021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</si>
  <si>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</si>
  <si>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</si>
  <si>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</si>
  <si>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</si>
  <si>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</si>
  <si>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2. Finančné operácie</t>
  </si>
  <si>
    <t>Časť 2.1. Príjmové finančné operácie</t>
  </si>
  <si>
    <t>Obnov si svoj dom - spolufin.</t>
  </si>
  <si>
    <t>Cykolchodník</t>
  </si>
  <si>
    <t>Lávka - Lev. Potok</t>
  </si>
  <si>
    <t>Splátka úveru IBV Krupný jarok</t>
  </si>
  <si>
    <t xml:space="preserve">MRK Lev. Lúky </t>
  </si>
  <si>
    <t>Prechody pre chodcov</t>
  </si>
  <si>
    <t>Modernizácia autobusovej stanice</t>
  </si>
  <si>
    <t>nízkouhlíková stratégia</t>
  </si>
  <si>
    <t>Vojnové hroby - TS</t>
  </si>
  <si>
    <t>Vojnové hroby - mesto</t>
  </si>
  <si>
    <t>podnikateľská činnosť</t>
  </si>
  <si>
    <t>Radnica NMP 2 - PD</t>
  </si>
  <si>
    <t xml:space="preserve">Radnica NMP 2 </t>
  </si>
  <si>
    <t>Radnica</t>
  </si>
  <si>
    <t>Kúpa pozemku</t>
  </si>
  <si>
    <t>Sídlisko Pri Prameni</t>
  </si>
  <si>
    <t>Chodníky na ulici Baštovej</t>
  </si>
  <si>
    <t>Prevod rezervný fond</t>
  </si>
  <si>
    <t>Kapitálové granty a transfery</t>
  </si>
  <si>
    <t xml:space="preserve">Havária hradob. múru pri Košickej bráne </t>
  </si>
  <si>
    <t>Radnica NMP 2 I. etapa</t>
  </si>
  <si>
    <t>WC NMP č. 54 - spolufinancovanie</t>
  </si>
  <si>
    <t>VO Probstnerova cesta</t>
  </si>
  <si>
    <t xml:space="preserve">Dom meštiansky na NMP č.28 </t>
  </si>
  <si>
    <t xml:space="preserve">Obnova NKP- mestské opevnenie </t>
  </si>
  <si>
    <t xml:space="preserve">Dom meštiansky, NMP č.43 </t>
  </si>
  <si>
    <t>Dom meštiansky, NMP č.50</t>
  </si>
  <si>
    <t>Dom meštiansky, NMP č.47</t>
  </si>
  <si>
    <t>Prestavba NMP II.etapa, časť C</t>
  </si>
  <si>
    <t xml:space="preserve">Statické zabezpečenie hradobného múru_ Košická brána </t>
  </si>
  <si>
    <t>MŠ Žel. riadok - rek. opletenia</t>
  </si>
  <si>
    <t>sčítanie obyvateľstva</t>
  </si>
  <si>
    <t>Dotácia Covid</t>
  </si>
  <si>
    <t xml:space="preserve">kapitálové príjmy </t>
  </si>
  <si>
    <t>Zlepšenie kľúč. komp.  žiakov ZŠ Franc.</t>
  </si>
  <si>
    <t>Zlepšenie kľúč. komp.  žiakov ZŠ Klub.</t>
  </si>
  <si>
    <t>Zlepšenie kľúč. komp.  žiakov ZŠ G. Haina</t>
  </si>
  <si>
    <t>Statické zabezpečenie ohradového múru_ ul. Hradby</t>
  </si>
  <si>
    <t>MŠ Predmestie - vybavenie ŠJ</t>
  </si>
  <si>
    <t>ZŠ G. Haina Multifunkčné ihrisko</t>
  </si>
  <si>
    <t>Dotácia strava</t>
  </si>
  <si>
    <t>dotácia covid - školy</t>
  </si>
  <si>
    <t xml:space="preserve"> Skutočnosť 2020</t>
  </si>
  <si>
    <t>ZŠ Francisciho</t>
  </si>
  <si>
    <t>Krátkodobý úver - prekleňovací</t>
  </si>
  <si>
    <t xml:space="preserve">Potraviny - vrátky </t>
  </si>
  <si>
    <t>Skutočnosť 2020</t>
  </si>
  <si>
    <t>Projekt Efektívna ver. správa</t>
  </si>
  <si>
    <t>ZUŠ Fasáda</t>
  </si>
  <si>
    <t xml:space="preserve">ZUŠ </t>
  </si>
  <si>
    <t>Centrum pre podporu rozvoja okresu</t>
  </si>
  <si>
    <t>Náklady na školstvo-originálne</t>
  </si>
  <si>
    <t>Materské školy</t>
  </si>
  <si>
    <t xml:space="preserve">Poplatky </t>
  </si>
  <si>
    <t>07.4.0</t>
  </si>
  <si>
    <t>Ochrana, podpora a rozvoj ver.zdravia</t>
  </si>
  <si>
    <t>Covid - výdavky</t>
  </si>
  <si>
    <t>Nízsko uhlíková</t>
  </si>
  <si>
    <t>Projekty školy</t>
  </si>
  <si>
    <t>strava 1,30</t>
  </si>
  <si>
    <t>rozvoj</t>
  </si>
  <si>
    <t>Upravený rozpočet 2021</t>
  </si>
  <si>
    <t>Čerpanie rozpočtu 2020</t>
  </si>
  <si>
    <t>Čerpanie rozpočtu 2021</t>
  </si>
  <si>
    <t xml:space="preserve"> Skutočnosť 2021</t>
  </si>
  <si>
    <t>MŠ</t>
  </si>
  <si>
    <t>Zábezpeky</t>
  </si>
  <si>
    <t>plnenie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</si>
</sst>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S_k"/>
  </numFmts>
  <fonts count="37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7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4" fontId="6" fillId="0" borderId="14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0" fontId="9" fillId="0" borderId="45" xfId="0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4" fontId="14" fillId="0" borderId="19" xfId="0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18" fillId="0" borderId="32" xfId="0" applyNumberFormat="1" applyFont="1" applyFill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3" fontId="19" fillId="0" borderId="45" xfId="0" applyNumberFormat="1" applyFont="1" applyFill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9" fillId="0" borderId="16" xfId="0" applyNumberFormat="1" applyFont="1" applyFill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18" fillId="0" borderId="36" xfId="0" applyNumberFormat="1" applyFont="1" applyFill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3" xfId="0" applyNumberFormat="1" applyFont="1" applyBorder="1"/>
    <xf numFmtId="49" fontId="9" fillId="0" borderId="13" xfId="0" applyNumberFormat="1" applyFont="1" applyFill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56" xfId="0" applyFont="1" applyFill="1" applyBorder="1"/>
    <xf numFmtId="3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4" fontId="6" fillId="0" borderId="34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4" fontId="9" fillId="0" borderId="43" xfId="0" applyNumberFormat="1" applyFont="1" applyBorder="1"/>
    <xf numFmtId="0" fontId="13" fillId="0" borderId="31" xfId="0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4" fontId="6" fillId="0" borderId="19" xfId="0" applyNumberFormat="1" applyFont="1" applyFill="1" applyBorder="1"/>
    <xf numFmtId="3" fontId="12" fillId="0" borderId="25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0" fontId="11" fillId="0" borderId="29" xfId="0" applyFont="1" applyFill="1" applyBorder="1" applyAlignment="1">
      <alignment horizontal="left"/>
    </xf>
    <xf numFmtId="4" fontId="26" fillId="0" borderId="29" xfId="0" applyNumberFormat="1" applyFont="1" applyFill="1" applyBorder="1"/>
    <xf numFmtId="0" fontId="11" fillId="0" borderId="31" xfId="0" applyFont="1" applyFill="1" applyBorder="1" applyAlignment="1">
      <alignment horizontal="left"/>
    </xf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4" fontId="27" fillId="0" borderId="28" xfId="0" applyNumberFormat="1" applyFont="1" applyFill="1" applyBorder="1"/>
    <xf numFmtId="3" fontId="27" fillId="0" borderId="32" xfId="0" applyNumberFormat="1" applyFont="1" applyFill="1" applyBorder="1"/>
    <xf numFmtId="4" fontId="27" fillId="0" borderId="32" xfId="0" applyNumberFormat="1" applyFont="1" applyFill="1" applyBorder="1"/>
    <xf numFmtId="3" fontId="27" fillId="0" borderId="31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4" fontId="13" fillId="0" borderId="25" xfId="0" applyNumberFormat="1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10" fillId="0" borderId="35" xfId="0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9" fillId="0" borderId="43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4" fontId="0" fillId="0" borderId="61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4" fontId="0" fillId="0" borderId="72" xfId="0" applyNumberFormat="1" applyFill="1" applyBorder="1"/>
    <xf numFmtId="3" fontId="2" fillId="0" borderId="54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0" fontId="32" fillId="0" borderId="0" xfId="0" applyFont="1"/>
    <xf numFmtId="0" fontId="9" fillId="0" borderId="25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left"/>
    </xf>
    <xf numFmtId="0" fontId="13" fillId="0" borderId="72" xfId="0" applyFont="1" applyFill="1" applyBorder="1"/>
    <xf numFmtId="0" fontId="4" fillId="0" borderId="0" xfId="0" applyFont="1" applyAlignment="1"/>
    <xf numFmtId="4" fontId="7" fillId="0" borderId="21" xfId="0" applyNumberFormat="1" applyFont="1" applyFill="1" applyBorder="1"/>
    <xf numFmtId="4" fontId="7" fillId="0" borderId="49" xfId="0" applyNumberFormat="1" applyFont="1" applyFill="1" applyBorder="1"/>
    <xf numFmtId="4" fontId="18" fillId="0" borderId="36" xfId="0" applyNumberFormat="1" applyFont="1" applyFill="1" applyBorder="1"/>
    <xf numFmtId="4" fontId="18" fillId="0" borderId="43" xfId="0" applyNumberFormat="1" applyFont="1" applyFill="1" applyBorder="1"/>
    <xf numFmtId="4" fontId="18" fillId="0" borderId="32" xfId="0" applyNumberFormat="1" applyFont="1" applyFill="1" applyBorder="1"/>
    <xf numFmtId="4" fontId="21" fillId="0" borderId="21" xfId="0" applyNumberFormat="1" applyFont="1" applyFill="1" applyBorder="1"/>
    <xf numFmtId="4" fontId="21" fillId="0" borderId="32" xfId="0" applyNumberFormat="1" applyFont="1" applyFill="1" applyBorder="1"/>
    <xf numFmtId="4" fontId="18" fillId="0" borderId="21" xfId="0" applyNumberFormat="1" applyFont="1" applyFill="1" applyBorder="1"/>
    <xf numFmtId="4" fontId="18" fillId="0" borderId="12" xfId="0" applyNumberFormat="1" applyFont="1" applyFill="1" applyBorder="1"/>
    <xf numFmtId="4" fontId="22" fillId="0" borderId="36" xfId="0" applyNumberFormat="1" applyFont="1" applyFill="1" applyBorder="1"/>
    <xf numFmtId="4" fontId="21" fillId="0" borderId="36" xfId="0" applyNumberFormat="1" applyFont="1" applyFill="1" applyBorder="1" applyAlignment="1">
      <alignment vertical="center" wrapText="1"/>
    </xf>
    <xf numFmtId="4" fontId="18" fillId="0" borderId="78" xfId="0" applyNumberFormat="1" applyFont="1" applyFill="1" applyBorder="1"/>
    <xf numFmtId="4" fontId="7" fillId="0" borderId="23" xfId="0" applyNumberFormat="1" applyFont="1" applyFill="1" applyBorder="1"/>
    <xf numFmtId="4" fontId="13" fillId="0" borderId="48" xfId="0" applyNumberFormat="1" applyFont="1" applyFill="1" applyBorder="1"/>
    <xf numFmtId="4" fontId="13" fillId="0" borderId="16" xfId="0" applyNumberFormat="1" applyFont="1" applyFill="1" applyBorder="1"/>
    <xf numFmtId="4" fontId="2" fillId="0" borderId="54" xfId="0" applyNumberFormat="1" applyFont="1" applyFill="1" applyBorder="1"/>
    <xf numFmtId="4" fontId="7" fillId="0" borderId="56" xfId="0" applyNumberFormat="1" applyFont="1" applyFill="1" applyBorder="1"/>
    <xf numFmtId="4" fontId="17" fillId="0" borderId="57" xfId="0" applyNumberFormat="1" applyFont="1" applyFill="1" applyBorder="1"/>
    <xf numFmtId="0" fontId="11" fillId="0" borderId="22" xfId="0" applyFont="1" applyFill="1" applyBorder="1" applyAlignment="1">
      <alignment horizontal="left"/>
    </xf>
    <xf numFmtId="3" fontId="11" fillId="0" borderId="19" xfId="0" applyNumberFormat="1" applyFont="1" applyFill="1" applyBorder="1"/>
    <xf numFmtId="4" fontId="11" fillId="0" borderId="19" xfId="0" applyNumberFormat="1" applyFont="1" applyFill="1" applyBorder="1"/>
    <xf numFmtId="3" fontId="11" fillId="0" borderId="22" xfId="0" applyNumberFormat="1" applyFont="1" applyFill="1" applyBorder="1"/>
    <xf numFmtId="49" fontId="7" fillId="0" borderId="11" xfId="0" applyNumberFormat="1" applyFont="1" applyFill="1" applyBorder="1" applyAlignment="1">
      <alignment horizontal="center"/>
    </xf>
    <xf numFmtId="0" fontId="9" fillId="0" borderId="71" xfId="0" applyFont="1" applyFill="1" applyBorder="1" applyAlignment="1">
      <alignment horizontal="center"/>
    </xf>
    <xf numFmtId="4" fontId="8" fillId="0" borderId="23" xfId="0" applyNumberFormat="1" applyFont="1" applyBorder="1"/>
    <xf numFmtId="4" fontId="5" fillId="0" borderId="37" xfId="0" applyNumberFormat="1" applyFont="1" applyBorder="1"/>
    <xf numFmtId="4" fontId="5" fillId="0" borderId="38" xfId="0" applyNumberFormat="1" applyFont="1" applyBorder="1"/>
    <xf numFmtId="4" fontId="12" fillId="0" borderId="23" xfId="0" applyNumberFormat="1" applyFont="1" applyFill="1" applyBorder="1"/>
    <xf numFmtId="4" fontId="2" fillId="0" borderId="41" xfId="0" applyNumberFormat="1" applyFont="1" applyFill="1" applyBorder="1"/>
    <xf numFmtId="4" fontId="10" fillId="0" borderId="23" xfId="0" applyNumberFormat="1" applyFont="1" applyFill="1" applyBorder="1"/>
    <xf numFmtId="4" fontId="7" fillId="0" borderId="50" xfId="0" applyNumberFormat="1" applyFont="1" applyFill="1" applyBorder="1"/>
    <xf numFmtId="4" fontId="9" fillId="0" borderId="38" xfId="0" applyNumberFormat="1" applyFont="1" applyFill="1" applyBorder="1"/>
    <xf numFmtId="4" fontId="9" fillId="0" borderId="51" xfId="0" applyNumberFormat="1" applyFont="1" applyFill="1" applyBorder="1"/>
    <xf numFmtId="4" fontId="5" fillId="0" borderId="51" xfId="0" applyNumberFormat="1" applyFont="1" applyBorder="1"/>
    <xf numFmtId="4" fontId="12" fillId="0" borderId="41" xfId="0" applyNumberFormat="1" applyFont="1" applyFill="1" applyBorder="1"/>
    <xf numFmtId="4" fontId="11" fillId="0" borderId="33" xfId="0" applyNumberFormat="1" applyFont="1" applyFill="1" applyBorder="1"/>
    <xf numFmtId="4" fontId="15" fillId="0" borderId="56" xfId="0" applyNumberFormat="1" applyFont="1" applyBorder="1"/>
    <xf numFmtId="4" fontId="15" fillId="0" borderId="58" xfId="0" applyNumberFormat="1" applyFont="1" applyBorder="1"/>
    <xf numFmtId="4" fontId="13" fillId="0" borderId="29" xfId="0" applyNumberFormat="1" applyFont="1" applyFill="1" applyBorder="1"/>
    <xf numFmtId="4" fontId="13" fillId="0" borderId="30" xfId="0" applyNumberFormat="1" applyFont="1" applyFill="1" applyBorder="1"/>
    <xf numFmtId="4" fontId="8" fillId="0" borderId="22" xfId="0" applyNumberFormat="1" applyFont="1" applyFill="1" applyBorder="1"/>
    <xf numFmtId="4" fontId="8" fillId="0" borderId="23" xfId="0" applyNumberFormat="1" applyFont="1" applyFill="1" applyBorder="1"/>
    <xf numFmtId="4" fontId="6" fillId="0" borderId="58" xfId="0" applyNumberFormat="1" applyFont="1" applyFill="1" applyBorder="1"/>
    <xf numFmtId="4" fontId="7" fillId="0" borderId="17" xfId="0" applyNumberFormat="1" applyFont="1" applyFill="1" applyBorder="1" applyAlignment="1">
      <alignment vertical="center"/>
    </xf>
    <xf numFmtId="4" fontId="4" fillId="0" borderId="23" xfId="0" applyNumberFormat="1" applyFont="1" applyBorder="1"/>
    <xf numFmtId="4" fontId="0" fillId="0" borderId="69" xfId="0" applyNumberFormat="1" applyFont="1" applyBorder="1"/>
    <xf numFmtId="4" fontId="0" fillId="0" borderId="41" xfId="0" applyNumberFormat="1" applyFont="1" applyBorder="1"/>
    <xf numFmtId="4" fontId="13" fillId="0" borderId="69" xfId="0" applyNumberFormat="1" applyFont="1" applyBorder="1"/>
    <xf numFmtId="4" fontId="8" fillId="0" borderId="23" xfId="0" applyNumberFormat="1" applyFont="1" applyBorder="1" applyAlignment="1">
      <alignment vertical="center"/>
    </xf>
    <xf numFmtId="4" fontId="6" fillId="0" borderId="34" xfId="0" applyNumberFormat="1" applyFont="1" applyFill="1" applyBorder="1" applyAlignment="1">
      <alignment vertical="center"/>
    </xf>
    <xf numFmtId="4" fontId="4" fillId="0" borderId="22" xfId="0" applyNumberFormat="1" applyFont="1" applyBorder="1"/>
    <xf numFmtId="4" fontId="13" fillId="0" borderId="34" xfId="0" applyNumberFormat="1" applyFont="1" applyBorder="1"/>
    <xf numFmtId="4" fontId="4" fillId="0" borderId="22" xfId="0" applyNumberFormat="1" applyFont="1" applyBorder="1" applyAlignment="1">
      <alignment vertical="center"/>
    </xf>
    <xf numFmtId="3" fontId="4" fillId="0" borderId="22" xfId="0" applyNumberFormat="1" applyFont="1" applyBorder="1"/>
    <xf numFmtId="4" fontId="7" fillId="0" borderId="41" xfId="0" applyNumberFormat="1" applyFont="1" applyFill="1" applyBorder="1" applyAlignment="1">
      <alignment horizontal="right"/>
    </xf>
    <xf numFmtId="4" fontId="9" fillId="0" borderId="69" xfId="0" applyNumberFormat="1" applyFont="1" applyFill="1" applyBorder="1"/>
    <xf numFmtId="4" fontId="25" fillId="0" borderId="69" xfId="0" applyNumberFormat="1" applyFont="1" applyFill="1" applyBorder="1"/>
    <xf numFmtId="4" fontId="25" fillId="0" borderId="30" xfId="0" applyNumberFormat="1" applyFont="1" applyFill="1" applyBorder="1"/>
    <xf numFmtId="4" fontId="26" fillId="0" borderId="30" xfId="0" applyNumberFormat="1" applyFont="1" applyFill="1" applyBorder="1"/>
    <xf numFmtId="4" fontId="11" fillId="0" borderId="31" xfId="0" applyNumberFormat="1" applyFont="1" applyFill="1" applyBorder="1"/>
    <xf numFmtId="4" fontId="7" fillId="0" borderId="33" xfId="0" applyNumberFormat="1" applyFont="1" applyFill="1" applyBorder="1"/>
    <xf numFmtId="4" fontId="9" fillId="0" borderId="41" xfId="0" applyNumberFormat="1" applyFont="1" applyFill="1" applyBorder="1"/>
    <xf numFmtId="4" fontId="9" fillId="0" borderId="37" xfId="0" applyNumberFormat="1" applyFont="1" applyFill="1" applyBorder="1"/>
    <xf numFmtId="4" fontId="11" fillId="0" borderId="22" xfId="0" applyNumberFormat="1" applyFont="1" applyFill="1" applyBorder="1"/>
    <xf numFmtId="4" fontId="11" fillId="0" borderId="23" xfId="0" applyNumberFormat="1" applyFont="1" applyFill="1" applyBorder="1"/>
    <xf numFmtId="4" fontId="11" fillId="0" borderId="30" xfId="0" applyNumberFormat="1" applyFont="1" applyFill="1" applyBorder="1"/>
    <xf numFmtId="4" fontId="9" fillId="0" borderId="23" xfId="0" applyNumberFormat="1" applyFont="1" applyFill="1" applyBorder="1"/>
    <xf numFmtId="4" fontId="11" fillId="0" borderId="35" xfId="0" applyNumberFormat="1" applyFont="1" applyFill="1" applyBorder="1"/>
    <xf numFmtId="4" fontId="11" fillId="0" borderId="52" xfId="0" applyNumberFormat="1" applyFont="1" applyFill="1" applyBorder="1"/>
    <xf numFmtId="4" fontId="7" fillId="0" borderId="34" xfId="0" applyNumberFormat="1" applyFont="1" applyFill="1" applyBorder="1"/>
    <xf numFmtId="4" fontId="7" fillId="0" borderId="41" xfId="0" applyNumberFormat="1" applyFont="1" applyFill="1" applyBorder="1"/>
    <xf numFmtId="4" fontId="13" fillId="0" borderId="23" xfId="0" applyNumberFormat="1" applyFont="1" applyFill="1" applyBorder="1"/>
    <xf numFmtId="4" fontId="13" fillId="0" borderId="51" xfId="0" applyNumberFormat="1" applyFont="1" applyFill="1" applyBorder="1"/>
    <xf numFmtId="4" fontId="9" fillId="0" borderId="35" xfId="0" applyNumberFormat="1" applyFont="1" applyFill="1" applyBorder="1"/>
    <xf numFmtId="4" fontId="9" fillId="0" borderId="52" xfId="0" applyNumberFormat="1" applyFont="1" applyFill="1" applyBorder="1"/>
    <xf numFmtId="4" fontId="2" fillId="0" borderId="58" xfId="0" applyNumberFormat="1" applyFont="1" applyFill="1" applyBorder="1"/>
    <xf numFmtId="4" fontId="0" fillId="0" borderId="13" xfId="0" applyNumberFormat="1" applyFill="1" applyBorder="1"/>
    <xf numFmtId="4" fontId="0" fillId="0" borderId="41" xfId="0" applyNumberFormat="1" applyFill="1" applyBorder="1"/>
    <xf numFmtId="4" fontId="13" fillId="0" borderId="69" xfId="0" applyNumberFormat="1" applyFont="1" applyFill="1" applyBorder="1"/>
    <xf numFmtId="4" fontId="13" fillId="0" borderId="33" xfId="0" applyNumberFormat="1" applyFont="1" applyFill="1" applyBorder="1"/>
    <xf numFmtId="4" fontId="13" fillId="0" borderId="33" xfId="0" applyNumberFormat="1" applyFont="1" applyFill="1" applyBorder="1" applyAlignment="1">
      <alignment horizontal="right"/>
    </xf>
    <xf numFmtId="4" fontId="0" fillId="0" borderId="33" xfId="0" applyNumberFormat="1" applyFill="1" applyBorder="1"/>
    <xf numFmtId="4" fontId="0" fillId="0" borderId="38" xfId="0" applyNumberFormat="1" applyFill="1" applyBorder="1"/>
    <xf numFmtId="4" fontId="2" fillId="0" borderId="55" xfId="0" applyNumberFormat="1" applyFont="1" applyFill="1" applyBorder="1"/>
    <xf numFmtId="4" fontId="0" fillId="0" borderId="88" xfId="0" applyNumberFormat="1" applyFill="1" applyBorder="1"/>
    <xf numFmtId="4" fontId="31" fillId="0" borderId="0" xfId="0" applyNumberFormat="1" applyFont="1"/>
    <xf numFmtId="4" fontId="0" fillId="0" borderId="98" xfId="0" applyNumberFormat="1" applyFill="1" applyBorder="1" applyAlignment="1">
      <alignment horizontal="right"/>
    </xf>
    <xf numFmtId="4" fontId="15" fillId="0" borderId="57" xfId="0" applyNumberFormat="1" applyFont="1" applyFill="1" applyBorder="1" applyAlignment="1">
      <alignment horizontal="center"/>
    </xf>
    <xf numFmtId="0" fontId="34" fillId="0" borderId="0" xfId="0" applyFont="1"/>
    <xf numFmtId="4" fontId="34" fillId="0" borderId="29" xfId="0" applyNumberFormat="1" applyFont="1" applyBorder="1"/>
    <xf numFmtId="4" fontId="34" fillId="0" borderId="31" xfId="0" applyNumberFormat="1" applyFont="1" applyBorder="1"/>
    <xf numFmtId="4" fontId="34" fillId="0" borderId="37" xfId="0" applyNumberFormat="1" applyFont="1" applyBorder="1"/>
    <xf numFmtId="4" fontId="35" fillId="0" borderId="22" xfId="0" applyNumberFormat="1" applyFont="1" applyBorder="1"/>
    <xf numFmtId="4" fontId="34" fillId="0" borderId="16" xfId="0" applyNumberFormat="1" applyFont="1" applyBorder="1"/>
    <xf numFmtId="4" fontId="34" fillId="0" borderId="22" xfId="0" applyNumberFormat="1" applyFont="1" applyBorder="1"/>
    <xf numFmtId="4" fontId="34" fillId="0" borderId="27" xfId="0" applyNumberFormat="1" applyFont="1" applyBorder="1"/>
    <xf numFmtId="4" fontId="34" fillId="0" borderId="35" xfId="0" applyNumberFormat="1" applyFont="1" applyBorder="1"/>
    <xf numFmtId="4" fontId="34" fillId="0" borderId="34" xfId="0" applyNumberFormat="1" applyFont="1" applyBorder="1"/>
    <xf numFmtId="4" fontId="34" fillId="0" borderId="0" xfId="0" applyNumberFormat="1" applyFont="1"/>
    <xf numFmtId="3" fontId="34" fillId="0" borderId="0" xfId="0" applyNumberFormat="1" applyFont="1"/>
    <xf numFmtId="2" fontId="0" fillId="0" borderId="0" xfId="0" applyNumberFormat="1"/>
    <xf numFmtId="4" fontId="7" fillId="0" borderId="14" xfId="0" applyNumberFormat="1" applyFont="1" applyFill="1" applyBorder="1"/>
    <xf numFmtId="4" fontId="7" fillId="0" borderId="15" xfId="0" applyNumberFormat="1" applyFont="1" applyFill="1" applyBorder="1"/>
    <xf numFmtId="3" fontId="7" fillId="0" borderId="15" xfId="0" applyNumberFormat="1" applyFont="1" applyFill="1" applyBorder="1"/>
    <xf numFmtId="4" fontId="7" fillId="0" borderId="17" xfId="0" applyNumberFormat="1" applyFont="1" applyFill="1" applyBorder="1"/>
    <xf numFmtId="4" fontId="7" fillId="0" borderId="57" xfId="0" applyNumberFormat="1" applyFont="1" applyFill="1" applyBorder="1"/>
    <xf numFmtId="3" fontId="7" fillId="0" borderId="57" xfId="0" applyNumberFormat="1" applyFont="1" applyFill="1" applyBorder="1"/>
    <xf numFmtId="4" fontId="8" fillId="0" borderId="58" xfId="0" applyNumberFormat="1" applyFont="1" applyBorder="1"/>
    <xf numFmtId="4" fontId="2" fillId="0" borderId="25" xfId="0" applyNumberFormat="1" applyFont="1" applyFill="1" applyBorder="1"/>
    <xf numFmtId="4" fontId="2" fillId="0" borderId="50" xfId="0" applyNumberFormat="1" applyFont="1" applyFill="1" applyBorder="1"/>
    <xf numFmtId="4" fontId="4" fillId="0" borderId="56" xfId="0" applyNumberFormat="1" applyFont="1" applyBorder="1"/>
    <xf numFmtId="3" fontId="2" fillId="0" borderId="25" xfId="0" applyNumberFormat="1" applyFont="1" applyFill="1" applyBorder="1"/>
    <xf numFmtId="0" fontId="36" fillId="0" borderId="1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4" fillId="0" borderId="0" xfId="0" applyFont="1" applyAlignment="1">
      <alignment horizontal="left"/>
    </xf>
    <xf numFmtId="0" fontId="4" fillId="0" borderId="84" xfId="0" applyFont="1" applyBorder="1" applyAlignment="1">
      <alignment horizontal="left"/>
    </xf>
    <xf numFmtId="0" fontId="7" fillId="0" borderId="53" xfId="0" applyFont="1" applyFill="1" applyBorder="1" applyAlignment="1">
      <alignment horizontal="left"/>
    </xf>
    <xf numFmtId="0" fontId="7" fillId="0" borderId="54" xfId="0" applyFont="1" applyFill="1" applyBorder="1" applyAlignment="1">
      <alignment horizontal="left"/>
    </xf>
    <xf numFmtId="0" fontId="7" fillId="0" borderId="55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0" fontId="7" fillId="0" borderId="71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33" fillId="0" borderId="84" xfId="0" applyFont="1" applyBorder="1" applyAlignment="1">
      <alignment horizontal="left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" fontId="2" fillId="0" borderId="84" xfId="0" applyNumberFormat="1" applyFont="1" applyFill="1" applyBorder="1" applyAlignment="1">
      <alignment horizontal="left"/>
    </xf>
    <xf numFmtId="16" fontId="36" fillId="0" borderId="2" xfId="0" applyNumberFormat="1" applyFont="1" applyFill="1" applyBorder="1" applyAlignment="1">
      <alignment horizontal="center" vertical="center" wrapText="1"/>
    </xf>
    <xf numFmtId="16" fontId="36" fillId="0" borderId="7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left"/>
    </xf>
    <xf numFmtId="49" fontId="2" fillId="0" borderId="16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49" fontId="7" fillId="0" borderId="19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zoomScaleNormal="100" workbookViewId="0">
      <selection activeCell="M20" sqref="M20"/>
    </sheetView>
  </sheetViews>
  <sheetFormatPr defaultRowHeight="12.75" x14ac:dyDescent="0.2"/>
  <cols>
    <col min="1" max="1" width="7.5703125" style="1" customWidth="1"/>
    <col min="2" max="2" width="5.85546875" style="1" customWidth="1"/>
    <col min="3" max="3" width="29" style="1" customWidth="1"/>
    <col min="4" max="4" width="17" style="1" hidden="1" customWidth="1"/>
    <col min="5" max="6" width="14.140625" style="1" customWidth="1"/>
    <col min="7" max="7" width="13.140625" style="1" customWidth="1"/>
    <col min="8" max="8" width="13.28515625" style="1" customWidth="1"/>
    <col min="9" max="9" width="7.5703125" style="1" customWidth="1"/>
    <col min="10" max="210" width="9.140625" style="1"/>
    <col min="211" max="211" width="32.140625" style="1" customWidth="1"/>
    <col min="212" max="223" width="0" style="1" hidden="1" customWidth="1"/>
    <col min="224" max="224" width="17" style="1" customWidth="1"/>
    <col min="225" max="225" width="15.85546875" style="1" customWidth="1"/>
    <col min="226" max="226" width="15" style="1" customWidth="1"/>
    <col min="227" max="227" width="14.28515625" style="1" customWidth="1"/>
    <col min="228" max="228" width="8.28515625" style="1" customWidth="1"/>
    <col min="229" max="229" width="13.7109375" style="1" customWidth="1"/>
    <col min="230" max="230" width="13.85546875" style="1" customWidth="1"/>
    <col min="231" max="231" width="9.140625" style="1"/>
    <col min="232" max="232" width="11.7109375" style="1" bestFit="1" customWidth="1"/>
    <col min="233" max="233" width="12" style="1" customWidth="1"/>
    <col min="234" max="234" width="9.140625" style="1"/>
    <col min="235" max="235" width="12.7109375" style="1" customWidth="1"/>
    <col min="236" max="466" width="9.140625" style="1"/>
    <col min="467" max="467" width="32.140625" style="1" customWidth="1"/>
    <col min="468" max="479" width="0" style="1" hidden="1" customWidth="1"/>
    <col min="480" max="480" width="17" style="1" customWidth="1"/>
    <col min="481" max="481" width="15.85546875" style="1" customWidth="1"/>
    <col min="482" max="482" width="15" style="1" customWidth="1"/>
    <col min="483" max="483" width="14.28515625" style="1" customWidth="1"/>
    <col min="484" max="484" width="8.28515625" style="1" customWidth="1"/>
    <col min="485" max="485" width="13.7109375" style="1" customWidth="1"/>
    <col min="486" max="486" width="13.85546875" style="1" customWidth="1"/>
    <col min="487" max="487" width="9.140625" style="1"/>
    <col min="488" max="488" width="11.7109375" style="1" bestFit="1" customWidth="1"/>
    <col min="489" max="489" width="12" style="1" customWidth="1"/>
    <col min="490" max="490" width="9.140625" style="1"/>
    <col min="491" max="491" width="12.7109375" style="1" customWidth="1"/>
    <col min="492" max="722" width="9.140625" style="1"/>
    <col min="723" max="723" width="32.140625" style="1" customWidth="1"/>
    <col min="724" max="735" width="0" style="1" hidden="1" customWidth="1"/>
    <col min="736" max="736" width="17" style="1" customWidth="1"/>
    <col min="737" max="737" width="15.85546875" style="1" customWidth="1"/>
    <col min="738" max="738" width="15" style="1" customWidth="1"/>
    <col min="739" max="739" width="14.28515625" style="1" customWidth="1"/>
    <col min="740" max="740" width="8.28515625" style="1" customWidth="1"/>
    <col min="741" max="741" width="13.7109375" style="1" customWidth="1"/>
    <col min="742" max="742" width="13.85546875" style="1" customWidth="1"/>
    <col min="743" max="743" width="9.140625" style="1"/>
    <col min="744" max="744" width="11.7109375" style="1" bestFit="1" customWidth="1"/>
    <col min="745" max="745" width="12" style="1" customWidth="1"/>
    <col min="746" max="746" width="9.140625" style="1"/>
    <col min="747" max="747" width="12.7109375" style="1" customWidth="1"/>
    <col min="748" max="978" width="9.140625" style="1"/>
    <col min="979" max="979" width="32.140625" style="1" customWidth="1"/>
    <col min="980" max="991" width="0" style="1" hidden="1" customWidth="1"/>
    <col min="992" max="992" width="17" style="1" customWidth="1"/>
    <col min="993" max="993" width="15.85546875" style="1" customWidth="1"/>
    <col min="994" max="994" width="15" style="1" customWidth="1"/>
    <col min="995" max="995" width="14.28515625" style="1" customWidth="1"/>
    <col min="996" max="996" width="8.28515625" style="1" customWidth="1"/>
    <col min="997" max="997" width="13.7109375" style="1" customWidth="1"/>
    <col min="998" max="998" width="13.85546875" style="1" customWidth="1"/>
    <col min="999" max="999" width="9.140625" style="1"/>
    <col min="1000" max="1000" width="11.7109375" style="1" bestFit="1" customWidth="1"/>
    <col min="1001" max="1001" width="12" style="1" customWidth="1"/>
    <col min="1002" max="1002" width="9.140625" style="1"/>
    <col min="1003" max="1003" width="12.7109375" style="1" customWidth="1"/>
    <col min="1004" max="1234" width="9.140625" style="1"/>
    <col min="1235" max="1235" width="32.140625" style="1" customWidth="1"/>
    <col min="1236" max="1247" width="0" style="1" hidden="1" customWidth="1"/>
    <col min="1248" max="1248" width="17" style="1" customWidth="1"/>
    <col min="1249" max="1249" width="15.85546875" style="1" customWidth="1"/>
    <col min="1250" max="1250" width="15" style="1" customWidth="1"/>
    <col min="1251" max="1251" width="14.28515625" style="1" customWidth="1"/>
    <col min="1252" max="1252" width="8.28515625" style="1" customWidth="1"/>
    <col min="1253" max="1253" width="13.7109375" style="1" customWidth="1"/>
    <col min="1254" max="1254" width="13.85546875" style="1" customWidth="1"/>
    <col min="1255" max="1255" width="9.140625" style="1"/>
    <col min="1256" max="1256" width="11.7109375" style="1" bestFit="1" customWidth="1"/>
    <col min="1257" max="1257" width="12" style="1" customWidth="1"/>
    <col min="1258" max="1258" width="9.140625" style="1"/>
    <col min="1259" max="1259" width="12.7109375" style="1" customWidth="1"/>
    <col min="1260" max="1490" width="9.140625" style="1"/>
    <col min="1491" max="1491" width="32.140625" style="1" customWidth="1"/>
    <col min="1492" max="1503" width="0" style="1" hidden="1" customWidth="1"/>
    <col min="1504" max="1504" width="17" style="1" customWidth="1"/>
    <col min="1505" max="1505" width="15.85546875" style="1" customWidth="1"/>
    <col min="1506" max="1506" width="15" style="1" customWidth="1"/>
    <col min="1507" max="1507" width="14.28515625" style="1" customWidth="1"/>
    <col min="1508" max="1508" width="8.28515625" style="1" customWidth="1"/>
    <col min="1509" max="1509" width="13.7109375" style="1" customWidth="1"/>
    <col min="1510" max="1510" width="13.85546875" style="1" customWidth="1"/>
    <col min="1511" max="1511" width="9.140625" style="1"/>
    <col min="1512" max="1512" width="11.7109375" style="1" bestFit="1" customWidth="1"/>
    <col min="1513" max="1513" width="12" style="1" customWidth="1"/>
    <col min="1514" max="1514" width="9.140625" style="1"/>
    <col min="1515" max="1515" width="12.7109375" style="1" customWidth="1"/>
    <col min="1516" max="1746" width="9.140625" style="1"/>
    <col min="1747" max="1747" width="32.140625" style="1" customWidth="1"/>
    <col min="1748" max="1759" width="0" style="1" hidden="1" customWidth="1"/>
    <col min="1760" max="1760" width="17" style="1" customWidth="1"/>
    <col min="1761" max="1761" width="15.85546875" style="1" customWidth="1"/>
    <col min="1762" max="1762" width="15" style="1" customWidth="1"/>
    <col min="1763" max="1763" width="14.28515625" style="1" customWidth="1"/>
    <col min="1764" max="1764" width="8.28515625" style="1" customWidth="1"/>
    <col min="1765" max="1765" width="13.7109375" style="1" customWidth="1"/>
    <col min="1766" max="1766" width="13.85546875" style="1" customWidth="1"/>
    <col min="1767" max="1767" width="9.140625" style="1"/>
    <col min="1768" max="1768" width="11.7109375" style="1" bestFit="1" customWidth="1"/>
    <col min="1769" max="1769" width="12" style="1" customWidth="1"/>
    <col min="1770" max="1770" width="9.140625" style="1"/>
    <col min="1771" max="1771" width="12.7109375" style="1" customWidth="1"/>
    <col min="1772" max="2002" width="9.140625" style="1"/>
    <col min="2003" max="2003" width="32.140625" style="1" customWidth="1"/>
    <col min="2004" max="2015" width="0" style="1" hidden="1" customWidth="1"/>
    <col min="2016" max="2016" width="17" style="1" customWidth="1"/>
    <col min="2017" max="2017" width="15.85546875" style="1" customWidth="1"/>
    <col min="2018" max="2018" width="15" style="1" customWidth="1"/>
    <col min="2019" max="2019" width="14.28515625" style="1" customWidth="1"/>
    <col min="2020" max="2020" width="8.28515625" style="1" customWidth="1"/>
    <col min="2021" max="2021" width="13.7109375" style="1" customWidth="1"/>
    <col min="2022" max="2022" width="13.85546875" style="1" customWidth="1"/>
    <col min="2023" max="2023" width="9.140625" style="1"/>
    <col min="2024" max="2024" width="11.7109375" style="1" bestFit="1" customWidth="1"/>
    <col min="2025" max="2025" width="12" style="1" customWidth="1"/>
    <col min="2026" max="2026" width="9.140625" style="1"/>
    <col min="2027" max="2027" width="12.7109375" style="1" customWidth="1"/>
    <col min="2028" max="2258" width="9.140625" style="1"/>
    <col min="2259" max="2259" width="32.140625" style="1" customWidth="1"/>
    <col min="2260" max="2271" width="0" style="1" hidden="1" customWidth="1"/>
    <col min="2272" max="2272" width="17" style="1" customWidth="1"/>
    <col min="2273" max="2273" width="15.85546875" style="1" customWidth="1"/>
    <col min="2274" max="2274" width="15" style="1" customWidth="1"/>
    <col min="2275" max="2275" width="14.28515625" style="1" customWidth="1"/>
    <col min="2276" max="2276" width="8.28515625" style="1" customWidth="1"/>
    <col min="2277" max="2277" width="13.7109375" style="1" customWidth="1"/>
    <col min="2278" max="2278" width="13.85546875" style="1" customWidth="1"/>
    <col min="2279" max="2279" width="9.140625" style="1"/>
    <col min="2280" max="2280" width="11.7109375" style="1" bestFit="1" customWidth="1"/>
    <col min="2281" max="2281" width="12" style="1" customWidth="1"/>
    <col min="2282" max="2282" width="9.140625" style="1"/>
    <col min="2283" max="2283" width="12.7109375" style="1" customWidth="1"/>
    <col min="2284" max="2514" width="9.140625" style="1"/>
    <col min="2515" max="2515" width="32.140625" style="1" customWidth="1"/>
    <col min="2516" max="2527" width="0" style="1" hidden="1" customWidth="1"/>
    <col min="2528" max="2528" width="17" style="1" customWidth="1"/>
    <col min="2529" max="2529" width="15.85546875" style="1" customWidth="1"/>
    <col min="2530" max="2530" width="15" style="1" customWidth="1"/>
    <col min="2531" max="2531" width="14.28515625" style="1" customWidth="1"/>
    <col min="2532" max="2532" width="8.28515625" style="1" customWidth="1"/>
    <col min="2533" max="2533" width="13.7109375" style="1" customWidth="1"/>
    <col min="2534" max="2534" width="13.85546875" style="1" customWidth="1"/>
    <col min="2535" max="2535" width="9.140625" style="1"/>
    <col min="2536" max="2536" width="11.7109375" style="1" bestFit="1" customWidth="1"/>
    <col min="2537" max="2537" width="12" style="1" customWidth="1"/>
    <col min="2538" max="2538" width="9.140625" style="1"/>
    <col min="2539" max="2539" width="12.7109375" style="1" customWidth="1"/>
    <col min="2540" max="2770" width="9.140625" style="1"/>
    <col min="2771" max="2771" width="32.140625" style="1" customWidth="1"/>
    <col min="2772" max="2783" width="0" style="1" hidden="1" customWidth="1"/>
    <col min="2784" max="2784" width="17" style="1" customWidth="1"/>
    <col min="2785" max="2785" width="15.85546875" style="1" customWidth="1"/>
    <col min="2786" max="2786" width="15" style="1" customWidth="1"/>
    <col min="2787" max="2787" width="14.28515625" style="1" customWidth="1"/>
    <col min="2788" max="2788" width="8.28515625" style="1" customWidth="1"/>
    <col min="2789" max="2789" width="13.7109375" style="1" customWidth="1"/>
    <col min="2790" max="2790" width="13.85546875" style="1" customWidth="1"/>
    <col min="2791" max="2791" width="9.140625" style="1"/>
    <col min="2792" max="2792" width="11.7109375" style="1" bestFit="1" customWidth="1"/>
    <col min="2793" max="2793" width="12" style="1" customWidth="1"/>
    <col min="2794" max="2794" width="9.140625" style="1"/>
    <col min="2795" max="2795" width="12.7109375" style="1" customWidth="1"/>
    <col min="2796" max="3026" width="9.140625" style="1"/>
    <col min="3027" max="3027" width="32.140625" style="1" customWidth="1"/>
    <col min="3028" max="3039" width="0" style="1" hidden="1" customWidth="1"/>
    <col min="3040" max="3040" width="17" style="1" customWidth="1"/>
    <col min="3041" max="3041" width="15.85546875" style="1" customWidth="1"/>
    <col min="3042" max="3042" width="15" style="1" customWidth="1"/>
    <col min="3043" max="3043" width="14.28515625" style="1" customWidth="1"/>
    <col min="3044" max="3044" width="8.28515625" style="1" customWidth="1"/>
    <col min="3045" max="3045" width="13.7109375" style="1" customWidth="1"/>
    <col min="3046" max="3046" width="13.85546875" style="1" customWidth="1"/>
    <col min="3047" max="3047" width="9.140625" style="1"/>
    <col min="3048" max="3048" width="11.7109375" style="1" bestFit="1" customWidth="1"/>
    <col min="3049" max="3049" width="12" style="1" customWidth="1"/>
    <col min="3050" max="3050" width="9.140625" style="1"/>
    <col min="3051" max="3051" width="12.7109375" style="1" customWidth="1"/>
    <col min="3052" max="3282" width="9.140625" style="1"/>
    <col min="3283" max="3283" width="32.140625" style="1" customWidth="1"/>
    <col min="3284" max="3295" width="0" style="1" hidden="1" customWidth="1"/>
    <col min="3296" max="3296" width="17" style="1" customWidth="1"/>
    <col min="3297" max="3297" width="15.85546875" style="1" customWidth="1"/>
    <col min="3298" max="3298" width="15" style="1" customWidth="1"/>
    <col min="3299" max="3299" width="14.28515625" style="1" customWidth="1"/>
    <col min="3300" max="3300" width="8.28515625" style="1" customWidth="1"/>
    <col min="3301" max="3301" width="13.7109375" style="1" customWidth="1"/>
    <col min="3302" max="3302" width="13.85546875" style="1" customWidth="1"/>
    <col min="3303" max="3303" width="9.140625" style="1"/>
    <col min="3304" max="3304" width="11.7109375" style="1" bestFit="1" customWidth="1"/>
    <col min="3305" max="3305" width="12" style="1" customWidth="1"/>
    <col min="3306" max="3306" width="9.140625" style="1"/>
    <col min="3307" max="3307" width="12.7109375" style="1" customWidth="1"/>
    <col min="3308" max="3538" width="9.140625" style="1"/>
    <col min="3539" max="3539" width="32.140625" style="1" customWidth="1"/>
    <col min="3540" max="3551" width="0" style="1" hidden="1" customWidth="1"/>
    <col min="3552" max="3552" width="17" style="1" customWidth="1"/>
    <col min="3553" max="3553" width="15.85546875" style="1" customWidth="1"/>
    <col min="3554" max="3554" width="15" style="1" customWidth="1"/>
    <col min="3555" max="3555" width="14.28515625" style="1" customWidth="1"/>
    <col min="3556" max="3556" width="8.28515625" style="1" customWidth="1"/>
    <col min="3557" max="3557" width="13.7109375" style="1" customWidth="1"/>
    <col min="3558" max="3558" width="13.85546875" style="1" customWidth="1"/>
    <col min="3559" max="3559" width="9.140625" style="1"/>
    <col min="3560" max="3560" width="11.7109375" style="1" bestFit="1" customWidth="1"/>
    <col min="3561" max="3561" width="12" style="1" customWidth="1"/>
    <col min="3562" max="3562" width="9.140625" style="1"/>
    <col min="3563" max="3563" width="12.7109375" style="1" customWidth="1"/>
    <col min="3564" max="3794" width="9.140625" style="1"/>
    <col min="3795" max="3795" width="32.140625" style="1" customWidth="1"/>
    <col min="3796" max="3807" width="0" style="1" hidden="1" customWidth="1"/>
    <col min="3808" max="3808" width="17" style="1" customWidth="1"/>
    <col min="3809" max="3809" width="15.85546875" style="1" customWidth="1"/>
    <col min="3810" max="3810" width="15" style="1" customWidth="1"/>
    <col min="3811" max="3811" width="14.28515625" style="1" customWidth="1"/>
    <col min="3812" max="3812" width="8.28515625" style="1" customWidth="1"/>
    <col min="3813" max="3813" width="13.7109375" style="1" customWidth="1"/>
    <col min="3814" max="3814" width="13.85546875" style="1" customWidth="1"/>
    <col min="3815" max="3815" width="9.140625" style="1"/>
    <col min="3816" max="3816" width="11.7109375" style="1" bestFit="1" customWidth="1"/>
    <col min="3817" max="3817" width="12" style="1" customWidth="1"/>
    <col min="3818" max="3818" width="9.140625" style="1"/>
    <col min="3819" max="3819" width="12.7109375" style="1" customWidth="1"/>
    <col min="3820" max="4050" width="9.140625" style="1"/>
    <col min="4051" max="4051" width="32.140625" style="1" customWidth="1"/>
    <col min="4052" max="4063" width="0" style="1" hidden="1" customWidth="1"/>
    <col min="4064" max="4064" width="17" style="1" customWidth="1"/>
    <col min="4065" max="4065" width="15.85546875" style="1" customWidth="1"/>
    <col min="4066" max="4066" width="15" style="1" customWidth="1"/>
    <col min="4067" max="4067" width="14.28515625" style="1" customWidth="1"/>
    <col min="4068" max="4068" width="8.28515625" style="1" customWidth="1"/>
    <col min="4069" max="4069" width="13.7109375" style="1" customWidth="1"/>
    <col min="4070" max="4070" width="13.85546875" style="1" customWidth="1"/>
    <col min="4071" max="4071" width="9.140625" style="1"/>
    <col min="4072" max="4072" width="11.7109375" style="1" bestFit="1" customWidth="1"/>
    <col min="4073" max="4073" width="12" style="1" customWidth="1"/>
    <col min="4074" max="4074" width="9.140625" style="1"/>
    <col min="4075" max="4075" width="12.7109375" style="1" customWidth="1"/>
    <col min="4076" max="4306" width="9.140625" style="1"/>
    <col min="4307" max="4307" width="32.140625" style="1" customWidth="1"/>
    <col min="4308" max="4319" width="0" style="1" hidden="1" customWidth="1"/>
    <col min="4320" max="4320" width="17" style="1" customWidth="1"/>
    <col min="4321" max="4321" width="15.85546875" style="1" customWidth="1"/>
    <col min="4322" max="4322" width="15" style="1" customWidth="1"/>
    <col min="4323" max="4323" width="14.28515625" style="1" customWidth="1"/>
    <col min="4324" max="4324" width="8.28515625" style="1" customWidth="1"/>
    <col min="4325" max="4325" width="13.7109375" style="1" customWidth="1"/>
    <col min="4326" max="4326" width="13.85546875" style="1" customWidth="1"/>
    <col min="4327" max="4327" width="9.140625" style="1"/>
    <col min="4328" max="4328" width="11.7109375" style="1" bestFit="1" customWidth="1"/>
    <col min="4329" max="4329" width="12" style="1" customWidth="1"/>
    <col min="4330" max="4330" width="9.140625" style="1"/>
    <col min="4331" max="4331" width="12.7109375" style="1" customWidth="1"/>
    <col min="4332" max="4562" width="9.140625" style="1"/>
    <col min="4563" max="4563" width="32.140625" style="1" customWidth="1"/>
    <col min="4564" max="4575" width="0" style="1" hidden="1" customWidth="1"/>
    <col min="4576" max="4576" width="17" style="1" customWidth="1"/>
    <col min="4577" max="4577" width="15.85546875" style="1" customWidth="1"/>
    <col min="4578" max="4578" width="15" style="1" customWidth="1"/>
    <col min="4579" max="4579" width="14.28515625" style="1" customWidth="1"/>
    <col min="4580" max="4580" width="8.28515625" style="1" customWidth="1"/>
    <col min="4581" max="4581" width="13.7109375" style="1" customWidth="1"/>
    <col min="4582" max="4582" width="13.85546875" style="1" customWidth="1"/>
    <col min="4583" max="4583" width="9.140625" style="1"/>
    <col min="4584" max="4584" width="11.7109375" style="1" bestFit="1" customWidth="1"/>
    <col min="4585" max="4585" width="12" style="1" customWidth="1"/>
    <col min="4586" max="4586" width="9.140625" style="1"/>
    <col min="4587" max="4587" width="12.7109375" style="1" customWidth="1"/>
    <col min="4588" max="4818" width="9.140625" style="1"/>
    <col min="4819" max="4819" width="32.140625" style="1" customWidth="1"/>
    <col min="4820" max="4831" width="0" style="1" hidden="1" customWidth="1"/>
    <col min="4832" max="4832" width="17" style="1" customWidth="1"/>
    <col min="4833" max="4833" width="15.85546875" style="1" customWidth="1"/>
    <col min="4834" max="4834" width="15" style="1" customWidth="1"/>
    <col min="4835" max="4835" width="14.28515625" style="1" customWidth="1"/>
    <col min="4836" max="4836" width="8.28515625" style="1" customWidth="1"/>
    <col min="4837" max="4837" width="13.7109375" style="1" customWidth="1"/>
    <col min="4838" max="4838" width="13.85546875" style="1" customWidth="1"/>
    <col min="4839" max="4839" width="9.140625" style="1"/>
    <col min="4840" max="4840" width="11.7109375" style="1" bestFit="1" customWidth="1"/>
    <col min="4841" max="4841" width="12" style="1" customWidth="1"/>
    <col min="4842" max="4842" width="9.140625" style="1"/>
    <col min="4843" max="4843" width="12.7109375" style="1" customWidth="1"/>
    <col min="4844" max="5074" width="9.140625" style="1"/>
    <col min="5075" max="5075" width="32.140625" style="1" customWidth="1"/>
    <col min="5076" max="5087" width="0" style="1" hidden="1" customWidth="1"/>
    <col min="5088" max="5088" width="17" style="1" customWidth="1"/>
    <col min="5089" max="5089" width="15.85546875" style="1" customWidth="1"/>
    <col min="5090" max="5090" width="15" style="1" customWidth="1"/>
    <col min="5091" max="5091" width="14.28515625" style="1" customWidth="1"/>
    <col min="5092" max="5092" width="8.28515625" style="1" customWidth="1"/>
    <col min="5093" max="5093" width="13.7109375" style="1" customWidth="1"/>
    <col min="5094" max="5094" width="13.85546875" style="1" customWidth="1"/>
    <col min="5095" max="5095" width="9.140625" style="1"/>
    <col min="5096" max="5096" width="11.7109375" style="1" bestFit="1" customWidth="1"/>
    <col min="5097" max="5097" width="12" style="1" customWidth="1"/>
    <col min="5098" max="5098" width="9.140625" style="1"/>
    <col min="5099" max="5099" width="12.7109375" style="1" customWidth="1"/>
    <col min="5100" max="5330" width="9.140625" style="1"/>
    <col min="5331" max="5331" width="32.140625" style="1" customWidth="1"/>
    <col min="5332" max="5343" width="0" style="1" hidden="1" customWidth="1"/>
    <col min="5344" max="5344" width="17" style="1" customWidth="1"/>
    <col min="5345" max="5345" width="15.85546875" style="1" customWidth="1"/>
    <col min="5346" max="5346" width="15" style="1" customWidth="1"/>
    <col min="5347" max="5347" width="14.28515625" style="1" customWidth="1"/>
    <col min="5348" max="5348" width="8.28515625" style="1" customWidth="1"/>
    <col min="5349" max="5349" width="13.7109375" style="1" customWidth="1"/>
    <col min="5350" max="5350" width="13.85546875" style="1" customWidth="1"/>
    <col min="5351" max="5351" width="9.140625" style="1"/>
    <col min="5352" max="5352" width="11.7109375" style="1" bestFit="1" customWidth="1"/>
    <col min="5353" max="5353" width="12" style="1" customWidth="1"/>
    <col min="5354" max="5354" width="9.140625" style="1"/>
    <col min="5355" max="5355" width="12.7109375" style="1" customWidth="1"/>
    <col min="5356" max="5586" width="9.140625" style="1"/>
    <col min="5587" max="5587" width="32.140625" style="1" customWidth="1"/>
    <col min="5588" max="5599" width="0" style="1" hidden="1" customWidth="1"/>
    <col min="5600" max="5600" width="17" style="1" customWidth="1"/>
    <col min="5601" max="5601" width="15.85546875" style="1" customWidth="1"/>
    <col min="5602" max="5602" width="15" style="1" customWidth="1"/>
    <col min="5603" max="5603" width="14.28515625" style="1" customWidth="1"/>
    <col min="5604" max="5604" width="8.28515625" style="1" customWidth="1"/>
    <col min="5605" max="5605" width="13.7109375" style="1" customWidth="1"/>
    <col min="5606" max="5606" width="13.85546875" style="1" customWidth="1"/>
    <col min="5607" max="5607" width="9.140625" style="1"/>
    <col min="5608" max="5608" width="11.7109375" style="1" bestFit="1" customWidth="1"/>
    <col min="5609" max="5609" width="12" style="1" customWidth="1"/>
    <col min="5610" max="5610" width="9.140625" style="1"/>
    <col min="5611" max="5611" width="12.7109375" style="1" customWidth="1"/>
    <col min="5612" max="5842" width="9.140625" style="1"/>
    <col min="5843" max="5843" width="32.140625" style="1" customWidth="1"/>
    <col min="5844" max="5855" width="0" style="1" hidden="1" customWidth="1"/>
    <col min="5856" max="5856" width="17" style="1" customWidth="1"/>
    <col min="5857" max="5857" width="15.85546875" style="1" customWidth="1"/>
    <col min="5858" max="5858" width="15" style="1" customWidth="1"/>
    <col min="5859" max="5859" width="14.28515625" style="1" customWidth="1"/>
    <col min="5860" max="5860" width="8.28515625" style="1" customWidth="1"/>
    <col min="5861" max="5861" width="13.7109375" style="1" customWidth="1"/>
    <col min="5862" max="5862" width="13.85546875" style="1" customWidth="1"/>
    <col min="5863" max="5863" width="9.140625" style="1"/>
    <col min="5864" max="5864" width="11.7109375" style="1" bestFit="1" customWidth="1"/>
    <col min="5865" max="5865" width="12" style="1" customWidth="1"/>
    <col min="5866" max="5866" width="9.140625" style="1"/>
    <col min="5867" max="5867" width="12.7109375" style="1" customWidth="1"/>
    <col min="5868" max="6098" width="9.140625" style="1"/>
    <col min="6099" max="6099" width="32.140625" style="1" customWidth="1"/>
    <col min="6100" max="6111" width="0" style="1" hidden="1" customWidth="1"/>
    <col min="6112" max="6112" width="17" style="1" customWidth="1"/>
    <col min="6113" max="6113" width="15.85546875" style="1" customWidth="1"/>
    <col min="6114" max="6114" width="15" style="1" customWidth="1"/>
    <col min="6115" max="6115" width="14.28515625" style="1" customWidth="1"/>
    <col min="6116" max="6116" width="8.28515625" style="1" customWidth="1"/>
    <col min="6117" max="6117" width="13.7109375" style="1" customWidth="1"/>
    <col min="6118" max="6118" width="13.85546875" style="1" customWidth="1"/>
    <col min="6119" max="6119" width="9.140625" style="1"/>
    <col min="6120" max="6120" width="11.7109375" style="1" bestFit="1" customWidth="1"/>
    <col min="6121" max="6121" width="12" style="1" customWidth="1"/>
    <col min="6122" max="6122" width="9.140625" style="1"/>
    <col min="6123" max="6123" width="12.7109375" style="1" customWidth="1"/>
    <col min="6124" max="6354" width="9.140625" style="1"/>
    <col min="6355" max="6355" width="32.140625" style="1" customWidth="1"/>
    <col min="6356" max="6367" width="0" style="1" hidden="1" customWidth="1"/>
    <col min="6368" max="6368" width="17" style="1" customWidth="1"/>
    <col min="6369" max="6369" width="15.85546875" style="1" customWidth="1"/>
    <col min="6370" max="6370" width="15" style="1" customWidth="1"/>
    <col min="6371" max="6371" width="14.28515625" style="1" customWidth="1"/>
    <col min="6372" max="6372" width="8.28515625" style="1" customWidth="1"/>
    <col min="6373" max="6373" width="13.7109375" style="1" customWidth="1"/>
    <col min="6374" max="6374" width="13.85546875" style="1" customWidth="1"/>
    <col min="6375" max="6375" width="9.140625" style="1"/>
    <col min="6376" max="6376" width="11.7109375" style="1" bestFit="1" customWidth="1"/>
    <col min="6377" max="6377" width="12" style="1" customWidth="1"/>
    <col min="6378" max="6378" width="9.140625" style="1"/>
    <col min="6379" max="6379" width="12.7109375" style="1" customWidth="1"/>
    <col min="6380" max="6610" width="9.140625" style="1"/>
    <col min="6611" max="6611" width="32.140625" style="1" customWidth="1"/>
    <col min="6612" max="6623" width="0" style="1" hidden="1" customWidth="1"/>
    <col min="6624" max="6624" width="17" style="1" customWidth="1"/>
    <col min="6625" max="6625" width="15.85546875" style="1" customWidth="1"/>
    <col min="6626" max="6626" width="15" style="1" customWidth="1"/>
    <col min="6627" max="6627" width="14.28515625" style="1" customWidth="1"/>
    <col min="6628" max="6628" width="8.28515625" style="1" customWidth="1"/>
    <col min="6629" max="6629" width="13.7109375" style="1" customWidth="1"/>
    <col min="6630" max="6630" width="13.85546875" style="1" customWidth="1"/>
    <col min="6631" max="6631" width="9.140625" style="1"/>
    <col min="6632" max="6632" width="11.7109375" style="1" bestFit="1" customWidth="1"/>
    <col min="6633" max="6633" width="12" style="1" customWidth="1"/>
    <col min="6634" max="6634" width="9.140625" style="1"/>
    <col min="6635" max="6635" width="12.7109375" style="1" customWidth="1"/>
    <col min="6636" max="6866" width="9.140625" style="1"/>
    <col min="6867" max="6867" width="32.140625" style="1" customWidth="1"/>
    <col min="6868" max="6879" width="0" style="1" hidden="1" customWidth="1"/>
    <col min="6880" max="6880" width="17" style="1" customWidth="1"/>
    <col min="6881" max="6881" width="15.85546875" style="1" customWidth="1"/>
    <col min="6882" max="6882" width="15" style="1" customWidth="1"/>
    <col min="6883" max="6883" width="14.28515625" style="1" customWidth="1"/>
    <col min="6884" max="6884" width="8.28515625" style="1" customWidth="1"/>
    <col min="6885" max="6885" width="13.7109375" style="1" customWidth="1"/>
    <col min="6886" max="6886" width="13.85546875" style="1" customWidth="1"/>
    <col min="6887" max="6887" width="9.140625" style="1"/>
    <col min="6888" max="6888" width="11.7109375" style="1" bestFit="1" customWidth="1"/>
    <col min="6889" max="6889" width="12" style="1" customWidth="1"/>
    <col min="6890" max="6890" width="9.140625" style="1"/>
    <col min="6891" max="6891" width="12.7109375" style="1" customWidth="1"/>
    <col min="6892" max="7122" width="9.140625" style="1"/>
    <col min="7123" max="7123" width="32.140625" style="1" customWidth="1"/>
    <col min="7124" max="7135" width="0" style="1" hidden="1" customWidth="1"/>
    <col min="7136" max="7136" width="17" style="1" customWidth="1"/>
    <col min="7137" max="7137" width="15.85546875" style="1" customWidth="1"/>
    <col min="7138" max="7138" width="15" style="1" customWidth="1"/>
    <col min="7139" max="7139" width="14.28515625" style="1" customWidth="1"/>
    <col min="7140" max="7140" width="8.28515625" style="1" customWidth="1"/>
    <col min="7141" max="7141" width="13.7109375" style="1" customWidth="1"/>
    <col min="7142" max="7142" width="13.85546875" style="1" customWidth="1"/>
    <col min="7143" max="7143" width="9.140625" style="1"/>
    <col min="7144" max="7144" width="11.7109375" style="1" bestFit="1" customWidth="1"/>
    <col min="7145" max="7145" width="12" style="1" customWidth="1"/>
    <col min="7146" max="7146" width="9.140625" style="1"/>
    <col min="7147" max="7147" width="12.7109375" style="1" customWidth="1"/>
    <col min="7148" max="7378" width="9.140625" style="1"/>
    <col min="7379" max="7379" width="32.140625" style="1" customWidth="1"/>
    <col min="7380" max="7391" width="0" style="1" hidden="1" customWidth="1"/>
    <col min="7392" max="7392" width="17" style="1" customWidth="1"/>
    <col min="7393" max="7393" width="15.85546875" style="1" customWidth="1"/>
    <col min="7394" max="7394" width="15" style="1" customWidth="1"/>
    <col min="7395" max="7395" width="14.28515625" style="1" customWidth="1"/>
    <col min="7396" max="7396" width="8.28515625" style="1" customWidth="1"/>
    <col min="7397" max="7397" width="13.7109375" style="1" customWidth="1"/>
    <col min="7398" max="7398" width="13.85546875" style="1" customWidth="1"/>
    <col min="7399" max="7399" width="9.140625" style="1"/>
    <col min="7400" max="7400" width="11.7109375" style="1" bestFit="1" customWidth="1"/>
    <col min="7401" max="7401" width="12" style="1" customWidth="1"/>
    <col min="7402" max="7402" width="9.140625" style="1"/>
    <col min="7403" max="7403" width="12.7109375" style="1" customWidth="1"/>
    <col min="7404" max="7634" width="9.140625" style="1"/>
    <col min="7635" max="7635" width="32.140625" style="1" customWidth="1"/>
    <col min="7636" max="7647" width="0" style="1" hidden="1" customWidth="1"/>
    <col min="7648" max="7648" width="17" style="1" customWidth="1"/>
    <col min="7649" max="7649" width="15.85546875" style="1" customWidth="1"/>
    <col min="7650" max="7650" width="15" style="1" customWidth="1"/>
    <col min="7651" max="7651" width="14.28515625" style="1" customWidth="1"/>
    <col min="7652" max="7652" width="8.28515625" style="1" customWidth="1"/>
    <col min="7653" max="7653" width="13.7109375" style="1" customWidth="1"/>
    <col min="7654" max="7654" width="13.85546875" style="1" customWidth="1"/>
    <col min="7655" max="7655" width="9.140625" style="1"/>
    <col min="7656" max="7656" width="11.7109375" style="1" bestFit="1" customWidth="1"/>
    <col min="7657" max="7657" width="12" style="1" customWidth="1"/>
    <col min="7658" max="7658" width="9.140625" style="1"/>
    <col min="7659" max="7659" width="12.7109375" style="1" customWidth="1"/>
    <col min="7660" max="7890" width="9.140625" style="1"/>
    <col min="7891" max="7891" width="32.140625" style="1" customWidth="1"/>
    <col min="7892" max="7903" width="0" style="1" hidden="1" customWidth="1"/>
    <col min="7904" max="7904" width="17" style="1" customWidth="1"/>
    <col min="7905" max="7905" width="15.85546875" style="1" customWidth="1"/>
    <col min="7906" max="7906" width="15" style="1" customWidth="1"/>
    <col min="7907" max="7907" width="14.28515625" style="1" customWidth="1"/>
    <col min="7908" max="7908" width="8.28515625" style="1" customWidth="1"/>
    <col min="7909" max="7909" width="13.7109375" style="1" customWidth="1"/>
    <col min="7910" max="7910" width="13.85546875" style="1" customWidth="1"/>
    <col min="7911" max="7911" width="9.140625" style="1"/>
    <col min="7912" max="7912" width="11.7109375" style="1" bestFit="1" customWidth="1"/>
    <col min="7913" max="7913" width="12" style="1" customWidth="1"/>
    <col min="7914" max="7914" width="9.140625" style="1"/>
    <col min="7915" max="7915" width="12.7109375" style="1" customWidth="1"/>
    <col min="7916" max="8146" width="9.140625" style="1"/>
    <col min="8147" max="8147" width="32.140625" style="1" customWidth="1"/>
    <col min="8148" max="8159" width="0" style="1" hidden="1" customWidth="1"/>
    <col min="8160" max="8160" width="17" style="1" customWidth="1"/>
    <col min="8161" max="8161" width="15.85546875" style="1" customWidth="1"/>
    <col min="8162" max="8162" width="15" style="1" customWidth="1"/>
    <col min="8163" max="8163" width="14.28515625" style="1" customWidth="1"/>
    <col min="8164" max="8164" width="8.28515625" style="1" customWidth="1"/>
    <col min="8165" max="8165" width="13.7109375" style="1" customWidth="1"/>
    <col min="8166" max="8166" width="13.85546875" style="1" customWidth="1"/>
    <col min="8167" max="8167" width="9.140625" style="1"/>
    <col min="8168" max="8168" width="11.7109375" style="1" bestFit="1" customWidth="1"/>
    <col min="8169" max="8169" width="12" style="1" customWidth="1"/>
    <col min="8170" max="8170" width="9.140625" style="1"/>
    <col min="8171" max="8171" width="12.7109375" style="1" customWidth="1"/>
    <col min="8172" max="8402" width="9.140625" style="1"/>
    <col min="8403" max="8403" width="32.140625" style="1" customWidth="1"/>
    <col min="8404" max="8415" width="0" style="1" hidden="1" customWidth="1"/>
    <col min="8416" max="8416" width="17" style="1" customWidth="1"/>
    <col min="8417" max="8417" width="15.85546875" style="1" customWidth="1"/>
    <col min="8418" max="8418" width="15" style="1" customWidth="1"/>
    <col min="8419" max="8419" width="14.28515625" style="1" customWidth="1"/>
    <col min="8420" max="8420" width="8.28515625" style="1" customWidth="1"/>
    <col min="8421" max="8421" width="13.7109375" style="1" customWidth="1"/>
    <col min="8422" max="8422" width="13.85546875" style="1" customWidth="1"/>
    <col min="8423" max="8423" width="9.140625" style="1"/>
    <col min="8424" max="8424" width="11.7109375" style="1" bestFit="1" customWidth="1"/>
    <col min="8425" max="8425" width="12" style="1" customWidth="1"/>
    <col min="8426" max="8426" width="9.140625" style="1"/>
    <col min="8427" max="8427" width="12.7109375" style="1" customWidth="1"/>
    <col min="8428" max="8658" width="9.140625" style="1"/>
    <col min="8659" max="8659" width="32.140625" style="1" customWidth="1"/>
    <col min="8660" max="8671" width="0" style="1" hidden="1" customWidth="1"/>
    <col min="8672" max="8672" width="17" style="1" customWidth="1"/>
    <col min="8673" max="8673" width="15.85546875" style="1" customWidth="1"/>
    <col min="8674" max="8674" width="15" style="1" customWidth="1"/>
    <col min="8675" max="8675" width="14.28515625" style="1" customWidth="1"/>
    <col min="8676" max="8676" width="8.28515625" style="1" customWidth="1"/>
    <col min="8677" max="8677" width="13.7109375" style="1" customWidth="1"/>
    <col min="8678" max="8678" width="13.85546875" style="1" customWidth="1"/>
    <col min="8679" max="8679" width="9.140625" style="1"/>
    <col min="8680" max="8680" width="11.7109375" style="1" bestFit="1" customWidth="1"/>
    <col min="8681" max="8681" width="12" style="1" customWidth="1"/>
    <col min="8682" max="8682" width="9.140625" style="1"/>
    <col min="8683" max="8683" width="12.7109375" style="1" customWidth="1"/>
    <col min="8684" max="8914" width="9.140625" style="1"/>
    <col min="8915" max="8915" width="32.140625" style="1" customWidth="1"/>
    <col min="8916" max="8927" width="0" style="1" hidden="1" customWidth="1"/>
    <col min="8928" max="8928" width="17" style="1" customWidth="1"/>
    <col min="8929" max="8929" width="15.85546875" style="1" customWidth="1"/>
    <col min="8930" max="8930" width="15" style="1" customWidth="1"/>
    <col min="8931" max="8931" width="14.28515625" style="1" customWidth="1"/>
    <col min="8932" max="8932" width="8.28515625" style="1" customWidth="1"/>
    <col min="8933" max="8933" width="13.7109375" style="1" customWidth="1"/>
    <col min="8934" max="8934" width="13.85546875" style="1" customWidth="1"/>
    <col min="8935" max="8935" width="9.140625" style="1"/>
    <col min="8936" max="8936" width="11.7109375" style="1" bestFit="1" customWidth="1"/>
    <col min="8937" max="8937" width="12" style="1" customWidth="1"/>
    <col min="8938" max="8938" width="9.140625" style="1"/>
    <col min="8939" max="8939" width="12.7109375" style="1" customWidth="1"/>
    <col min="8940" max="9170" width="9.140625" style="1"/>
    <col min="9171" max="9171" width="32.140625" style="1" customWidth="1"/>
    <col min="9172" max="9183" width="0" style="1" hidden="1" customWidth="1"/>
    <col min="9184" max="9184" width="17" style="1" customWidth="1"/>
    <col min="9185" max="9185" width="15.85546875" style="1" customWidth="1"/>
    <col min="9186" max="9186" width="15" style="1" customWidth="1"/>
    <col min="9187" max="9187" width="14.28515625" style="1" customWidth="1"/>
    <col min="9188" max="9188" width="8.28515625" style="1" customWidth="1"/>
    <col min="9189" max="9189" width="13.7109375" style="1" customWidth="1"/>
    <col min="9190" max="9190" width="13.85546875" style="1" customWidth="1"/>
    <col min="9191" max="9191" width="9.140625" style="1"/>
    <col min="9192" max="9192" width="11.7109375" style="1" bestFit="1" customWidth="1"/>
    <col min="9193" max="9193" width="12" style="1" customWidth="1"/>
    <col min="9194" max="9194" width="9.140625" style="1"/>
    <col min="9195" max="9195" width="12.7109375" style="1" customWidth="1"/>
    <col min="9196" max="9426" width="9.140625" style="1"/>
    <col min="9427" max="9427" width="32.140625" style="1" customWidth="1"/>
    <col min="9428" max="9439" width="0" style="1" hidden="1" customWidth="1"/>
    <col min="9440" max="9440" width="17" style="1" customWidth="1"/>
    <col min="9441" max="9441" width="15.85546875" style="1" customWidth="1"/>
    <col min="9442" max="9442" width="15" style="1" customWidth="1"/>
    <col min="9443" max="9443" width="14.28515625" style="1" customWidth="1"/>
    <col min="9444" max="9444" width="8.28515625" style="1" customWidth="1"/>
    <col min="9445" max="9445" width="13.7109375" style="1" customWidth="1"/>
    <col min="9446" max="9446" width="13.85546875" style="1" customWidth="1"/>
    <col min="9447" max="9447" width="9.140625" style="1"/>
    <col min="9448" max="9448" width="11.7109375" style="1" bestFit="1" customWidth="1"/>
    <col min="9449" max="9449" width="12" style="1" customWidth="1"/>
    <col min="9450" max="9450" width="9.140625" style="1"/>
    <col min="9451" max="9451" width="12.7109375" style="1" customWidth="1"/>
    <col min="9452" max="9682" width="9.140625" style="1"/>
    <col min="9683" max="9683" width="32.140625" style="1" customWidth="1"/>
    <col min="9684" max="9695" width="0" style="1" hidden="1" customWidth="1"/>
    <col min="9696" max="9696" width="17" style="1" customWidth="1"/>
    <col min="9697" max="9697" width="15.85546875" style="1" customWidth="1"/>
    <col min="9698" max="9698" width="15" style="1" customWidth="1"/>
    <col min="9699" max="9699" width="14.28515625" style="1" customWidth="1"/>
    <col min="9700" max="9700" width="8.28515625" style="1" customWidth="1"/>
    <col min="9701" max="9701" width="13.7109375" style="1" customWidth="1"/>
    <col min="9702" max="9702" width="13.85546875" style="1" customWidth="1"/>
    <col min="9703" max="9703" width="9.140625" style="1"/>
    <col min="9704" max="9704" width="11.7109375" style="1" bestFit="1" customWidth="1"/>
    <col min="9705" max="9705" width="12" style="1" customWidth="1"/>
    <col min="9706" max="9706" width="9.140625" style="1"/>
    <col min="9707" max="9707" width="12.7109375" style="1" customWidth="1"/>
    <col min="9708" max="9938" width="9.140625" style="1"/>
    <col min="9939" max="9939" width="32.140625" style="1" customWidth="1"/>
    <col min="9940" max="9951" width="0" style="1" hidden="1" customWidth="1"/>
    <col min="9952" max="9952" width="17" style="1" customWidth="1"/>
    <col min="9953" max="9953" width="15.85546875" style="1" customWidth="1"/>
    <col min="9954" max="9954" width="15" style="1" customWidth="1"/>
    <col min="9955" max="9955" width="14.28515625" style="1" customWidth="1"/>
    <col min="9956" max="9956" width="8.28515625" style="1" customWidth="1"/>
    <col min="9957" max="9957" width="13.7109375" style="1" customWidth="1"/>
    <col min="9958" max="9958" width="13.85546875" style="1" customWidth="1"/>
    <col min="9959" max="9959" width="9.140625" style="1"/>
    <col min="9960" max="9960" width="11.7109375" style="1" bestFit="1" customWidth="1"/>
    <col min="9961" max="9961" width="12" style="1" customWidth="1"/>
    <col min="9962" max="9962" width="9.140625" style="1"/>
    <col min="9963" max="9963" width="12.7109375" style="1" customWidth="1"/>
    <col min="9964" max="10194" width="9.140625" style="1"/>
    <col min="10195" max="10195" width="32.140625" style="1" customWidth="1"/>
    <col min="10196" max="10207" width="0" style="1" hidden="1" customWidth="1"/>
    <col min="10208" max="10208" width="17" style="1" customWidth="1"/>
    <col min="10209" max="10209" width="15.85546875" style="1" customWidth="1"/>
    <col min="10210" max="10210" width="15" style="1" customWidth="1"/>
    <col min="10211" max="10211" width="14.28515625" style="1" customWidth="1"/>
    <col min="10212" max="10212" width="8.28515625" style="1" customWidth="1"/>
    <col min="10213" max="10213" width="13.7109375" style="1" customWidth="1"/>
    <col min="10214" max="10214" width="13.85546875" style="1" customWidth="1"/>
    <col min="10215" max="10215" width="9.140625" style="1"/>
    <col min="10216" max="10216" width="11.7109375" style="1" bestFit="1" customWidth="1"/>
    <col min="10217" max="10217" width="12" style="1" customWidth="1"/>
    <col min="10218" max="10218" width="9.140625" style="1"/>
    <col min="10219" max="10219" width="12.7109375" style="1" customWidth="1"/>
    <col min="10220" max="10450" width="9.140625" style="1"/>
    <col min="10451" max="10451" width="32.140625" style="1" customWidth="1"/>
    <col min="10452" max="10463" width="0" style="1" hidden="1" customWidth="1"/>
    <col min="10464" max="10464" width="17" style="1" customWidth="1"/>
    <col min="10465" max="10465" width="15.85546875" style="1" customWidth="1"/>
    <col min="10466" max="10466" width="15" style="1" customWidth="1"/>
    <col min="10467" max="10467" width="14.28515625" style="1" customWidth="1"/>
    <col min="10468" max="10468" width="8.28515625" style="1" customWidth="1"/>
    <col min="10469" max="10469" width="13.7109375" style="1" customWidth="1"/>
    <col min="10470" max="10470" width="13.85546875" style="1" customWidth="1"/>
    <col min="10471" max="10471" width="9.140625" style="1"/>
    <col min="10472" max="10472" width="11.7109375" style="1" bestFit="1" customWidth="1"/>
    <col min="10473" max="10473" width="12" style="1" customWidth="1"/>
    <col min="10474" max="10474" width="9.140625" style="1"/>
    <col min="10475" max="10475" width="12.7109375" style="1" customWidth="1"/>
    <col min="10476" max="10706" width="9.140625" style="1"/>
    <col min="10707" max="10707" width="32.140625" style="1" customWidth="1"/>
    <col min="10708" max="10719" width="0" style="1" hidden="1" customWidth="1"/>
    <col min="10720" max="10720" width="17" style="1" customWidth="1"/>
    <col min="10721" max="10721" width="15.85546875" style="1" customWidth="1"/>
    <col min="10722" max="10722" width="15" style="1" customWidth="1"/>
    <col min="10723" max="10723" width="14.28515625" style="1" customWidth="1"/>
    <col min="10724" max="10724" width="8.28515625" style="1" customWidth="1"/>
    <col min="10725" max="10725" width="13.7109375" style="1" customWidth="1"/>
    <col min="10726" max="10726" width="13.85546875" style="1" customWidth="1"/>
    <col min="10727" max="10727" width="9.140625" style="1"/>
    <col min="10728" max="10728" width="11.7109375" style="1" bestFit="1" customWidth="1"/>
    <col min="10729" max="10729" width="12" style="1" customWidth="1"/>
    <col min="10730" max="10730" width="9.140625" style="1"/>
    <col min="10731" max="10731" width="12.7109375" style="1" customWidth="1"/>
    <col min="10732" max="10962" width="9.140625" style="1"/>
    <col min="10963" max="10963" width="32.140625" style="1" customWidth="1"/>
    <col min="10964" max="10975" width="0" style="1" hidden="1" customWidth="1"/>
    <col min="10976" max="10976" width="17" style="1" customWidth="1"/>
    <col min="10977" max="10977" width="15.85546875" style="1" customWidth="1"/>
    <col min="10978" max="10978" width="15" style="1" customWidth="1"/>
    <col min="10979" max="10979" width="14.28515625" style="1" customWidth="1"/>
    <col min="10980" max="10980" width="8.28515625" style="1" customWidth="1"/>
    <col min="10981" max="10981" width="13.7109375" style="1" customWidth="1"/>
    <col min="10982" max="10982" width="13.85546875" style="1" customWidth="1"/>
    <col min="10983" max="10983" width="9.140625" style="1"/>
    <col min="10984" max="10984" width="11.7109375" style="1" bestFit="1" customWidth="1"/>
    <col min="10985" max="10985" width="12" style="1" customWidth="1"/>
    <col min="10986" max="10986" width="9.140625" style="1"/>
    <col min="10987" max="10987" width="12.7109375" style="1" customWidth="1"/>
    <col min="10988" max="11218" width="9.140625" style="1"/>
    <col min="11219" max="11219" width="32.140625" style="1" customWidth="1"/>
    <col min="11220" max="11231" width="0" style="1" hidden="1" customWidth="1"/>
    <col min="11232" max="11232" width="17" style="1" customWidth="1"/>
    <col min="11233" max="11233" width="15.85546875" style="1" customWidth="1"/>
    <col min="11234" max="11234" width="15" style="1" customWidth="1"/>
    <col min="11235" max="11235" width="14.28515625" style="1" customWidth="1"/>
    <col min="11236" max="11236" width="8.28515625" style="1" customWidth="1"/>
    <col min="11237" max="11237" width="13.7109375" style="1" customWidth="1"/>
    <col min="11238" max="11238" width="13.85546875" style="1" customWidth="1"/>
    <col min="11239" max="11239" width="9.140625" style="1"/>
    <col min="11240" max="11240" width="11.7109375" style="1" bestFit="1" customWidth="1"/>
    <col min="11241" max="11241" width="12" style="1" customWidth="1"/>
    <col min="11242" max="11242" width="9.140625" style="1"/>
    <col min="11243" max="11243" width="12.7109375" style="1" customWidth="1"/>
    <col min="11244" max="11474" width="9.140625" style="1"/>
    <col min="11475" max="11475" width="32.140625" style="1" customWidth="1"/>
    <col min="11476" max="11487" width="0" style="1" hidden="1" customWidth="1"/>
    <col min="11488" max="11488" width="17" style="1" customWidth="1"/>
    <col min="11489" max="11489" width="15.85546875" style="1" customWidth="1"/>
    <col min="11490" max="11490" width="15" style="1" customWidth="1"/>
    <col min="11491" max="11491" width="14.28515625" style="1" customWidth="1"/>
    <col min="11492" max="11492" width="8.28515625" style="1" customWidth="1"/>
    <col min="11493" max="11493" width="13.7109375" style="1" customWidth="1"/>
    <col min="11494" max="11494" width="13.85546875" style="1" customWidth="1"/>
    <col min="11495" max="11495" width="9.140625" style="1"/>
    <col min="11496" max="11496" width="11.7109375" style="1" bestFit="1" customWidth="1"/>
    <col min="11497" max="11497" width="12" style="1" customWidth="1"/>
    <col min="11498" max="11498" width="9.140625" style="1"/>
    <col min="11499" max="11499" width="12.7109375" style="1" customWidth="1"/>
    <col min="11500" max="11730" width="9.140625" style="1"/>
    <col min="11731" max="11731" width="32.140625" style="1" customWidth="1"/>
    <col min="11732" max="11743" width="0" style="1" hidden="1" customWidth="1"/>
    <col min="11744" max="11744" width="17" style="1" customWidth="1"/>
    <col min="11745" max="11745" width="15.85546875" style="1" customWidth="1"/>
    <col min="11746" max="11746" width="15" style="1" customWidth="1"/>
    <col min="11747" max="11747" width="14.28515625" style="1" customWidth="1"/>
    <col min="11748" max="11748" width="8.28515625" style="1" customWidth="1"/>
    <col min="11749" max="11749" width="13.7109375" style="1" customWidth="1"/>
    <col min="11750" max="11750" width="13.85546875" style="1" customWidth="1"/>
    <col min="11751" max="11751" width="9.140625" style="1"/>
    <col min="11752" max="11752" width="11.7109375" style="1" bestFit="1" customWidth="1"/>
    <col min="11753" max="11753" width="12" style="1" customWidth="1"/>
    <col min="11754" max="11754" width="9.140625" style="1"/>
    <col min="11755" max="11755" width="12.7109375" style="1" customWidth="1"/>
    <col min="11756" max="11986" width="9.140625" style="1"/>
    <col min="11987" max="11987" width="32.140625" style="1" customWidth="1"/>
    <col min="11988" max="11999" width="0" style="1" hidden="1" customWidth="1"/>
    <col min="12000" max="12000" width="17" style="1" customWidth="1"/>
    <col min="12001" max="12001" width="15.85546875" style="1" customWidth="1"/>
    <col min="12002" max="12002" width="15" style="1" customWidth="1"/>
    <col min="12003" max="12003" width="14.28515625" style="1" customWidth="1"/>
    <col min="12004" max="12004" width="8.28515625" style="1" customWidth="1"/>
    <col min="12005" max="12005" width="13.7109375" style="1" customWidth="1"/>
    <col min="12006" max="12006" width="13.85546875" style="1" customWidth="1"/>
    <col min="12007" max="12007" width="9.140625" style="1"/>
    <col min="12008" max="12008" width="11.7109375" style="1" bestFit="1" customWidth="1"/>
    <col min="12009" max="12009" width="12" style="1" customWidth="1"/>
    <col min="12010" max="12010" width="9.140625" style="1"/>
    <col min="12011" max="12011" width="12.7109375" style="1" customWidth="1"/>
    <col min="12012" max="12242" width="9.140625" style="1"/>
    <col min="12243" max="12243" width="32.140625" style="1" customWidth="1"/>
    <col min="12244" max="12255" width="0" style="1" hidden="1" customWidth="1"/>
    <col min="12256" max="12256" width="17" style="1" customWidth="1"/>
    <col min="12257" max="12257" width="15.85546875" style="1" customWidth="1"/>
    <col min="12258" max="12258" width="15" style="1" customWidth="1"/>
    <col min="12259" max="12259" width="14.28515625" style="1" customWidth="1"/>
    <col min="12260" max="12260" width="8.28515625" style="1" customWidth="1"/>
    <col min="12261" max="12261" width="13.7109375" style="1" customWidth="1"/>
    <col min="12262" max="12262" width="13.85546875" style="1" customWidth="1"/>
    <col min="12263" max="12263" width="9.140625" style="1"/>
    <col min="12264" max="12264" width="11.7109375" style="1" bestFit="1" customWidth="1"/>
    <col min="12265" max="12265" width="12" style="1" customWidth="1"/>
    <col min="12266" max="12266" width="9.140625" style="1"/>
    <col min="12267" max="12267" width="12.7109375" style="1" customWidth="1"/>
    <col min="12268" max="12498" width="9.140625" style="1"/>
    <col min="12499" max="12499" width="32.140625" style="1" customWidth="1"/>
    <col min="12500" max="12511" width="0" style="1" hidden="1" customWidth="1"/>
    <col min="12512" max="12512" width="17" style="1" customWidth="1"/>
    <col min="12513" max="12513" width="15.85546875" style="1" customWidth="1"/>
    <col min="12514" max="12514" width="15" style="1" customWidth="1"/>
    <col min="12515" max="12515" width="14.28515625" style="1" customWidth="1"/>
    <col min="12516" max="12516" width="8.28515625" style="1" customWidth="1"/>
    <col min="12517" max="12517" width="13.7109375" style="1" customWidth="1"/>
    <col min="12518" max="12518" width="13.85546875" style="1" customWidth="1"/>
    <col min="12519" max="12519" width="9.140625" style="1"/>
    <col min="12520" max="12520" width="11.7109375" style="1" bestFit="1" customWidth="1"/>
    <col min="12521" max="12521" width="12" style="1" customWidth="1"/>
    <col min="12522" max="12522" width="9.140625" style="1"/>
    <col min="12523" max="12523" width="12.7109375" style="1" customWidth="1"/>
    <col min="12524" max="12754" width="9.140625" style="1"/>
    <col min="12755" max="12755" width="32.140625" style="1" customWidth="1"/>
    <col min="12756" max="12767" width="0" style="1" hidden="1" customWidth="1"/>
    <col min="12768" max="12768" width="17" style="1" customWidth="1"/>
    <col min="12769" max="12769" width="15.85546875" style="1" customWidth="1"/>
    <col min="12770" max="12770" width="15" style="1" customWidth="1"/>
    <col min="12771" max="12771" width="14.28515625" style="1" customWidth="1"/>
    <col min="12772" max="12772" width="8.28515625" style="1" customWidth="1"/>
    <col min="12773" max="12773" width="13.7109375" style="1" customWidth="1"/>
    <col min="12774" max="12774" width="13.85546875" style="1" customWidth="1"/>
    <col min="12775" max="12775" width="9.140625" style="1"/>
    <col min="12776" max="12776" width="11.7109375" style="1" bestFit="1" customWidth="1"/>
    <col min="12777" max="12777" width="12" style="1" customWidth="1"/>
    <col min="12778" max="12778" width="9.140625" style="1"/>
    <col min="12779" max="12779" width="12.7109375" style="1" customWidth="1"/>
    <col min="12780" max="13010" width="9.140625" style="1"/>
    <col min="13011" max="13011" width="32.140625" style="1" customWidth="1"/>
    <col min="13012" max="13023" width="0" style="1" hidden="1" customWidth="1"/>
    <col min="13024" max="13024" width="17" style="1" customWidth="1"/>
    <col min="13025" max="13025" width="15.85546875" style="1" customWidth="1"/>
    <col min="13026" max="13026" width="15" style="1" customWidth="1"/>
    <col min="13027" max="13027" width="14.28515625" style="1" customWidth="1"/>
    <col min="13028" max="13028" width="8.28515625" style="1" customWidth="1"/>
    <col min="13029" max="13029" width="13.7109375" style="1" customWidth="1"/>
    <col min="13030" max="13030" width="13.85546875" style="1" customWidth="1"/>
    <col min="13031" max="13031" width="9.140625" style="1"/>
    <col min="13032" max="13032" width="11.7109375" style="1" bestFit="1" customWidth="1"/>
    <col min="13033" max="13033" width="12" style="1" customWidth="1"/>
    <col min="13034" max="13034" width="9.140625" style="1"/>
    <col min="13035" max="13035" width="12.7109375" style="1" customWidth="1"/>
    <col min="13036" max="13266" width="9.140625" style="1"/>
    <col min="13267" max="13267" width="32.140625" style="1" customWidth="1"/>
    <col min="13268" max="13279" width="0" style="1" hidden="1" customWidth="1"/>
    <col min="13280" max="13280" width="17" style="1" customWidth="1"/>
    <col min="13281" max="13281" width="15.85546875" style="1" customWidth="1"/>
    <col min="13282" max="13282" width="15" style="1" customWidth="1"/>
    <col min="13283" max="13283" width="14.28515625" style="1" customWidth="1"/>
    <col min="13284" max="13284" width="8.28515625" style="1" customWidth="1"/>
    <col min="13285" max="13285" width="13.7109375" style="1" customWidth="1"/>
    <col min="13286" max="13286" width="13.85546875" style="1" customWidth="1"/>
    <col min="13287" max="13287" width="9.140625" style="1"/>
    <col min="13288" max="13288" width="11.7109375" style="1" bestFit="1" customWidth="1"/>
    <col min="13289" max="13289" width="12" style="1" customWidth="1"/>
    <col min="13290" max="13290" width="9.140625" style="1"/>
    <col min="13291" max="13291" width="12.7109375" style="1" customWidth="1"/>
    <col min="13292" max="13522" width="9.140625" style="1"/>
    <col min="13523" max="13523" width="32.140625" style="1" customWidth="1"/>
    <col min="13524" max="13535" width="0" style="1" hidden="1" customWidth="1"/>
    <col min="13536" max="13536" width="17" style="1" customWidth="1"/>
    <col min="13537" max="13537" width="15.85546875" style="1" customWidth="1"/>
    <col min="13538" max="13538" width="15" style="1" customWidth="1"/>
    <col min="13539" max="13539" width="14.28515625" style="1" customWidth="1"/>
    <col min="13540" max="13540" width="8.28515625" style="1" customWidth="1"/>
    <col min="13541" max="13541" width="13.7109375" style="1" customWidth="1"/>
    <col min="13542" max="13542" width="13.85546875" style="1" customWidth="1"/>
    <col min="13543" max="13543" width="9.140625" style="1"/>
    <col min="13544" max="13544" width="11.7109375" style="1" bestFit="1" customWidth="1"/>
    <col min="13545" max="13545" width="12" style="1" customWidth="1"/>
    <col min="13546" max="13546" width="9.140625" style="1"/>
    <col min="13547" max="13547" width="12.7109375" style="1" customWidth="1"/>
    <col min="13548" max="13778" width="9.140625" style="1"/>
    <col min="13779" max="13779" width="32.140625" style="1" customWidth="1"/>
    <col min="13780" max="13791" width="0" style="1" hidden="1" customWidth="1"/>
    <col min="13792" max="13792" width="17" style="1" customWidth="1"/>
    <col min="13793" max="13793" width="15.85546875" style="1" customWidth="1"/>
    <col min="13794" max="13794" width="15" style="1" customWidth="1"/>
    <col min="13795" max="13795" width="14.28515625" style="1" customWidth="1"/>
    <col min="13796" max="13796" width="8.28515625" style="1" customWidth="1"/>
    <col min="13797" max="13797" width="13.7109375" style="1" customWidth="1"/>
    <col min="13798" max="13798" width="13.85546875" style="1" customWidth="1"/>
    <col min="13799" max="13799" width="9.140625" style="1"/>
    <col min="13800" max="13800" width="11.7109375" style="1" bestFit="1" customWidth="1"/>
    <col min="13801" max="13801" width="12" style="1" customWidth="1"/>
    <col min="13802" max="13802" width="9.140625" style="1"/>
    <col min="13803" max="13803" width="12.7109375" style="1" customWidth="1"/>
    <col min="13804" max="14034" width="9.140625" style="1"/>
    <col min="14035" max="14035" width="32.140625" style="1" customWidth="1"/>
    <col min="14036" max="14047" width="0" style="1" hidden="1" customWidth="1"/>
    <col min="14048" max="14048" width="17" style="1" customWidth="1"/>
    <col min="14049" max="14049" width="15.85546875" style="1" customWidth="1"/>
    <col min="14050" max="14050" width="15" style="1" customWidth="1"/>
    <col min="14051" max="14051" width="14.28515625" style="1" customWidth="1"/>
    <col min="14052" max="14052" width="8.28515625" style="1" customWidth="1"/>
    <col min="14053" max="14053" width="13.7109375" style="1" customWidth="1"/>
    <col min="14054" max="14054" width="13.85546875" style="1" customWidth="1"/>
    <col min="14055" max="14055" width="9.140625" style="1"/>
    <col min="14056" max="14056" width="11.7109375" style="1" bestFit="1" customWidth="1"/>
    <col min="14057" max="14057" width="12" style="1" customWidth="1"/>
    <col min="14058" max="14058" width="9.140625" style="1"/>
    <col min="14059" max="14059" width="12.7109375" style="1" customWidth="1"/>
    <col min="14060" max="14290" width="9.140625" style="1"/>
    <col min="14291" max="14291" width="32.140625" style="1" customWidth="1"/>
    <col min="14292" max="14303" width="0" style="1" hidden="1" customWidth="1"/>
    <col min="14304" max="14304" width="17" style="1" customWidth="1"/>
    <col min="14305" max="14305" width="15.85546875" style="1" customWidth="1"/>
    <col min="14306" max="14306" width="15" style="1" customWidth="1"/>
    <col min="14307" max="14307" width="14.28515625" style="1" customWidth="1"/>
    <col min="14308" max="14308" width="8.28515625" style="1" customWidth="1"/>
    <col min="14309" max="14309" width="13.7109375" style="1" customWidth="1"/>
    <col min="14310" max="14310" width="13.85546875" style="1" customWidth="1"/>
    <col min="14311" max="14311" width="9.140625" style="1"/>
    <col min="14312" max="14312" width="11.7109375" style="1" bestFit="1" customWidth="1"/>
    <col min="14313" max="14313" width="12" style="1" customWidth="1"/>
    <col min="14314" max="14314" width="9.140625" style="1"/>
    <col min="14315" max="14315" width="12.7109375" style="1" customWidth="1"/>
    <col min="14316" max="14546" width="9.140625" style="1"/>
    <col min="14547" max="14547" width="32.140625" style="1" customWidth="1"/>
    <col min="14548" max="14559" width="0" style="1" hidden="1" customWidth="1"/>
    <col min="14560" max="14560" width="17" style="1" customWidth="1"/>
    <col min="14561" max="14561" width="15.85546875" style="1" customWidth="1"/>
    <col min="14562" max="14562" width="15" style="1" customWidth="1"/>
    <col min="14563" max="14563" width="14.28515625" style="1" customWidth="1"/>
    <col min="14564" max="14564" width="8.28515625" style="1" customWidth="1"/>
    <col min="14565" max="14565" width="13.7109375" style="1" customWidth="1"/>
    <col min="14566" max="14566" width="13.85546875" style="1" customWidth="1"/>
    <col min="14567" max="14567" width="9.140625" style="1"/>
    <col min="14568" max="14568" width="11.7109375" style="1" bestFit="1" customWidth="1"/>
    <col min="14569" max="14569" width="12" style="1" customWidth="1"/>
    <col min="14570" max="14570" width="9.140625" style="1"/>
    <col min="14571" max="14571" width="12.7109375" style="1" customWidth="1"/>
    <col min="14572" max="14802" width="9.140625" style="1"/>
    <col min="14803" max="14803" width="32.140625" style="1" customWidth="1"/>
    <col min="14804" max="14815" width="0" style="1" hidden="1" customWidth="1"/>
    <col min="14816" max="14816" width="17" style="1" customWidth="1"/>
    <col min="14817" max="14817" width="15.85546875" style="1" customWidth="1"/>
    <col min="14818" max="14818" width="15" style="1" customWidth="1"/>
    <col min="14819" max="14819" width="14.28515625" style="1" customWidth="1"/>
    <col min="14820" max="14820" width="8.28515625" style="1" customWidth="1"/>
    <col min="14821" max="14821" width="13.7109375" style="1" customWidth="1"/>
    <col min="14822" max="14822" width="13.85546875" style="1" customWidth="1"/>
    <col min="14823" max="14823" width="9.140625" style="1"/>
    <col min="14824" max="14824" width="11.7109375" style="1" bestFit="1" customWidth="1"/>
    <col min="14825" max="14825" width="12" style="1" customWidth="1"/>
    <col min="14826" max="14826" width="9.140625" style="1"/>
    <col min="14827" max="14827" width="12.7109375" style="1" customWidth="1"/>
    <col min="14828" max="15058" width="9.140625" style="1"/>
    <col min="15059" max="15059" width="32.140625" style="1" customWidth="1"/>
    <col min="15060" max="15071" width="0" style="1" hidden="1" customWidth="1"/>
    <col min="15072" max="15072" width="17" style="1" customWidth="1"/>
    <col min="15073" max="15073" width="15.85546875" style="1" customWidth="1"/>
    <col min="15074" max="15074" width="15" style="1" customWidth="1"/>
    <col min="15075" max="15075" width="14.28515625" style="1" customWidth="1"/>
    <col min="15076" max="15076" width="8.28515625" style="1" customWidth="1"/>
    <col min="15077" max="15077" width="13.7109375" style="1" customWidth="1"/>
    <col min="15078" max="15078" width="13.85546875" style="1" customWidth="1"/>
    <col min="15079" max="15079" width="9.140625" style="1"/>
    <col min="15080" max="15080" width="11.7109375" style="1" bestFit="1" customWidth="1"/>
    <col min="15081" max="15081" width="12" style="1" customWidth="1"/>
    <col min="15082" max="15082" width="9.140625" style="1"/>
    <col min="15083" max="15083" width="12.7109375" style="1" customWidth="1"/>
    <col min="15084" max="15314" width="9.140625" style="1"/>
    <col min="15315" max="15315" width="32.140625" style="1" customWidth="1"/>
    <col min="15316" max="15327" width="0" style="1" hidden="1" customWidth="1"/>
    <col min="15328" max="15328" width="17" style="1" customWidth="1"/>
    <col min="15329" max="15329" width="15.85546875" style="1" customWidth="1"/>
    <col min="15330" max="15330" width="15" style="1" customWidth="1"/>
    <col min="15331" max="15331" width="14.28515625" style="1" customWidth="1"/>
    <col min="15332" max="15332" width="8.28515625" style="1" customWidth="1"/>
    <col min="15333" max="15333" width="13.7109375" style="1" customWidth="1"/>
    <col min="15334" max="15334" width="13.85546875" style="1" customWidth="1"/>
    <col min="15335" max="15335" width="9.140625" style="1"/>
    <col min="15336" max="15336" width="11.7109375" style="1" bestFit="1" customWidth="1"/>
    <col min="15337" max="15337" width="12" style="1" customWidth="1"/>
    <col min="15338" max="15338" width="9.140625" style="1"/>
    <col min="15339" max="15339" width="12.7109375" style="1" customWidth="1"/>
    <col min="15340" max="15570" width="9.140625" style="1"/>
    <col min="15571" max="15571" width="32.140625" style="1" customWidth="1"/>
    <col min="15572" max="15583" width="0" style="1" hidden="1" customWidth="1"/>
    <col min="15584" max="15584" width="17" style="1" customWidth="1"/>
    <col min="15585" max="15585" width="15.85546875" style="1" customWidth="1"/>
    <col min="15586" max="15586" width="15" style="1" customWidth="1"/>
    <col min="15587" max="15587" width="14.28515625" style="1" customWidth="1"/>
    <col min="15588" max="15588" width="8.28515625" style="1" customWidth="1"/>
    <col min="15589" max="15589" width="13.7109375" style="1" customWidth="1"/>
    <col min="15590" max="15590" width="13.85546875" style="1" customWidth="1"/>
    <col min="15591" max="15591" width="9.140625" style="1"/>
    <col min="15592" max="15592" width="11.7109375" style="1" bestFit="1" customWidth="1"/>
    <col min="15593" max="15593" width="12" style="1" customWidth="1"/>
    <col min="15594" max="15594" width="9.140625" style="1"/>
    <col min="15595" max="15595" width="12.7109375" style="1" customWidth="1"/>
    <col min="15596" max="15826" width="9.140625" style="1"/>
    <col min="15827" max="15827" width="32.140625" style="1" customWidth="1"/>
    <col min="15828" max="15839" width="0" style="1" hidden="1" customWidth="1"/>
    <col min="15840" max="15840" width="17" style="1" customWidth="1"/>
    <col min="15841" max="15841" width="15.85546875" style="1" customWidth="1"/>
    <col min="15842" max="15842" width="15" style="1" customWidth="1"/>
    <col min="15843" max="15843" width="14.28515625" style="1" customWidth="1"/>
    <col min="15844" max="15844" width="8.28515625" style="1" customWidth="1"/>
    <col min="15845" max="15845" width="13.7109375" style="1" customWidth="1"/>
    <col min="15846" max="15846" width="13.85546875" style="1" customWidth="1"/>
    <col min="15847" max="15847" width="9.140625" style="1"/>
    <col min="15848" max="15848" width="11.7109375" style="1" bestFit="1" customWidth="1"/>
    <col min="15849" max="15849" width="12" style="1" customWidth="1"/>
    <col min="15850" max="15850" width="9.140625" style="1"/>
    <col min="15851" max="15851" width="12.7109375" style="1" customWidth="1"/>
    <col min="15852" max="16082" width="9.140625" style="1"/>
    <col min="16083" max="16083" width="32.140625" style="1" customWidth="1"/>
    <col min="16084" max="16095" width="0" style="1" hidden="1" customWidth="1"/>
    <col min="16096" max="16096" width="17" style="1" customWidth="1"/>
    <col min="16097" max="16097" width="15.85546875" style="1" customWidth="1"/>
    <col min="16098" max="16098" width="15" style="1" customWidth="1"/>
    <col min="16099" max="16099" width="14.28515625" style="1" customWidth="1"/>
    <col min="16100" max="16100" width="8.28515625" style="1" customWidth="1"/>
    <col min="16101" max="16101" width="13.7109375" style="1" customWidth="1"/>
    <col min="16102" max="16102" width="13.85546875" style="1" customWidth="1"/>
    <col min="16103" max="16103" width="9.140625" style="1"/>
    <col min="16104" max="16104" width="11.7109375" style="1" bestFit="1" customWidth="1"/>
    <col min="16105" max="16105" width="12" style="1" customWidth="1"/>
    <col min="16106" max="16106" width="9.140625" style="1"/>
    <col min="16107" max="16107" width="12.7109375" style="1" customWidth="1"/>
    <col min="16108" max="16384" width="9.140625" style="1"/>
  </cols>
  <sheetData>
    <row r="1" spans="1:10" x14ac:dyDescent="0.2">
      <c r="A1" s="552" t="s">
        <v>379</v>
      </c>
      <c r="B1" s="552"/>
      <c r="C1" s="552"/>
      <c r="D1" s="400"/>
      <c r="E1" s="400"/>
      <c r="F1" s="400"/>
      <c r="G1" s="400"/>
      <c r="H1" s="400"/>
      <c r="I1" s="400"/>
    </row>
    <row r="2" spans="1:10" ht="13.5" thickBot="1" x14ac:dyDescent="0.25">
      <c r="A2" s="553" t="s">
        <v>380</v>
      </c>
      <c r="B2" s="553"/>
      <c r="C2" s="553"/>
    </row>
    <row r="3" spans="1:10" ht="16.5" customHeight="1" thickTop="1" x14ac:dyDescent="0.2">
      <c r="A3" s="513" t="s">
        <v>0</v>
      </c>
      <c r="B3" s="515" t="s">
        <v>1</v>
      </c>
      <c r="C3" s="517" t="s">
        <v>2</v>
      </c>
      <c r="D3" s="517" t="s">
        <v>3</v>
      </c>
      <c r="E3" s="517" t="s">
        <v>4</v>
      </c>
      <c r="F3" s="517" t="s">
        <v>448</v>
      </c>
      <c r="G3" s="521" t="s">
        <v>447</v>
      </c>
      <c r="H3" s="517" t="s">
        <v>449</v>
      </c>
      <c r="I3" s="537" t="s">
        <v>453</v>
      </c>
    </row>
    <row r="4" spans="1:10" ht="26.25" customHeight="1" thickBot="1" x14ac:dyDescent="0.25">
      <c r="A4" s="514"/>
      <c r="B4" s="516"/>
      <c r="C4" s="518"/>
      <c r="D4" s="518"/>
      <c r="E4" s="518"/>
      <c r="F4" s="518"/>
      <c r="G4" s="522"/>
      <c r="H4" s="518"/>
      <c r="I4" s="538"/>
    </row>
    <row r="5" spans="1:10" ht="17.25" thickTop="1" thickBot="1" x14ac:dyDescent="0.3">
      <c r="A5" s="2">
        <v>100</v>
      </c>
      <c r="B5" s="539" t="s">
        <v>5</v>
      </c>
      <c r="C5" s="540"/>
      <c r="D5" s="3">
        <v>7281076.1700000009</v>
      </c>
      <c r="E5" s="502">
        <v>7988329.25</v>
      </c>
      <c r="F5" s="503">
        <f>F6+F12+F17</f>
        <v>8043385.96</v>
      </c>
      <c r="G5" s="504">
        <v>8254590</v>
      </c>
      <c r="H5" s="503">
        <f>H6+H12+H17</f>
        <v>8366279.7000000002</v>
      </c>
      <c r="I5" s="505">
        <f>IF(G5=0,0,H5/G5*100)</f>
        <v>101.35306175109848</v>
      </c>
    </row>
    <row r="6" spans="1:10" ht="15.75" thickBot="1" x14ac:dyDescent="0.3">
      <c r="A6" s="5">
        <v>110</v>
      </c>
      <c r="B6" s="541" t="s">
        <v>6</v>
      </c>
      <c r="C6" s="542"/>
      <c r="D6" s="6">
        <v>6368965.2300000004</v>
      </c>
      <c r="E6" s="6">
        <v>7093467.6699999999</v>
      </c>
      <c r="F6" s="401">
        <f>F7</f>
        <v>7044253.25</v>
      </c>
      <c r="G6" s="7">
        <v>7199140</v>
      </c>
      <c r="H6" s="401">
        <f>H7</f>
        <v>7229624.8300000001</v>
      </c>
      <c r="I6" s="425">
        <f t="shared" ref="I6:I69" si="0">IF(G6=0,0,H6/G6*100)</f>
        <v>100.42345099553557</v>
      </c>
    </row>
    <row r="7" spans="1:10" ht="15.75" thickBot="1" x14ac:dyDescent="0.3">
      <c r="A7" s="523"/>
      <c r="B7" s="526"/>
      <c r="C7" s="11" t="s">
        <v>7</v>
      </c>
      <c r="D7" s="12">
        <v>6368965.2300000004</v>
      </c>
      <c r="E7" s="12">
        <v>7093467.6699999999</v>
      </c>
      <c r="F7" s="12">
        <v>7044253.25</v>
      </c>
      <c r="G7" s="13">
        <v>7199140</v>
      </c>
      <c r="H7" s="8">
        <v>7229624.8300000001</v>
      </c>
      <c r="I7" s="217">
        <f t="shared" si="0"/>
        <v>100.42345099553557</v>
      </c>
    </row>
    <row r="8" spans="1:10" ht="13.5" hidden="1" thickBot="1" x14ac:dyDescent="0.25">
      <c r="A8" s="524"/>
      <c r="B8" s="527"/>
      <c r="C8" s="14" t="s">
        <v>8</v>
      </c>
      <c r="D8" s="18"/>
      <c r="E8" s="17"/>
      <c r="F8" s="17"/>
      <c r="G8" s="18">
        <v>0</v>
      </c>
      <c r="H8" s="19"/>
      <c r="I8" s="69">
        <f t="shared" si="0"/>
        <v>0</v>
      </c>
    </row>
    <row r="9" spans="1:10" ht="13.5" hidden="1" thickBot="1" x14ac:dyDescent="0.25">
      <c r="A9" s="524"/>
      <c r="B9" s="527"/>
      <c r="C9" s="20" t="s">
        <v>9</v>
      </c>
      <c r="D9" s="23"/>
      <c r="E9" s="22"/>
      <c r="F9" s="22"/>
      <c r="G9" s="23">
        <v>0</v>
      </c>
      <c r="H9" s="24"/>
      <c r="I9" s="71">
        <f t="shared" si="0"/>
        <v>0</v>
      </c>
      <c r="J9" s="4"/>
    </row>
    <row r="10" spans="1:10" ht="13.5" hidden="1" thickBot="1" x14ac:dyDescent="0.25">
      <c r="A10" s="524"/>
      <c r="B10" s="527"/>
      <c r="C10" s="20" t="s">
        <v>10</v>
      </c>
      <c r="D10" s="23"/>
      <c r="E10" s="22"/>
      <c r="F10" s="22"/>
      <c r="G10" s="23">
        <v>0</v>
      </c>
      <c r="H10" s="24"/>
      <c r="I10" s="71">
        <f t="shared" si="0"/>
        <v>0</v>
      </c>
    </row>
    <row r="11" spans="1:10" ht="13.5" hidden="1" thickBot="1" x14ac:dyDescent="0.25">
      <c r="A11" s="525"/>
      <c r="B11" s="528"/>
      <c r="C11" s="25" t="s">
        <v>11</v>
      </c>
      <c r="D11" s="29"/>
      <c r="E11" s="28"/>
      <c r="F11" s="28"/>
      <c r="G11" s="29">
        <v>0</v>
      </c>
      <c r="H11" s="426"/>
      <c r="I11" s="427">
        <f t="shared" si="0"/>
        <v>0</v>
      </c>
    </row>
    <row r="12" spans="1:10" ht="15.75" thickBot="1" x14ac:dyDescent="0.3">
      <c r="A12" s="30">
        <v>120</v>
      </c>
      <c r="B12" s="519" t="s">
        <v>12</v>
      </c>
      <c r="C12" s="520"/>
      <c r="D12" s="31">
        <v>477910.94</v>
      </c>
      <c r="E12" s="32">
        <v>461578.98</v>
      </c>
      <c r="F12" s="32">
        <f>F13</f>
        <v>534837.91</v>
      </c>
      <c r="G12" s="33">
        <v>545000</v>
      </c>
      <c r="H12" s="32">
        <f>H13</f>
        <v>579640.49</v>
      </c>
      <c r="I12" s="428">
        <f t="shared" si="0"/>
        <v>106.35605321100918</v>
      </c>
    </row>
    <row r="13" spans="1:10" ht="13.5" thickBot="1" x14ac:dyDescent="0.25">
      <c r="A13" s="529"/>
      <c r="B13" s="34">
        <v>121</v>
      </c>
      <c r="C13" s="35" t="s">
        <v>13</v>
      </c>
      <c r="D13" s="37">
        <v>477910.94</v>
      </c>
      <c r="E13" s="38">
        <v>461578.98</v>
      </c>
      <c r="F13" s="38">
        <f>SUM(F14:F16)</f>
        <v>534837.91</v>
      </c>
      <c r="G13" s="39">
        <v>545000</v>
      </c>
      <c r="H13" s="38">
        <f>SUM(H14:H16)</f>
        <v>579640.49</v>
      </c>
      <c r="I13" s="429">
        <f t="shared" si="0"/>
        <v>106.35605321100918</v>
      </c>
    </row>
    <row r="14" spans="1:10" x14ac:dyDescent="0.2">
      <c r="A14" s="530"/>
      <c r="B14" s="532"/>
      <c r="C14" s="40" t="s">
        <v>14</v>
      </c>
      <c r="D14" s="43">
        <v>113964.55</v>
      </c>
      <c r="E14" s="43">
        <v>461578.98</v>
      </c>
      <c r="F14" s="43">
        <v>130151.65</v>
      </c>
      <c r="G14" s="44">
        <v>140000</v>
      </c>
      <c r="H14" s="19">
        <v>155493.95000000001</v>
      </c>
      <c r="I14" s="69">
        <f t="shared" si="0"/>
        <v>111.06710714285714</v>
      </c>
    </row>
    <row r="15" spans="1:10" x14ac:dyDescent="0.2">
      <c r="A15" s="530"/>
      <c r="B15" s="533"/>
      <c r="C15" s="20" t="s">
        <v>15</v>
      </c>
      <c r="D15" s="23">
        <v>324799.75</v>
      </c>
      <c r="E15" s="22"/>
      <c r="F15" s="22">
        <v>360134.97</v>
      </c>
      <c r="G15" s="23">
        <v>360000</v>
      </c>
      <c r="H15" s="24">
        <v>378358.31</v>
      </c>
      <c r="I15" s="71">
        <f t="shared" si="0"/>
        <v>105.09953055555556</v>
      </c>
    </row>
    <row r="16" spans="1:10" ht="13.5" thickBot="1" x14ac:dyDescent="0.25">
      <c r="A16" s="531"/>
      <c r="B16" s="534"/>
      <c r="C16" s="25" t="s">
        <v>16</v>
      </c>
      <c r="D16" s="46">
        <v>39146.639999999999</v>
      </c>
      <c r="E16" s="45"/>
      <c r="F16" s="45">
        <v>44551.29</v>
      </c>
      <c r="G16" s="46">
        <v>45000</v>
      </c>
      <c r="H16" s="426">
        <v>45788.23</v>
      </c>
      <c r="I16" s="427">
        <f t="shared" si="0"/>
        <v>101.75162222222222</v>
      </c>
    </row>
    <row r="17" spans="1:10" ht="15.75" thickBot="1" x14ac:dyDescent="0.3">
      <c r="A17" s="30">
        <v>130</v>
      </c>
      <c r="B17" s="519" t="s">
        <v>17</v>
      </c>
      <c r="C17" s="520"/>
      <c r="D17" s="33">
        <v>434200</v>
      </c>
      <c r="E17" s="32">
        <v>433282.6</v>
      </c>
      <c r="F17" s="32">
        <f>F18</f>
        <v>464294.8</v>
      </c>
      <c r="G17" s="33">
        <v>510450</v>
      </c>
      <c r="H17" s="32">
        <f>H18</f>
        <v>557014.38</v>
      </c>
      <c r="I17" s="428">
        <f t="shared" si="0"/>
        <v>109.12222156920363</v>
      </c>
    </row>
    <row r="18" spans="1:10" ht="13.5" thickBot="1" x14ac:dyDescent="0.25">
      <c r="A18" s="543"/>
      <c r="B18" s="47">
        <v>133</v>
      </c>
      <c r="C18" s="48" t="s">
        <v>18</v>
      </c>
      <c r="D18" s="51">
        <v>434200</v>
      </c>
      <c r="E18" s="52">
        <v>433282.6</v>
      </c>
      <c r="F18" s="52">
        <f>SUM(F19:F25)</f>
        <v>464294.8</v>
      </c>
      <c r="G18" s="51">
        <v>510450</v>
      </c>
      <c r="H18" s="52">
        <f>SUM(H19:H25)</f>
        <v>557014.38</v>
      </c>
      <c r="I18" s="430">
        <f t="shared" si="0"/>
        <v>109.12222156920363</v>
      </c>
    </row>
    <row r="19" spans="1:10" x14ac:dyDescent="0.2">
      <c r="A19" s="544"/>
      <c r="B19" s="546"/>
      <c r="C19" s="53" t="s">
        <v>19</v>
      </c>
      <c r="D19" s="43">
        <v>11685.91</v>
      </c>
      <c r="E19" s="43">
        <v>11344.54</v>
      </c>
      <c r="F19" s="43">
        <v>11359.16</v>
      </c>
      <c r="G19" s="44">
        <v>11000</v>
      </c>
      <c r="H19" s="19">
        <v>13048.94</v>
      </c>
      <c r="I19" s="69">
        <f t="shared" si="0"/>
        <v>118.62672727272727</v>
      </c>
      <c r="J19" s="4"/>
    </row>
    <row r="20" spans="1:10" x14ac:dyDescent="0.2">
      <c r="A20" s="544"/>
      <c r="B20" s="547"/>
      <c r="C20" s="55" t="s">
        <v>20</v>
      </c>
      <c r="D20" s="22">
        <v>332</v>
      </c>
      <c r="E20" s="22">
        <v>332</v>
      </c>
      <c r="F20" s="22">
        <v>332</v>
      </c>
      <c r="G20" s="23">
        <v>300</v>
      </c>
      <c r="H20" s="24">
        <v>332</v>
      </c>
      <c r="I20" s="71">
        <f t="shared" si="0"/>
        <v>110.66666666666667</v>
      </c>
    </row>
    <row r="21" spans="1:10" x14ac:dyDescent="0.2">
      <c r="A21" s="544"/>
      <c r="B21" s="547"/>
      <c r="C21" s="55" t="s">
        <v>21</v>
      </c>
      <c r="D21" s="22">
        <v>1190</v>
      </c>
      <c r="E21" s="22">
        <v>1148.33</v>
      </c>
      <c r="F21" s="22">
        <v>1090</v>
      </c>
      <c r="G21" s="23">
        <v>650</v>
      </c>
      <c r="H21" s="24">
        <v>1094.1600000000001</v>
      </c>
      <c r="I21" s="71">
        <f t="shared" si="0"/>
        <v>168.33230769230772</v>
      </c>
    </row>
    <row r="22" spans="1:10" x14ac:dyDescent="0.2">
      <c r="A22" s="544"/>
      <c r="B22" s="547"/>
      <c r="C22" s="55" t="s">
        <v>22</v>
      </c>
      <c r="D22" s="22">
        <v>13737</v>
      </c>
      <c r="E22" s="22">
        <v>16975</v>
      </c>
      <c r="F22" s="22">
        <v>9612</v>
      </c>
      <c r="G22" s="23">
        <v>2500</v>
      </c>
      <c r="H22" s="24">
        <v>6977.5</v>
      </c>
      <c r="I22" s="71">
        <f t="shared" si="0"/>
        <v>279.09999999999997</v>
      </c>
    </row>
    <row r="23" spans="1:10" x14ac:dyDescent="0.2">
      <c r="A23" s="544"/>
      <c r="B23" s="547"/>
      <c r="C23" s="55" t="s">
        <v>23</v>
      </c>
      <c r="D23" s="22">
        <v>30880.28</v>
      </c>
      <c r="E23" s="22">
        <v>32198.11</v>
      </c>
      <c r="F23" s="22">
        <v>7144.4</v>
      </c>
      <c r="G23" s="23">
        <v>12000</v>
      </c>
      <c r="H23" s="24">
        <v>11213.12</v>
      </c>
      <c r="I23" s="71">
        <f t="shared" si="0"/>
        <v>93.442666666666668</v>
      </c>
    </row>
    <row r="24" spans="1:10" x14ac:dyDescent="0.2">
      <c r="A24" s="544"/>
      <c r="B24" s="547"/>
      <c r="C24" s="55" t="s">
        <v>24</v>
      </c>
      <c r="D24" s="22">
        <v>235688.58</v>
      </c>
      <c r="E24" s="22">
        <v>223667.02000000002</v>
      </c>
      <c r="F24" s="22">
        <v>261473.29</v>
      </c>
      <c r="G24" s="23">
        <v>322000</v>
      </c>
      <c r="H24" s="24">
        <f>1010.04+294841.58+6996.04</f>
        <v>302847.65999999997</v>
      </c>
      <c r="I24" s="71">
        <f t="shared" si="0"/>
        <v>94.05206832298137</v>
      </c>
    </row>
    <row r="25" spans="1:10" ht="13.5" thickBot="1" x14ac:dyDescent="0.25">
      <c r="A25" s="545"/>
      <c r="B25" s="548"/>
      <c r="C25" s="57" t="s">
        <v>25</v>
      </c>
      <c r="D25" s="28">
        <v>140686.23000000001</v>
      </c>
      <c r="E25" s="28">
        <v>147617.60000000001</v>
      </c>
      <c r="F25" s="28">
        <v>173283.95</v>
      </c>
      <c r="G25" s="29">
        <v>162000</v>
      </c>
      <c r="H25" s="426">
        <v>221501</v>
      </c>
      <c r="I25" s="427">
        <f t="shared" si="0"/>
        <v>136.729012345679</v>
      </c>
    </row>
    <row r="26" spans="1:10" ht="16.5" thickBot="1" x14ac:dyDescent="0.3">
      <c r="A26" s="59">
        <v>200</v>
      </c>
      <c r="B26" s="562" t="s">
        <v>26</v>
      </c>
      <c r="C26" s="563"/>
      <c r="D26" s="60">
        <v>1433521.3099999998</v>
      </c>
      <c r="E26" s="63">
        <v>1469960.26</v>
      </c>
      <c r="F26" s="402">
        <v>1173186.5600000001</v>
      </c>
      <c r="G26" s="64">
        <v>1221072</v>
      </c>
      <c r="H26" s="402">
        <f>H27+H40+H60+H62</f>
        <v>1313525.2</v>
      </c>
      <c r="I26" s="431">
        <f t="shared" si="0"/>
        <v>107.57147817655306</v>
      </c>
    </row>
    <row r="27" spans="1:10" ht="15.75" thickBot="1" x14ac:dyDescent="0.3">
      <c r="A27" s="61">
        <v>210</v>
      </c>
      <c r="B27" s="541" t="s">
        <v>27</v>
      </c>
      <c r="C27" s="549"/>
      <c r="D27" s="62">
        <v>507429.88</v>
      </c>
      <c r="E27" s="63">
        <v>529407.6</v>
      </c>
      <c r="F27" s="402">
        <f>F28+F32</f>
        <v>467813.66</v>
      </c>
      <c r="G27" s="64">
        <v>463500</v>
      </c>
      <c r="H27" s="402">
        <f>H28+H32</f>
        <v>532496.97</v>
      </c>
      <c r="I27" s="431">
        <f t="shared" si="0"/>
        <v>114.8860776699029</v>
      </c>
    </row>
    <row r="28" spans="1:10" ht="13.5" thickBot="1" x14ac:dyDescent="0.25">
      <c r="A28" s="543" t="s">
        <v>28</v>
      </c>
      <c r="B28" s="34">
        <v>211</v>
      </c>
      <c r="C28" s="65" t="s">
        <v>27</v>
      </c>
      <c r="D28" s="49">
        <v>12500</v>
      </c>
      <c r="E28" s="50">
        <v>14371.43</v>
      </c>
      <c r="F28" s="50">
        <f>F31</f>
        <v>13122.45</v>
      </c>
      <c r="G28" s="51">
        <v>0</v>
      </c>
      <c r="H28" s="52">
        <f>H31</f>
        <v>11873.47</v>
      </c>
      <c r="I28" s="430">
        <f t="shared" si="0"/>
        <v>0</v>
      </c>
    </row>
    <row r="29" spans="1:10" hidden="1" x14ac:dyDescent="0.2">
      <c r="A29" s="544"/>
      <c r="B29" s="532"/>
      <c r="C29" s="66" t="s">
        <v>29</v>
      </c>
      <c r="D29" s="44"/>
      <c r="E29" s="43"/>
      <c r="F29" s="43"/>
      <c r="G29" s="44">
        <v>0</v>
      </c>
      <c r="H29" s="19"/>
      <c r="I29" s="69">
        <f t="shared" si="0"/>
        <v>0</v>
      </c>
    </row>
    <row r="30" spans="1:10" hidden="1" x14ac:dyDescent="0.2">
      <c r="A30" s="544"/>
      <c r="B30" s="533"/>
      <c r="C30" s="70" t="s">
        <v>30</v>
      </c>
      <c r="D30" s="23"/>
      <c r="E30" s="22"/>
      <c r="F30" s="22"/>
      <c r="G30" s="23">
        <v>0</v>
      </c>
      <c r="H30" s="24"/>
      <c r="I30" s="71">
        <f t="shared" si="0"/>
        <v>0</v>
      </c>
    </row>
    <row r="31" spans="1:10" ht="13.5" thickBot="1" x14ac:dyDescent="0.25">
      <c r="A31" s="544"/>
      <c r="B31" s="534"/>
      <c r="C31" s="72" t="s">
        <v>31</v>
      </c>
      <c r="D31" s="46">
        <v>12500</v>
      </c>
      <c r="E31" s="45">
        <v>14371.43</v>
      </c>
      <c r="F31" s="45">
        <v>13122.45</v>
      </c>
      <c r="G31" s="46">
        <v>0</v>
      </c>
      <c r="H31" s="426">
        <v>11873.47</v>
      </c>
      <c r="I31" s="427">
        <f t="shared" si="0"/>
        <v>0</v>
      </c>
    </row>
    <row r="32" spans="1:10" ht="13.5" thickBot="1" x14ac:dyDescent="0.25">
      <c r="A32" s="544"/>
      <c r="B32" s="74">
        <v>212</v>
      </c>
      <c r="C32" s="75" t="s">
        <v>32</v>
      </c>
      <c r="D32" s="76">
        <v>494929.88</v>
      </c>
      <c r="E32" s="77">
        <v>515036.17</v>
      </c>
      <c r="F32" s="84">
        <f>SUM(F33:F39)</f>
        <v>454691.20999999996</v>
      </c>
      <c r="G32" s="78">
        <v>463500</v>
      </c>
      <c r="H32" s="84">
        <f>SUM(H33:H39)</f>
        <v>520623.49999999994</v>
      </c>
      <c r="I32" s="302">
        <f t="shared" si="0"/>
        <v>112.32437971952534</v>
      </c>
    </row>
    <row r="33" spans="1:9" x14ac:dyDescent="0.2">
      <c r="A33" s="544"/>
      <c r="B33" s="546"/>
      <c r="C33" s="66" t="s">
        <v>33</v>
      </c>
      <c r="D33" s="43">
        <v>118150.37</v>
      </c>
      <c r="E33" s="43">
        <v>136782.65000000002</v>
      </c>
      <c r="F33" s="43">
        <v>97457.52</v>
      </c>
      <c r="G33" s="44">
        <v>100000</v>
      </c>
      <c r="H33" s="43">
        <v>176432.81</v>
      </c>
      <c r="I33" s="303">
        <f t="shared" si="0"/>
        <v>176.43280999999999</v>
      </c>
    </row>
    <row r="34" spans="1:9" x14ac:dyDescent="0.2">
      <c r="A34" s="544"/>
      <c r="B34" s="547"/>
      <c r="C34" s="70" t="s">
        <v>34</v>
      </c>
      <c r="D34" s="22">
        <v>15581.52</v>
      </c>
      <c r="E34" s="22">
        <v>12642.68</v>
      </c>
      <c r="F34" s="22">
        <v>14524.55</v>
      </c>
      <c r="G34" s="23">
        <v>11000</v>
      </c>
      <c r="H34" s="22">
        <f>12897.92+914+5473.5+2471</f>
        <v>21756.42</v>
      </c>
      <c r="I34" s="297">
        <f t="shared" si="0"/>
        <v>197.78563636363634</v>
      </c>
    </row>
    <row r="35" spans="1:9" x14ac:dyDescent="0.2">
      <c r="A35" s="544"/>
      <c r="B35" s="547"/>
      <c r="C35" s="79" t="s">
        <v>35</v>
      </c>
      <c r="D35" s="45">
        <v>127041.24</v>
      </c>
      <c r="E35" s="45">
        <v>128092.23</v>
      </c>
      <c r="F35" s="45">
        <v>119686.05</v>
      </c>
      <c r="G35" s="46">
        <v>127000</v>
      </c>
      <c r="H35" s="45">
        <f>95546.52</f>
        <v>95546.52</v>
      </c>
      <c r="I35" s="432">
        <f t="shared" si="0"/>
        <v>75.23348031496063</v>
      </c>
    </row>
    <row r="36" spans="1:9" x14ac:dyDescent="0.2">
      <c r="A36" s="544"/>
      <c r="B36" s="547"/>
      <c r="C36" s="79" t="s">
        <v>36</v>
      </c>
      <c r="D36" s="45">
        <v>37761.699999999997</v>
      </c>
      <c r="E36" s="45">
        <v>19905.54</v>
      </c>
      <c r="F36" s="45">
        <v>32052.66</v>
      </c>
      <c r="G36" s="46">
        <v>32500</v>
      </c>
      <c r="H36" s="45">
        <v>41775.339999999997</v>
      </c>
      <c r="I36" s="432">
        <f t="shared" si="0"/>
        <v>128.53950769230769</v>
      </c>
    </row>
    <row r="37" spans="1:9" hidden="1" x14ac:dyDescent="0.2">
      <c r="A37" s="544"/>
      <c r="B37" s="547"/>
      <c r="C37" s="79"/>
      <c r="D37" s="45"/>
      <c r="E37" s="45">
        <v>1302</v>
      </c>
      <c r="F37" s="45"/>
      <c r="G37" s="46">
        <v>0</v>
      </c>
      <c r="H37" s="45"/>
      <c r="I37" s="432">
        <f t="shared" si="0"/>
        <v>0</v>
      </c>
    </row>
    <row r="38" spans="1:9" x14ac:dyDescent="0.2">
      <c r="A38" s="544"/>
      <c r="B38" s="547"/>
      <c r="C38" s="79" t="s">
        <v>37</v>
      </c>
      <c r="D38" s="45">
        <v>58412.39</v>
      </c>
      <c r="E38" s="45">
        <v>63233.32</v>
      </c>
      <c r="F38" s="45">
        <v>51302.54</v>
      </c>
      <c r="G38" s="46">
        <v>58000</v>
      </c>
      <c r="H38" s="45">
        <f>45874.3+10</f>
        <v>45884.3</v>
      </c>
      <c r="I38" s="432">
        <f t="shared" si="0"/>
        <v>79.110862068965531</v>
      </c>
    </row>
    <row r="39" spans="1:9" ht="13.5" thickBot="1" x14ac:dyDescent="0.25">
      <c r="A39" s="545"/>
      <c r="B39" s="548"/>
      <c r="C39" s="72" t="s">
        <v>38</v>
      </c>
      <c r="D39" s="45">
        <v>137982.66</v>
      </c>
      <c r="E39" s="45">
        <v>153077.75</v>
      </c>
      <c r="F39" s="45">
        <v>139667.89000000001</v>
      </c>
      <c r="G39" s="46">
        <v>135000</v>
      </c>
      <c r="H39" s="45">
        <v>139228.10999999999</v>
      </c>
      <c r="I39" s="432">
        <f t="shared" si="0"/>
        <v>103.13193333333332</v>
      </c>
    </row>
    <row r="40" spans="1:9" ht="15.75" thickBot="1" x14ac:dyDescent="0.3">
      <c r="A40" s="30">
        <v>220</v>
      </c>
      <c r="B40" s="541" t="s">
        <v>39</v>
      </c>
      <c r="C40" s="549"/>
      <c r="D40" s="82">
        <v>868065.2699999999</v>
      </c>
      <c r="E40" s="83">
        <v>885296.95</v>
      </c>
      <c r="F40" s="82">
        <f>F41+F45+F58</f>
        <v>680941.51</v>
      </c>
      <c r="G40" s="82">
        <v>730572</v>
      </c>
      <c r="H40" s="83">
        <f>H41+H45+H58</f>
        <v>755581.21</v>
      </c>
      <c r="I40" s="413">
        <f t="shared" si="0"/>
        <v>103.42323686098015</v>
      </c>
    </row>
    <row r="41" spans="1:9" ht="13.5" thickBot="1" x14ac:dyDescent="0.25">
      <c r="A41" s="543"/>
      <c r="B41" s="74">
        <v>221</v>
      </c>
      <c r="C41" s="75" t="s">
        <v>40</v>
      </c>
      <c r="D41" s="78">
        <v>136156.94</v>
      </c>
      <c r="E41" s="84">
        <v>137781.35</v>
      </c>
      <c r="F41" s="78">
        <f>SUM(F42:F44)</f>
        <v>109704.02</v>
      </c>
      <c r="G41" s="78">
        <v>85000</v>
      </c>
      <c r="H41" s="84">
        <f>SUM(H42:H44)</f>
        <v>92738.48000000001</v>
      </c>
      <c r="I41" s="302">
        <f t="shared" si="0"/>
        <v>109.10409411764708</v>
      </c>
    </row>
    <row r="42" spans="1:9" x14ac:dyDescent="0.2">
      <c r="A42" s="550"/>
      <c r="B42" s="546"/>
      <c r="C42" s="53" t="s">
        <v>41</v>
      </c>
      <c r="D42" s="43">
        <v>102428.79</v>
      </c>
      <c r="E42" s="43">
        <v>113739.53</v>
      </c>
      <c r="F42" s="44">
        <v>83859.59</v>
      </c>
      <c r="G42" s="44">
        <v>70000</v>
      </c>
      <c r="H42" s="43">
        <v>74189.63</v>
      </c>
      <c r="I42" s="303">
        <f t="shared" si="0"/>
        <v>105.98518571428572</v>
      </c>
    </row>
    <row r="43" spans="1:9" x14ac:dyDescent="0.2">
      <c r="A43" s="550"/>
      <c r="B43" s="547"/>
      <c r="C43" s="67" t="s">
        <v>42</v>
      </c>
      <c r="D43" s="86">
        <v>1404.5</v>
      </c>
      <c r="E43" s="86"/>
      <c r="F43" s="87">
        <v>728.49</v>
      </c>
      <c r="G43" s="87">
        <v>0</v>
      </c>
      <c r="H43" s="86"/>
      <c r="I43" s="433">
        <f t="shared" si="0"/>
        <v>0</v>
      </c>
    </row>
    <row r="44" spans="1:9" ht="13.5" thickBot="1" x14ac:dyDescent="0.25">
      <c r="A44" s="550"/>
      <c r="B44" s="548"/>
      <c r="C44" s="72" t="s">
        <v>43</v>
      </c>
      <c r="D44" s="45">
        <v>32323.65</v>
      </c>
      <c r="E44" s="45">
        <v>24041.82</v>
      </c>
      <c r="F44" s="46">
        <v>25115.94</v>
      </c>
      <c r="G44" s="46">
        <v>15000</v>
      </c>
      <c r="H44" s="45">
        <v>18548.849999999999</v>
      </c>
      <c r="I44" s="432">
        <f t="shared" si="0"/>
        <v>123.65899999999999</v>
      </c>
    </row>
    <row r="45" spans="1:9" ht="13.5" thickBot="1" x14ac:dyDescent="0.25">
      <c r="A45" s="550"/>
      <c r="B45" s="74">
        <v>223</v>
      </c>
      <c r="C45" s="74" t="s">
        <v>44</v>
      </c>
      <c r="D45" s="78">
        <v>730285.49</v>
      </c>
      <c r="E45" s="84">
        <v>745927.60000000009</v>
      </c>
      <c r="F45" s="78">
        <f>SUM(F46:F57)</f>
        <v>569937.49</v>
      </c>
      <c r="G45" s="78">
        <v>645572</v>
      </c>
      <c r="H45" s="84">
        <f>SUM(H46:H57)</f>
        <v>661509.73</v>
      </c>
      <c r="I45" s="302">
        <f t="shared" si="0"/>
        <v>102.468776526863</v>
      </c>
    </row>
    <row r="46" spans="1:9" x14ac:dyDescent="0.2">
      <c r="A46" s="550"/>
      <c r="B46" s="546"/>
      <c r="C46" s="66" t="s">
        <v>45</v>
      </c>
      <c r="D46" s="43">
        <v>57271.199999999997</v>
      </c>
      <c r="E46" s="43">
        <v>57023.05</v>
      </c>
      <c r="F46" s="44">
        <v>60354.27</v>
      </c>
      <c r="G46" s="44">
        <v>55000</v>
      </c>
      <c r="H46" s="43">
        <v>50032.78</v>
      </c>
      <c r="I46" s="303">
        <f t="shared" si="0"/>
        <v>90.96869090909091</v>
      </c>
    </row>
    <row r="47" spans="1:9" x14ac:dyDescent="0.2">
      <c r="A47" s="550"/>
      <c r="B47" s="547"/>
      <c r="C47" s="67" t="s">
        <v>396</v>
      </c>
      <c r="D47" s="43">
        <v>8950</v>
      </c>
      <c r="E47" s="43">
        <v>8118.5</v>
      </c>
      <c r="F47" s="44"/>
      <c r="G47" s="44">
        <v>9750</v>
      </c>
      <c r="H47" s="43">
        <f>39962.45</f>
        <v>39962.449999999997</v>
      </c>
      <c r="I47" s="303">
        <f t="shared" si="0"/>
        <v>409.87128205128204</v>
      </c>
    </row>
    <row r="48" spans="1:9" hidden="1" x14ac:dyDescent="0.2">
      <c r="A48" s="550"/>
      <c r="B48" s="547"/>
      <c r="C48" s="67" t="s">
        <v>46</v>
      </c>
      <c r="D48" s="43"/>
      <c r="E48" s="43"/>
      <c r="F48" s="44"/>
      <c r="G48" s="44">
        <v>0</v>
      </c>
      <c r="H48" s="43"/>
      <c r="I48" s="303">
        <f t="shared" si="0"/>
        <v>0</v>
      </c>
    </row>
    <row r="49" spans="1:9" x14ac:dyDescent="0.2">
      <c r="A49" s="550"/>
      <c r="B49" s="547"/>
      <c r="C49" s="70" t="s">
        <v>47</v>
      </c>
      <c r="D49" s="22">
        <v>45533.120000000003</v>
      </c>
      <c r="E49" s="22">
        <v>43614.7</v>
      </c>
      <c r="F49" s="23">
        <v>44982.3</v>
      </c>
      <c r="G49" s="23">
        <v>41000</v>
      </c>
      <c r="H49" s="22">
        <v>48179</v>
      </c>
      <c r="I49" s="297">
        <f t="shared" si="0"/>
        <v>117.50975609756098</v>
      </c>
    </row>
    <row r="50" spans="1:9" x14ac:dyDescent="0.2">
      <c r="A50" s="550"/>
      <c r="B50" s="547"/>
      <c r="C50" s="70" t="s">
        <v>48</v>
      </c>
      <c r="D50" s="22">
        <v>34986.25</v>
      </c>
      <c r="E50" s="22">
        <v>40439.35</v>
      </c>
      <c r="F50" s="23">
        <v>44734.7</v>
      </c>
      <c r="G50" s="23">
        <v>44000</v>
      </c>
      <c r="H50" s="22">
        <f>9578+34670.25</f>
        <v>44248.25</v>
      </c>
      <c r="I50" s="297">
        <f t="shared" si="0"/>
        <v>100.56420454545454</v>
      </c>
    </row>
    <row r="51" spans="1:9" x14ac:dyDescent="0.2">
      <c r="A51" s="550"/>
      <c r="B51" s="547"/>
      <c r="C51" s="70" t="s">
        <v>49</v>
      </c>
      <c r="D51" s="22">
        <v>202930</v>
      </c>
      <c r="E51" s="22"/>
      <c r="F51" s="23">
        <v>72958.350000000006</v>
      </c>
      <c r="G51" s="23">
        <v>137290</v>
      </c>
      <c r="H51" s="22">
        <f>166728.97-10912.34</f>
        <v>155816.63</v>
      </c>
      <c r="I51" s="297">
        <f t="shared" si="0"/>
        <v>113.49452254352101</v>
      </c>
    </row>
    <row r="52" spans="1:9" x14ac:dyDescent="0.2">
      <c r="A52" s="550"/>
      <c r="B52" s="547"/>
      <c r="C52" s="70" t="s">
        <v>50</v>
      </c>
      <c r="D52" s="22"/>
      <c r="E52" s="22"/>
      <c r="F52" s="23"/>
      <c r="G52" s="23">
        <v>0</v>
      </c>
      <c r="H52" s="22"/>
      <c r="I52" s="297">
        <f t="shared" si="0"/>
        <v>0</v>
      </c>
    </row>
    <row r="53" spans="1:9" x14ac:dyDescent="0.2">
      <c r="A53" s="550"/>
      <c r="B53" s="547"/>
      <c r="C53" s="70" t="s">
        <v>51</v>
      </c>
      <c r="D53" s="22">
        <v>20421</v>
      </c>
      <c r="E53" s="22">
        <v>18800</v>
      </c>
      <c r="F53" s="23">
        <v>8510</v>
      </c>
      <c r="G53" s="23">
        <v>19000</v>
      </c>
      <c r="H53" s="22">
        <f>20+9510</f>
        <v>9530</v>
      </c>
      <c r="I53" s="297">
        <f t="shared" si="0"/>
        <v>50.157894736842103</v>
      </c>
    </row>
    <row r="54" spans="1:9" x14ac:dyDescent="0.2">
      <c r="A54" s="550"/>
      <c r="B54" s="547"/>
      <c r="C54" s="79" t="s">
        <v>52</v>
      </c>
      <c r="D54" s="45">
        <v>100448.22</v>
      </c>
      <c r="E54" s="45">
        <v>102354.74</v>
      </c>
      <c r="F54" s="46">
        <v>106757.63</v>
      </c>
      <c r="G54" s="46">
        <v>100500</v>
      </c>
      <c r="H54" s="45">
        <f>101964.37</f>
        <v>101964.37</v>
      </c>
      <c r="I54" s="432">
        <f t="shared" si="0"/>
        <v>101.45708457711441</v>
      </c>
    </row>
    <row r="55" spans="1:9" x14ac:dyDescent="0.2">
      <c r="A55" s="550"/>
      <c r="B55" s="547"/>
      <c r="C55" s="79" t="s">
        <v>53</v>
      </c>
      <c r="D55" s="45">
        <v>48198.720000000001</v>
      </c>
      <c r="E55" s="45">
        <v>41209.339999999997</v>
      </c>
      <c r="F55" s="46">
        <v>46014.91</v>
      </c>
      <c r="G55" s="46">
        <v>42000</v>
      </c>
      <c r="H55" s="45">
        <v>31969.119999999999</v>
      </c>
      <c r="I55" s="432">
        <f t="shared" si="0"/>
        <v>76.11695238095237</v>
      </c>
    </row>
    <row r="56" spans="1:9" x14ac:dyDescent="0.2">
      <c r="A56" s="550"/>
      <c r="B56" s="547"/>
      <c r="C56" s="79" t="s">
        <v>54</v>
      </c>
      <c r="D56" s="45">
        <v>669.90000000000009</v>
      </c>
      <c r="E56" s="45">
        <v>38311.520000000004</v>
      </c>
      <c r="F56" s="46">
        <v>29991.24</v>
      </c>
      <c r="G56" s="46">
        <v>0</v>
      </c>
      <c r="H56" s="45">
        <f>9801.25+40</f>
        <v>9841.25</v>
      </c>
      <c r="I56" s="432">
        <f t="shared" si="0"/>
        <v>0</v>
      </c>
    </row>
    <row r="57" spans="1:9" ht="13.5" thickBot="1" x14ac:dyDescent="0.25">
      <c r="A57" s="550"/>
      <c r="B57" s="547"/>
      <c r="C57" s="79" t="s">
        <v>55</v>
      </c>
      <c r="D57" s="45">
        <v>210877.08000000002</v>
      </c>
      <c r="E57" s="45">
        <v>396056.39999999997</v>
      </c>
      <c r="F57" s="46">
        <v>155634.09</v>
      </c>
      <c r="G57" s="46">
        <v>197032</v>
      </c>
      <c r="H57" s="45">
        <f>152465.88+17500</f>
        <v>169965.88</v>
      </c>
      <c r="I57" s="432">
        <f t="shared" si="0"/>
        <v>86.263084169068975</v>
      </c>
    </row>
    <row r="58" spans="1:9" ht="13.5" thickBot="1" x14ac:dyDescent="0.25">
      <c r="A58" s="550"/>
      <c r="B58" s="74">
        <v>229</v>
      </c>
      <c r="C58" s="74" t="s">
        <v>56</v>
      </c>
      <c r="D58" s="78">
        <v>1622.84</v>
      </c>
      <c r="E58" s="84">
        <v>1588</v>
      </c>
      <c r="F58" s="84">
        <v>1300</v>
      </c>
      <c r="G58" s="78">
        <v>0</v>
      </c>
      <c r="H58" s="84">
        <f>H59</f>
        <v>1333</v>
      </c>
      <c r="I58" s="302">
        <f t="shared" si="0"/>
        <v>0</v>
      </c>
    </row>
    <row r="59" spans="1:9" ht="13.5" thickBot="1" x14ac:dyDescent="0.25">
      <c r="A59" s="551"/>
      <c r="B59" s="91"/>
      <c r="C59" s="91" t="s">
        <v>57</v>
      </c>
      <c r="D59" s="93">
        <v>1622.84</v>
      </c>
      <c r="E59" s="92">
        <v>1588</v>
      </c>
      <c r="F59" s="92">
        <v>1300</v>
      </c>
      <c r="G59" s="93">
        <v>0</v>
      </c>
      <c r="H59" s="92">
        <v>1333</v>
      </c>
      <c r="I59" s="434">
        <f t="shared" si="0"/>
        <v>0</v>
      </c>
    </row>
    <row r="60" spans="1:9" ht="15.75" thickBot="1" x14ac:dyDescent="0.3">
      <c r="A60" s="94">
        <v>240</v>
      </c>
      <c r="B60" s="535" t="s">
        <v>58</v>
      </c>
      <c r="C60" s="536"/>
      <c r="D60" s="96">
        <v>1818.95</v>
      </c>
      <c r="E60" s="97">
        <v>1244.1500000000001</v>
      </c>
      <c r="F60" s="97">
        <f>F61</f>
        <v>36.75</v>
      </c>
      <c r="G60" s="96">
        <v>0</v>
      </c>
      <c r="H60" s="8"/>
      <c r="I60" s="98">
        <f t="shared" si="0"/>
        <v>0</v>
      </c>
    </row>
    <row r="61" spans="1:9" ht="15.75" thickBot="1" x14ac:dyDescent="0.3">
      <c r="A61" s="61"/>
      <c r="B61" s="99"/>
      <c r="C61" s="100" t="s">
        <v>59</v>
      </c>
      <c r="D61" s="103">
        <v>1818.95</v>
      </c>
      <c r="E61" s="102">
        <v>1244.1500000000001</v>
      </c>
      <c r="F61" s="102">
        <v>36.75</v>
      </c>
      <c r="G61" s="103">
        <v>0</v>
      </c>
      <c r="H61" s="8"/>
      <c r="I61" s="98">
        <f t="shared" si="0"/>
        <v>0</v>
      </c>
    </row>
    <row r="62" spans="1:9" ht="15.75" thickBot="1" x14ac:dyDescent="0.3">
      <c r="A62" s="94">
        <v>290</v>
      </c>
      <c r="B62" s="519" t="s">
        <v>60</v>
      </c>
      <c r="C62" s="520"/>
      <c r="D62" s="104">
        <v>56207.21</v>
      </c>
      <c r="E62" s="105">
        <v>54011.56</v>
      </c>
      <c r="F62" s="105">
        <f>F63</f>
        <v>24394.639999999999</v>
      </c>
      <c r="G62" s="104">
        <v>27000</v>
      </c>
      <c r="H62" s="105">
        <f>H63</f>
        <v>25447.02</v>
      </c>
      <c r="I62" s="435">
        <f t="shared" si="0"/>
        <v>94.248222222222225</v>
      </c>
    </row>
    <row r="63" spans="1:9" ht="13.5" thickBot="1" x14ac:dyDescent="0.25">
      <c r="A63" s="543"/>
      <c r="B63" s="75">
        <v>292</v>
      </c>
      <c r="C63" s="75" t="s">
        <v>60</v>
      </c>
      <c r="D63" s="84">
        <v>56207.21</v>
      </c>
      <c r="E63" s="84">
        <v>54011.56</v>
      </c>
      <c r="F63" s="84">
        <f>SUM(F64:F67)</f>
        <v>24394.639999999999</v>
      </c>
      <c r="G63" s="78">
        <v>27000</v>
      </c>
      <c r="H63" s="84">
        <f>SUM(H64:H67)</f>
        <v>25447.02</v>
      </c>
      <c r="I63" s="302">
        <f t="shared" si="0"/>
        <v>94.248222222222225</v>
      </c>
    </row>
    <row r="64" spans="1:9" x14ac:dyDescent="0.2">
      <c r="A64" s="544"/>
      <c r="B64" s="532"/>
      <c r="C64" s="106" t="s">
        <v>61</v>
      </c>
      <c r="D64" s="43"/>
      <c r="E64" s="43"/>
      <c r="F64" s="43">
        <v>0</v>
      </c>
      <c r="G64" s="44">
        <v>0</v>
      </c>
      <c r="H64" s="43"/>
      <c r="I64" s="303">
        <f t="shared" si="0"/>
        <v>0</v>
      </c>
    </row>
    <row r="65" spans="1:9" x14ac:dyDescent="0.2">
      <c r="A65" s="544"/>
      <c r="B65" s="533"/>
      <c r="C65" s="107" t="s">
        <v>62</v>
      </c>
      <c r="D65" s="43"/>
      <c r="E65" s="43">
        <v>3297.08</v>
      </c>
      <c r="F65" s="43">
        <v>0</v>
      </c>
      <c r="G65" s="44">
        <v>0</v>
      </c>
      <c r="H65" s="43"/>
      <c r="I65" s="303">
        <f t="shared" si="0"/>
        <v>0</v>
      </c>
    </row>
    <row r="66" spans="1:9" x14ac:dyDescent="0.2">
      <c r="A66" s="544"/>
      <c r="B66" s="533"/>
      <c r="C66" s="107" t="s">
        <v>60</v>
      </c>
      <c r="D66" s="43">
        <v>54103.22</v>
      </c>
      <c r="E66" s="43">
        <v>47647.969999999994</v>
      </c>
      <c r="F66" s="43">
        <v>22776.37</v>
      </c>
      <c r="G66" s="44">
        <v>25000</v>
      </c>
      <c r="H66" s="43">
        <v>25273.420000000002</v>
      </c>
      <c r="I66" s="303">
        <f t="shared" si="0"/>
        <v>101.09368000000001</v>
      </c>
    </row>
    <row r="67" spans="1:9" ht="13.5" thickBot="1" x14ac:dyDescent="0.25">
      <c r="A67" s="544"/>
      <c r="B67" s="533"/>
      <c r="C67" s="109" t="s">
        <v>63</v>
      </c>
      <c r="D67" s="110">
        <v>2103.9899999999998</v>
      </c>
      <c r="E67" s="110">
        <v>3066.51</v>
      </c>
      <c r="F67" s="110">
        <v>1618.27</v>
      </c>
      <c r="G67" s="21">
        <v>2000</v>
      </c>
      <c r="H67" s="110">
        <v>173.6</v>
      </c>
      <c r="I67" s="436">
        <f t="shared" si="0"/>
        <v>8.68</v>
      </c>
    </row>
    <row r="68" spans="1:9" ht="13.5" hidden="1" thickBot="1" x14ac:dyDescent="0.25">
      <c r="A68" s="545"/>
      <c r="B68" s="534"/>
      <c r="C68" s="111" t="s">
        <v>64</v>
      </c>
      <c r="D68" s="27"/>
      <c r="E68" s="112"/>
      <c r="F68" s="27"/>
      <c r="G68" s="27">
        <v>0</v>
      </c>
      <c r="H68" s="113"/>
      <c r="I68" s="114">
        <f t="shared" si="0"/>
        <v>0</v>
      </c>
    </row>
    <row r="69" spans="1:9" ht="16.5" thickBot="1" x14ac:dyDescent="0.3">
      <c r="A69" s="59">
        <v>300</v>
      </c>
      <c r="B69" s="557" t="s">
        <v>65</v>
      </c>
      <c r="C69" s="558"/>
      <c r="D69" s="115">
        <v>3121193.3499999996</v>
      </c>
      <c r="E69" s="32">
        <v>3412076.46</v>
      </c>
      <c r="F69" s="32">
        <f>F71+F73</f>
        <v>4385392.74</v>
      </c>
      <c r="G69" s="33">
        <f>G73</f>
        <v>4535456</v>
      </c>
      <c r="H69" s="32">
        <f>H71+H73</f>
        <v>4535455.6399999997</v>
      </c>
      <c r="I69" s="428">
        <f t="shared" si="0"/>
        <v>99.999992062540116</v>
      </c>
    </row>
    <row r="70" spans="1:9" ht="15.75" thickBot="1" x14ac:dyDescent="0.3">
      <c r="A70" s="30">
        <v>310</v>
      </c>
      <c r="B70" s="541" t="s">
        <v>66</v>
      </c>
      <c r="C70" s="542"/>
      <c r="D70" s="83">
        <v>3121193.3499999996</v>
      </c>
      <c r="E70" s="83">
        <v>3412076.46</v>
      </c>
      <c r="F70" s="83">
        <f>F71+F73</f>
        <v>4385392.74</v>
      </c>
      <c r="G70" s="82">
        <f>G73</f>
        <v>4535456</v>
      </c>
      <c r="H70" s="83">
        <f>H71+H73</f>
        <v>4535455.6399999997</v>
      </c>
      <c r="I70" s="413">
        <f t="shared" ref="I70:I111" si="1">IF(G70=0,0,H70/G70*100)</f>
        <v>99.999992062540116</v>
      </c>
    </row>
    <row r="71" spans="1:9" ht="13.5" thickBot="1" x14ac:dyDescent="0.25">
      <c r="A71" s="543"/>
      <c r="B71" s="74">
        <v>311</v>
      </c>
      <c r="C71" s="74" t="s">
        <v>67</v>
      </c>
      <c r="D71" s="84">
        <v>5900</v>
      </c>
      <c r="E71" s="84">
        <v>1900</v>
      </c>
      <c r="F71" s="84">
        <v>0</v>
      </c>
      <c r="G71" s="84">
        <v>0</v>
      </c>
      <c r="H71" s="84">
        <f>H72</f>
        <v>0</v>
      </c>
      <c r="I71" s="302">
        <f t="shared" si="1"/>
        <v>0</v>
      </c>
    </row>
    <row r="72" spans="1:9" ht="13.5" thickBot="1" x14ac:dyDescent="0.25">
      <c r="A72" s="544"/>
      <c r="B72" s="396"/>
      <c r="C72" s="53" t="s">
        <v>68</v>
      </c>
      <c r="D72" s="43">
        <v>5900</v>
      </c>
      <c r="E72" s="43">
        <v>1900</v>
      </c>
      <c r="F72" s="43"/>
      <c r="G72" s="44">
        <v>0</v>
      </c>
      <c r="H72" s="43"/>
      <c r="I72" s="303">
        <f t="shared" si="1"/>
        <v>0</v>
      </c>
    </row>
    <row r="73" spans="1:9" ht="13.5" thickBot="1" x14ac:dyDescent="0.25">
      <c r="A73" s="544"/>
      <c r="B73" s="34">
        <v>312</v>
      </c>
      <c r="C73" s="34" t="s">
        <v>69</v>
      </c>
      <c r="D73" s="52">
        <v>3115293.3499999996</v>
      </c>
      <c r="E73" s="52">
        <v>3410176.46</v>
      </c>
      <c r="F73" s="52">
        <f>SUM(F74:F108)</f>
        <v>4385392.74</v>
      </c>
      <c r="G73" s="51">
        <f>4503374+32082</f>
        <v>4535456</v>
      </c>
      <c r="H73" s="52">
        <f>SUM(H74:H108)</f>
        <v>4535455.6399999997</v>
      </c>
      <c r="I73" s="430">
        <f t="shared" si="1"/>
        <v>99.999992062540116</v>
      </c>
    </row>
    <row r="74" spans="1:9" x14ac:dyDescent="0.2">
      <c r="A74" s="544"/>
      <c r="B74" s="559"/>
      <c r="C74" s="53" t="s">
        <v>70</v>
      </c>
      <c r="D74" s="17">
        <v>13029.32</v>
      </c>
      <c r="E74" s="17">
        <v>15209.34</v>
      </c>
      <c r="F74" s="17">
        <v>16905.95</v>
      </c>
      <c r="G74" s="18">
        <v>17572</v>
      </c>
      <c r="H74" s="19">
        <v>17572.16</v>
      </c>
      <c r="I74" s="69">
        <f t="shared" si="1"/>
        <v>100.00091053949464</v>
      </c>
    </row>
    <row r="75" spans="1:9" x14ac:dyDescent="0.2">
      <c r="A75" s="544"/>
      <c r="B75" s="560"/>
      <c r="C75" s="55" t="s">
        <v>71</v>
      </c>
      <c r="D75" s="22">
        <v>2366109.5</v>
      </c>
      <c r="E75" s="22">
        <v>2545153.69</v>
      </c>
      <c r="F75" s="22">
        <v>2781805.12</v>
      </c>
      <c r="G75" s="23">
        <v>2869915</v>
      </c>
      <c r="H75" s="19">
        <v>2869915</v>
      </c>
      <c r="I75" s="69">
        <f t="shared" si="1"/>
        <v>100</v>
      </c>
    </row>
    <row r="76" spans="1:9" x14ac:dyDescent="0.2">
      <c r="A76" s="544"/>
      <c r="B76" s="560"/>
      <c r="C76" s="55" t="s">
        <v>72</v>
      </c>
      <c r="D76" s="22">
        <v>21444.09</v>
      </c>
      <c r="E76" s="22">
        <v>25241.06</v>
      </c>
      <c r="F76" s="22">
        <v>28158.54</v>
      </c>
      <c r="G76" s="23">
        <v>24931</v>
      </c>
      <c r="H76" s="19">
        <v>24931.200000000001</v>
      </c>
      <c r="I76" s="69">
        <f t="shared" si="1"/>
        <v>100.00080221411093</v>
      </c>
    </row>
    <row r="77" spans="1:9" x14ac:dyDescent="0.2">
      <c r="A77" s="544"/>
      <c r="B77" s="560"/>
      <c r="C77" s="55" t="s">
        <v>73</v>
      </c>
      <c r="D77" s="22">
        <v>29368</v>
      </c>
      <c r="E77" s="22">
        <v>32106</v>
      </c>
      <c r="F77" s="22">
        <v>35166</v>
      </c>
      <c r="G77" s="23">
        <v>36089</v>
      </c>
      <c r="H77" s="19">
        <v>36089</v>
      </c>
      <c r="I77" s="69">
        <f t="shared" si="1"/>
        <v>100</v>
      </c>
    </row>
    <row r="78" spans="1:9" x14ac:dyDescent="0.2">
      <c r="A78" s="544"/>
      <c r="B78" s="560"/>
      <c r="C78" s="55" t="s">
        <v>74</v>
      </c>
      <c r="D78" s="22">
        <v>7180.34</v>
      </c>
      <c r="E78" s="22">
        <v>7204.95</v>
      </c>
      <c r="F78" s="22">
        <v>7210.94</v>
      </c>
      <c r="G78" s="23">
        <v>7214</v>
      </c>
      <c r="H78" s="19">
        <v>7213.51</v>
      </c>
      <c r="I78" s="69">
        <f t="shared" si="1"/>
        <v>99.993207651788197</v>
      </c>
    </row>
    <row r="79" spans="1:9" x14ac:dyDescent="0.2">
      <c r="A79" s="544"/>
      <c r="B79" s="560"/>
      <c r="C79" s="55" t="s">
        <v>75</v>
      </c>
      <c r="D79" s="22">
        <v>3928.96</v>
      </c>
      <c r="E79" s="22">
        <v>5163.84</v>
      </c>
      <c r="F79" s="22">
        <v>4480.0200000000004</v>
      </c>
      <c r="G79" s="23">
        <v>2417</v>
      </c>
      <c r="H79" s="19">
        <v>2417</v>
      </c>
      <c r="I79" s="69">
        <f t="shared" si="1"/>
        <v>100</v>
      </c>
    </row>
    <row r="80" spans="1:9" x14ac:dyDescent="0.2">
      <c r="A80" s="544"/>
      <c r="B80" s="560"/>
      <c r="C80" s="55" t="s">
        <v>76</v>
      </c>
      <c r="D80" s="22">
        <v>30847.5</v>
      </c>
      <c r="E80" s="22">
        <v>180888.6</v>
      </c>
      <c r="F80" s="22">
        <v>3685.2</v>
      </c>
      <c r="G80" s="23">
        <v>3353</v>
      </c>
      <c r="H80" s="19">
        <v>3353.2</v>
      </c>
      <c r="I80" s="69">
        <f t="shared" si="1"/>
        <v>100.00596480763495</v>
      </c>
    </row>
    <row r="81" spans="1:9" x14ac:dyDescent="0.2">
      <c r="A81" s="544"/>
      <c r="B81" s="560"/>
      <c r="C81" s="55" t="s">
        <v>77</v>
      </c>
      <c r="D81" s="22">
        <v>23435.9</v>
      </c>
      <c r="E81" s="22">
        <v>11750.66</v>
      </c>
      <c r="F81" s="22">
        <v>13997.92</v>
      </c>
      <c r="G81" s="23">
        <v>25353</v>
      </c>
      <c r="H81" s="19">
        <v>25352.86</v>
      </c>
      <c r="I81" s="69">
        <f t="shared" si="1"/>
        <v>99.999447797104878</v>
      </c>
    </row>
    <row r="82" spans="1:9" x14ac:dyDescent="0.2">
      <c r="A82" s="544"/>
      <c r="B82" s="560"/>
      <c r="C82" s="55" t="s">
        <v>78</v>
      </c>
      <c r="D82" s="22">
        <v>834.58</v>
      </c>
      <c r="E82" s="22">
        <v>834.92</v>
      </c>
      <c r="F82" s="22">
        <v>833.25</v>
      </c>
      <c r="G82" s="23">
        <v>831</v>
      </c>
      <c r="H82" s="19">
        <v>831.16</v>
      </c>
      <c r="I82" s="69">
        <f t="shared" si="1"/>
        <v>100.01925391095065</v>
      </c>
    </row>
    <row r="83" spans="1:9" x14ac:dyDescent="0.2">
      <c r="A83" s="544"/>
      <c r="B83" s="560"/>
      <c r="C83" s="55" t="s">
        <v>79</v>
      </c>
      <c r="D83" s="22">
        <v>1383.83</v>
      </c>
      <c r="E83" s="22">
        <v>1383.78</v>
      </c>
      <c r="F83" s="22">
        <v>1401.91</v>
      </c>
      <c r="G83" s="23">
        <v>1443</v>
      </c>
      <c r="H83" s="19">
        <v>1442.76</v>
      </c>
      <c r="I83" s="69">
        <f t="shared" si="1"/>
        <v>99.983367983367984</v>
      </c>
    </row>
    <row r="84" spans="1:9" x14ac:dyDescent="0.2">
      <c r="A84" s="544"/>
      <c r="B84" s="560"/>
      <c r="C84" s="55" t="s">
        <v>80</v>
      </c>
      <c r="D84" s="22">
        <v>79960.38</v>
      </c>
      <c r="E84" s="22">
        <v>117516.28</v>
      </c>
      <c r="F84" s="22">
        <v>102665.44</v>
      </c>
      <c r="G84" s="23">
        <v>168201</v>
      </c>
      <c r="H84" s="19">
        <v>168200.86</v>
      </c>
      <c r="I84" s="69">
        <f t="shared" si="1"/>
        <v>99.999916766249896</v>
      </c>
    </row>
    <row r="85" spans="1:9" x14ac:dyDescent="0.2">
      <c r="A85" s="544"/>
      <c r="B85" s="560"/>
      <c r="C85" s="55" t="s">
        <v>81</v>
      </c>
      <c r="D85" s="22">
        <v>5039.6000000000004</v>
      </c>
      <c r="E85" s="22">
        <v>4957.3899999999994</v>
      </c>
      <c r="F85" s="22">
        <v>5060.6100000000006</v>
      </c>
      <c r="G85" s="23">
        <v>5039</v>
      </c>
      <c r="H85" s="19">
        <v>5039.46</v>
      </c>
      <c r="I85" s="69">
        <f t="shared" si="1"/>
        <v>100.00912879539592</v>
      </c>
    </row>
    <row r="86" spans="1:9" x14ac:dyDescent="0.2">
      <c r="A86" s="544"/>
      <c r="B86" s="560"/>
      <c r="C86" s="55" t="s">
        <v>394</v>
      </c>
      <c r="D86" s="22">
        <v>6318.1100000000006</v>
      </c>
      <c r="E86" s="22">
        <v>15040</v>
      </c>
      <c r="F86" s="22">
        <v>11724.32</v>
      </c>
      <c r="G86" s="23">
        <v>8198</v>
      </c>
      <c r="H86" s="19">
        <v>8198.2000000000007</v>
      </c>
      <c r="I86" s="69">
        <f t="shared" si="1"/>
        <v>100.00243961941936</v>
      </c>
    </row>
    <row r="87" spans="1:9" x14ac:dyDescent="0.2">
      <c r="A87" s="544"/>
      <c r="B87" s="560"/>
      <c r="C87" s="55" t="s">
        <v>395</v>
      </c>
      <c r="D87" s="22">
        <v>6500</v>
      </c>
      <c r="E87" s="22">
        <v>6844.81</v>
      </c>
      <c r="F87" s="22"/>
      <c r="G87" s="23">
        <v>13200</v>
      </c>
      <c r="H87" s="19">
        <v>13200</v>
      </c>
      <c r="I87" s="69">
        <f t="shared" si="1"/>
        <v>100</v>
      </c>
    </row>
    <row r="88" spans="1:9" x14ac:dyDescent="0.2">
      <c r="A88" s="544"/>
      <c r="B88" s="560"/>
      <c r="C88" s="55" t="s">
        <v>82</v>
      </c>
      <c r="D88" s="22">
        <v>40983.99</v>
      </c>
      <c r="E88" s="22">
        <v>46526.26</v>
      </c>
      <c r="F88" s="22">
        <v>47924.12</v>
      </c>
      <c r="G88" s="23">
        <v>47730</v>
      </c>
      <c r="H88" s="19">
        <v>47729.81</v>
      </c>
      <c r="I88" s="69">
        <f t="shared" si="1"/>
        <v>99.999601927508891</v>
      </c>
    </row>
    <row r="89" spans="1:9" x14ac:dyDescent="0.2">
      <c r="A89" s="544"/>
      <c r="B89" s="560"/>
      <c r="C89" s="55" t="s">
        <v>83</v>
      </c>
      <c r="D89" s="22"/>
      <c r="E89" s="22"/>
      <c r="F89" s="22">
        <v>80695.710000000006</v>
      </c>
      <c r="G89" s="23">
        <v>99939</v>
      </c>
      <c r="H89" s="24">
        <v>99939.32</v>
      </c>
      <c r="I89" s="71">
        <f t="shared" si="1"/>
        <v>100.00032019531915</v>
      </c>
    </row>
    <row r="90" spans="1:9" x14ac:dyDescent="0.2">
      <c r="A90" s="544"/>
      <c r="B90" s="560"/>
      <c r="C90" s="55" t="s">
        <v>427</v>
      </c>
      <c r="D90" s="22"/>
      <c r="E90" s="22"/>
      <c r="F90" s="22">
        <v>192536.44</v>
      </c>
      <c r="G90" s="23">
        <v>99288</v>
      </c>
      <c r="H90" s="24">
        <v>99288.320000000007</v>
      </c>
      <c r="I90" s="71">
        <f t="shared" si="1"/>
        <v>100.00032229473854</v>
      </c>
    </row>
    <row r="91" spans="1:9" x14ac:dyDescent="0.2">
      <c r="A91" s="544"/>
      <c r="B91" s="560"/>
      <c r="C91" s="70" t="s">
        <v>410</v>
      </c>
      <c r="D91" s="22"/>
      <c r="E91" s="22"/>
      <c r="F91" s="22"/>
      <c r="G91" s="23">
        <v>23000</v>
      </c>
      <c r="H91" s="24">
        <v>23000</v>
      </c>
      <c r="I91" s="71">
        <f t="shared" si="1"/>
        <v>100</v>
      </c>
    </row>
    <row r="92" spans="1:9" x14ac:dyDescent="0.2">
      <c r="A92" s="544"/>
      <c r="B92" s="560"/>
      <c r="C92" s="55" t="s">
        <v>411</v>
      </c>
      <c r="D92" s="22"/>
      <c r="E92" s="22"/>
      <c r="F92" s="22">
        <v>19000</v>
      </c>
      <c r="G92" s="23">
        <v>25000</v>
      </c>
      <c r="H92" s="24">
        <v>25000</v>
      </c>
      <c r="I92" s="71">
        <f t="shared" si="1"/>
        <v>100</v>
      </c>
    </row>
    <row r="93" spans="1:9" x14ac:dyDescent="0.2">
      <c r="A93" s="544"/>
      <c r="B93" s="560"/>
      <c r="C93" s="70" t="s">
        <v>412</v>
      </c>
      <c r="D93" s="22"/>
      <c r="E93" s="22"/>
      <c r="F93" s="22">
        <v>22000</v>
      </c>
      <c r="G93" s="23">
        <v>6500</v>
      </c>
      <c r="H93" s="24">
        <v>6500</v>
      </c>
      <c r="I93" s="71">
        <f t="shared" si="1"/>
        <v>100</v>
      </c>
    </row>
    <row r="94" spans="1:9" x14ac:dyDescent="0.2">
      <c r="A94" s="544"/>
      <c r="B94" s="560"/>
      <c r="C94" s="70" t="s">
        <v>413</v>
      </c>
      <c r="D94" s="22"/>
      <c r="E94" s="22"/>
      <c r="F94" s="22">
        <v>70000</v>
      </c>
      <c r="G94" s="23">
        <v>4000</v>
      </c>
      <c r="H94" s="24">
        <v>4000</v>
      </c>
      <c r="I94" s="71">
        <f t="shared" si="1"/>
        <v>100</v>
      </c>
    </row>
    <row r="95" spans="1:9" x14ac:dyDescent="0.2">
      <c r="A95" s="544"/>
      <c r="B95" s="560"/>
      <c r="C95" s="70" t="s">
        <v>444</v>
      </c>
      <c r="D95" s="22"/>
      <c r="E95" s="22"/>
      <c r="F95" s="22"/>
      <c r="G95" s="23">
        <v>32081</v>
      </c>
      <c r="H95" s="24">
        <v>32080.6</v>
      </c>
      <c r="I95" s="71">
        <f t="shared" si="1"/>
        <v>99.99875315607369</v>
      </c>
    </row>
    <row r="96" spans="1:9" x14ac:dyDescent="0.2">
      <c r="A96" s="544"/>
      <c r="B96" s="560"/>
      <c r="C96" s="55" t="s">
        <v>85</v>
      </c>
      <c r="D96" s="22"/>
      <c r="E96" s="22"/>
      <c r="F96" s="22">
        <v>26800</v>
      </c>
      <c r="G96" s="23">
        <v>0</v>
      </c>
      <c r="H96" s="24">
        <v>0</v>
      </c>
      <c r="I96" s="71">
        <f t="shared" si="1"/>
        <v>0</v>
      </c>
    </row>
    <row r="97" spans="1:9" x14ac:dyDescent="0.2">
      <c r="A97" s="544"/>
      <c r="B97" s="560"/>
      <c r="C97" s="55" t="s">
        <v>417</v>
      </c>
      <c r="D97" s="22"/>
      <c r="E97" s="22"/>
      <c r="F97" s="22">
        <v>19664</v>
      </c>
      <c r="G97" s="23">
        <v>18974</v>
      </c>
      <c r="H97" s="24">
        <v>18974.43</v>
      </c>
      <c r="I97" s="71">
        <f t="shared" si="1"/>
        <v>100.00226625909139</v>
      </c>
    </row>
    <row r="98" spans="1:9" x14ac:dyDescent="0.2">
      <c r="A98" s="544"/>
      <c r="B98" s="560"/>
      <c r="C98" s="55" t="s">
        <v>86</v>
      </c>
      <c r="D98" s="22">
        <v>164272.02000000002</v>
      </c>
      <c r="E98" s="22">
        <v>126275.40000000001</v>
      </c>
      <c r="F98" s="22">
        <v>113934.41</v>
      </c>
      <c r="G98" s="23">
        <v>126366</v>
      </c>
      <c r="H98" s="24">
        <v>126365.63</v>
      </c>
      <c r="I98" s="71">
        <f t="shared" si="1"/>
        <v>99.999707199721442</v>
      </c>
    </row>
    <row r="99" spans="1:9" x14ac:dyDescent="0.2">
      <c r="A99" s="544"/>
      <c r="B99" s="560"/>
      <c r="C99" s="55" t="s">
        <v>87</v>
      </c>
      <c r="D99" s="22">
        <v>2738.17</v>
      </c>
      <c r="E99" s="22"/>
      <c r="F99" s="22"/>
      <c r="G99" s="23">
        <v>1577</v>
      </c>
      <c r="H99" s="24">
        <v>1577</v>
      </c>
      <c r="I99" s="71">
        <f t="shared" si="1"/>
        <v>100</v>
      </c>
    </row>
    <row r="100" spans="1:9" x14ac:dyDescent="0.2">
      <c r="A100" s="544"/>
      <c r="B100" s="560"/>
      <c r="C100" s="55" t="s">
        <v>418</v>
      </c>
      <c r="D100" s="22"/>
      <c r="E100" s="22"/>
      <c r="F100" s="22">
        <v>71002.27</v>
      </c>
      <c r="G100" s="23">
        <v>80636</v>
      </c>
      <c r="H100" s="24">
        <v>80636.149999999994</v>
      </c>
      <c r="I100" s="71">
        <f t="shared" si="1"/>
        <v>100.00018602113198</v>
      </c>
    </row>
    <row r="101" spans="1:9" x14ac:dyDescent="0.2">
      <c r="A101" s="544"/>
      <c r="B101" s="560"/>
      <c r="C101" s="55" t="s">
        <v>89</v>
      </c>
      <c r="D101" s="22"/>
      <c r="E101" s="22"/>
      <c r="F101" s="22">
        <v>124732.11000000002</v>
      </c>
      <c r="G101" s="23">
        <v>0</v>
      </c>
      <c r="H101" s="24">
        <v>0</v>
      </c>
      <c r="I101" s="71">
        <f t="shared" si="1"/>
        <v>0</v>
      </c>
    </row>
    <row r="102" spans="1:9" x14ac:dyDescent="0.2">
      <c r="A102" s="544"/>
      <c r="B102" s="560"/>
      <c r="C102" s="55" t="s">
        <v>443</v>
      </c>
      <c r="D102" s="22"/>
      <c r="E102" s="22"/>
      <c r="F102" s="22"/>
      <c r="G102" s="23">
        <v>20406</v>
      </c>
      <c r="H102" s="24">
        <v>20406</v>
      </c>
      <c r="I102" s="71">
        <f t="shared" si="1"/>
        <v>100</v>
      </c>
    </row>
    <row r="103" spans="1:9" x14ac:dyDescent="0.2">
      <c r="A103" s="544"/>
      <c r="B103" s="560"/>
      <c r="C103" s="55" t="s">
        <v>426</v>
      </c>
      <c r="D103" s="121"/>
      <c r="E103" s="121"/>
      <c r="F103" s="121">
        <v>222168</v>
      </c>
      <c r="G103" s="120">
        <v>226632</v>
      </c>
      <c r="H103" s="24">
        <v>226632.2</v>
      </c>
      <c r="I103" s="71">
        <f t="shared" si="1"/>
        <v>100.00008824879099</v>
      </c>
    </row>
    <row r="104" spans="1:9" x14ac:dyDescent="0.2">
      <c r="A104" s="544"/>
      <c r="B104" s="560"/>
      <c r="C104" s="55" t="s">
        <v>436</v>
      </c>
      <c r="D104" s="121"/>
      <c r="E104" s="121"/>
      <c r="F104" s="121"/>
      <c r="G104" s="120">
        <v>25539</v>
      </c>
      <c r="H104" s="24">
        <v>25538.92</v>
      </c>
      <c r="I104" s="71">
        <f t="shared" si="1"/>
        <v>99.999686753592542</v>
      </c>
    </row>
    <row r="105" spans="1:9" x14ac:dyDescent="0.2">
      <c r="A105" s="544"/>
      <c r="B105" s="560"/>
      <c r="C105" s="55" t="s">
        <v>433</v>
      </c>
      <c r="D105" s="22"/>
      <c r="E105" s="22"/>
      <c r="F105" s="22"/>
      <c r="G105" s="23">
        <v>71500</v>
      </c>
      <c r="H105" s="24">
        <v>71500</v>
      </c>
      <c r="I105" s="71">
        <f t="shared" si="1"/>
        <v>100</v>
      </c>
    </row>
    <row r="106" spans="1:9" x14ac:dyDescent="0.2">
      <c r="A106" s="544"/>
      <c r="B106" s="560"/>
      <c r="C106" s="55" t="s">
        <v>444</v>
      </c>
      <c r="D106" s="22">
        <v>238911.06000000006</v>
      </c>
      <c r="E106" s="22"/>
      <c r="F106" s="22"/>
      <c r="G106" s="23">
        <v>199037</v>
      </c>
      <c r="H106" s="24">
        <v>199037.1</v>
      </c>
      <c r="I106" s="71">
        <f t="shared" si="1"/>
        <v>100.00005024191483</v>
      </c>
    </row>
    <row r="107" spans="1:9" x14ac:dyDescent="0.2">
      <c r="A107" s="544"/>
      <c r="B107" s="560"/>
      <c r="C107" s="41" t="s">
        <v>91</v>
      </c>
      <c r="D107" s="22">
        <v>73008</v>
      </c>
      <c r="E107" s="22">
        <v>41077.410000000003</v>
      </c>
      <c r="F107" s="22">
        <v>292748.58</v>
      </c>
      <c r="G107" s="23">
        <v>202615</v>
      </c>
      <c r="H107" s="24">
        <v>202615.28</v>
      </c>
      <c r="I107" s="71">
        <f t="shared" si="1"/>
        <v>100.0001381931249</v>
      </c>
    </row>
    <row r="108" spans="1:9" ht="13.5" thickBot="1" x14ac:dyDescent="0.25">
      <c r="A108" s="545"/>
      <c r="B108" s="561"/>
      <c r="C108" s="57" t="s">
        <v>92</v>
      </c>
      <c r="D108" s="28"/>
      <c r="E108" s="28">
        <v>227002.0700000003</v>
      </c>
      <c r="F108" s="28">
        <v>69091.879999999888</v>
      </c>
      <c r="G108" s="29">
        <v>40879</v>
      </c>
      <c r="H108" s="113">
        <v>40878.51</v>
      </c>
      <c r="I108" s="114">
        <f t="shared" si="1"/>
        <v>99.998801340541604</v>
      </c>
    </row>
    <row r="109" spans="1:9" ht="15.75" thickBot="1" x14ac:dyDescent="0.3">
      <c r="A109" s="30">
        <v>330</v>
      </c>
      <c r="B109" s="541" t="s">
        <v>93</v>
      </c>
      <c r="C109" s="542"/>
      <c r="D109" s="83"/>
      <c r="E109" s="83"/>
      <c r="F109" s="83"/>
      <c r="G109" s="82">
        <v>0</v>
      </c>
      <c r="H109" s="8"/>
      <c r="I109" s="98">
        <f t="shared" si="1"/>
        <v>0</v>
      </c>
    </row>
    <row r="110" spans="1:9" ht="13.5" thickBot="1" x14ac:dyDescent="0.25">
      <c r="A110" s="543"/>
      <c r="B110" s="74">
        <v>331</v>
      </c>
      <c r="C110" s="75" t="s">
        <v>94</v>
      </c>
      <c r="D110" s="84"/>
      <c r="E110" s="84"/>
      <c r="F110" s="84"/>
      <c r="G110" s="78">
        <v>0</v>
      </c>
      <c r="H110" s="8"/>
      <c r="I110" s="98">
        <f t="shared" si="1"/>
        <v>0</v>
      </c>
    </row>
    <row r="111" spans="1:9" ht="13.5" thickBot="1" x14ac:dyDescent="0.25">
      <c r="A111" s="544"/>
      <c r="B111" s="116"/>
      <c r="C111" s="122" t="s">
        <v>88</v>
      </c>
      <c r="D111" s="86"/>
      <c r="E111" s="86"/>
      <c r="F111" s="86"/>
      <c r="G111" s="87">
        <v>0</v>
      </c>
      <c r="H111" s="123"/>
      <c r="I111" s="124">
        <f t="shared" si="1"/>
        <v>0</v>
      </c>
    </row>
    <row r="112" spans="1:9" ht="16.5" thickTop="1" thickBot="1" x14ac:dyDescent="0.3">
      <c r="A112" s="554" t="s">
        <v>95</v>
      </c>
      <c r="B112" s="555"/>
      <c r="C112" s="556"/>
      <c r="D112" s="417">
        <v>11835790.83</v>
      </c>
      <c r="E112" s="417">
        <v>12870365.969999999</v>
      </c>
      <c r="F112" s="506">
        <f>F5+F26+F69</f>
        <v>13601965.26</v>
      </c>
      <c r="G112" s="507">
        <f>G5+G26+G69</f>
        <v>14011118</v>
      </c>
      <c r="H112" s="511">
        <f>H5+H26+H69</f>
        <v>14215260.539999999</v>
      </c>
      <c r="I112" s="508">
        <f>IF(G112=0,0,H112/G112*100)</f>
        <v>101.45700393073558</v>
      </c>
    </row>
    <row r="113" spans="4:9" ht="13.5" thickTop="1" x14ac:dyDescent="0.2"/>
    <row r="114" spans="4:9" x14ac:dyDescent="0.2">
      <c r="E114" s="9"/>
      <c r="I114" s="4"/>
    </row>
    <row r="115" spans="4:9" x14ac:dyDescent="0.2">
      <c r="D115" s="4"/>
      <c r="E115" s="4"/>
      <c r="F115" s="4"/>
    </row>
    <row r="116" spans="4:9" x14ac:dyDescent="0.2">
      <c r="H116" s="4"/>
    </row>
    <row r="117" spans="4:9" x14ac:dyDescent="0.2">
      <c r="G117" s="9"/>
    </row>
    <row r="118" spans="4:9" x14ac:dyDescent="0.2">
      <c r="F118" s="4"/>
    </row>
    <row r="123" spans="4:9" x14ac:dyDescent="0.2">
      <c r="F123" s="4"/>
    </row>
  </sheetData>
  <mergeCells count="41">
    <mergeCell ref="A1:C1"/>
    <mergeCell ref="A2:C2"/>
    <mergeCell ref="B109:C109"/>
    <mergeCell ref="A110:A111"/>
    <mergeCell ref="A112:C112"/>
    <mergeCell ref="A63:A68"/>
    <mergeCell ref="B64:B68"/>
    <mergeCell ref="B69:C69"/>
    <mergeCell ref="B70:C70"/>
    <mergeCell ref="A71:A108"/>
    <mergeCell ref="B74:B108"/>
    <mergeCell ref="B62:C62"/>
    <mergeCell ref="A18:A25"/>
    <mergeCell ref="B19:B25"/>
    <mergeCell ref="B26:C26"/>
    <mergeCell ref="B27:C27"/>
    <mergeCell ref="A28:A39"/>
    <mergeCell ref="B29:B31"/>
    <mergeCell ref="B33:B39"/>
    <mergeCell ref="B40:C40"/>
    <mergeCell ref="A41:A59"/>
    <mergeCell ref="B42:B44"/>
    <mergeCell ref="B46:B57"/>
    <mergeCell ref="B60:C60"/>
    <mergeCell ref="I3:I4"/>
    <mergeCell ref="B5:C5"/>
    <mergeCell ref="B6:C6"/>
    <mergeCell ref="D3:D4"/>
    <mergeCell ref="E3:E4"/>
    <mergeCell ref="F3:F4"/>
    <mergeCell ref="H3:H4"/>
    <mergeCell ref="A3:A4"/>
    <mergeCell ref="B3:B4"/>
    <mergeCell ref="C3:C4"/>
    <mergeCell ref="B17:C17"/>
    <mergeCell ref="G3:G4"/>
    <mergeCell ref="A7:A11"/>
    <mergeCell ref="B7:B11"/>
    <mergeCell ref="B12:C12"/>
    <mergeCell ref="A13:A16"/>
    <mergeCell ref="B14:B16"/>
  </mergeCells>
  <pageMargins left="0" right="0" top="0" bottom="0" header="0.19685039370078741" footer="0.31496062992125984"/>
  <pageSetup paperSize="9" scale="96" orientation="portrait" r:id="rId1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9"/>
  <sheetViews>
    <sheetView zoomScaleNormal="100" workbookViewId="0">
      <selection activeCell="F225" sqref="F225"/>
    </sheetView>
  </sheetViews>
  <sheetFormatPr defaultRowHeight="15" x14ac:dyDescent="0.25"/>
  <cols>
    <col min="1" max="1" width="10" customWidth="1"/>
    <col min="3" max="3" width="24.42578125" customWidth="1"/>
    <col min="4" max="4" width="16.7109375" hidden="1" customWidth="1"/>
    <col min="5" max="5" width="15.42578125" customWidth="1"/>
    <col min="6" max="6" width="14.140625" customWidth="1"/>
    <col min="7" max="7" width="15" customWidth="1"/>
    <col min="8" max="8" width="15.85546875" style="489" customWidth="1"/>
    <col min="9" max="9" width="8.85546875" style="10" customWidth="1"/>
    <col min="11" max="11" width="11.42578125" bestFit="1" customWidth="1"/>
    <col min="12" max="12" width="13" customWidth="1"/>
    <col min="13" max="13" width="16.85546875" bestFit="1" customWidth="1"/>
    <col min="234" max="234" width="11.5703125" customWidth="1"/>
    <col min="236" max="236" width="30.140625" customWidth="1"/>
    <col min="237" max="249" width="0" hidden="1" customWidth="1"/>
    <col min="250" max="250" width="17.7109375" customWidth="1"/>
    <col min="251" max="251" width="14.85546875" customWidth="1"/>
    <col min="252" max="252" width="14.140625" customWidth="1"/>
    <col min="253" max="253" width="8.28515625" customWidth="1"/>
    <col min="254" max="254" width="14" customWidth="1"/>
    <col min="255" max="255" width="13.28515625" customWidth="1"/>
    <col min="257" max="257" width="16.42578125" customWidth="1"/>
    <col min="258" max="258" width="10.140625" bestFit="1" customWidth="1"/>
    <col min="259" max="259" width="14.5703125" customWidth="1"/>
    <col min="260" max="260" width="11.42578125" customWidth="1"/>
    <col min="261" max="262" width="10.140625" customWidth="1"/>
    <col min="490" max="490" width="11.5703125" customWidth="1"/>
    <col min="492" max="492" width="30.140625" customWidth="1"/>
    <col min="493" max="505" width="0" hidden="1" customWidth="1"/>
    <col min="506" max="506" width="17.7109375" customWidth="1"/>
    <col min="507" max="507" width="14.85546875" customWidth="1"/>
    <col min="508" max="508" width="14.140625" customWidth="1"/>
    <col min="509" max="509" width="8.28515625" customWidth="1"/>
    <col min="510" max="510" width="14" customWidth="1"/>
    <col min="511" max="511" width="13.28515625" customWidth="1"/>
    <col min="513" max="513" width="16.42578125" customWidth="1"/>
    <col min="514" max="514" width="10.140625" bestFit="1" customWidth="1"/>
    <col min="515" max="515" width="14.5703125" customWidth="1"/>
    <col min="516" max="516" width="11.42578125" customWidth="1"/>
    <col min="517" max="518" width="10.140625" customWidth="1"/>
    <col min="746" max="746" width="11.5703125" customWidth="1"/>
    <col min="748" max="748" width="30.140625" customWidth="1"/>
    <col min="749" max="761" width="0" hidden="1" customWidth="1"/>
    <col min="762" max="762" width="17.7109375" customWidth="1"/>
    <col min="763" max="763" width="14.85546875" customWidth="1"/>
    <col min="764" max="764" width="14.140625" customWidth="1"/>
    <col min="765" max="765" width="8.28515625" customWidth="1"/>
    <col min="766" max="766" width="14" customWidth="1"/>
    <col min="767" max="767" width="13.28515625" customWidth="1"/>
    <col min="769" max="769" width="16.42578125" customWidth="1"/>
    <col min="770" max="770" width="10.140625" bestFit="1" customWidth="1"/>
    <col min="771" max="771" width="14.5703125" customWidth="1"/>
    <col min="772" max="772" width="11.42578125" customWidth="1"/>
    <col min="773" max="774" width="10.140625" customWidth="1"/>
    <col min="1002" max="1002" width="11.5703125" customWidth="1"/>
    <col min="1004" max="1004" width="30.140625" customWidth="1"/>
    <col min="1005" max="1017" width="0" hidden="1" customWidth="1"/>
    <col min="1018" max="1018" width="17.7109375" customWidth="1"/>
    <col min="1019" max="1019" width="14.85546875" customWidth="1"/>
    <col min="1020" max="1020" width="14.140625" customWidth="1"/>
    <col min="1021" max="1021" width="8.28515625" customWidth="1"/>
    <col min="1022" max="1022" width="14" customWidth="1"/>
    <col min="1023" max="1023" width="13.28515625" customWidth="1"/>
    <col min="1025" max="1025" width="16.42578125" customWidth="1"/>
    <col min="1026" max="1026" width="10.140625" bestFit="1" customWidth="1"/>
    <col min="1027" max="1027" width="14.5703125" customWidth="1"/>
    <col min="1028" max="1028" width="11.42578125" customWidth="1"/>
    <col min="1029" max="1030" width="10.140625" customWidth="1"/>
    <col min="1258" max="1258" width="11.5703125" customWidth="1"/>
    <col min="1260" max="1260" width="30.140625" customWidth="1"/>
    <col min="1261" max="1273" width="0" hidden="1" customWidth="1"/>
    <col min="1274" max="1274" width="17.7109375" customWidth="1"/>
    <col min="1275" max="1275" width="14.85546875" customWidth="1"/>
    <col min="1276" max="1276" width="14.140625" customWidth="1"/>
    <col min="1277" max="1277" width="8.28515625" customWidth="1"/>
    <col min="1278" max="1278" width="14" customWidth="1"/>
    <col min="1279" max="1279" width="13.28515625" customWidth="1"/>
    <col min="1281" max="1281" width="16.42578125" customWidth="1"/>
    <col min="1282" max="1282" width="10.140625" bestFit="1" customWidth="1"/>
    <col min="1283" max="1283" width="14.5703125" customWidth="1"/>
    <col min="1284" max="1284" width="11.42578125" customWidth="1"/>
    <col min="1285" max="1286" width="10.140625" customWidth="1"/>
    <col min="1514" max="1514" width="11.5703125" customWidth="1"/>
    <col min="1516" max="1516" width="30.140625" customWidth="1"/>
    <col min="1517" max="1529" width="0" hidden="1" customWidth="1"/>
    <col min="1530" max="1530" width="17.7109375" customWidth="1"/>
    <col min="1531" max="1531" width="14.85546875" customWidth="1"/>
    <col min="1532" max="1532" width="14.140625" customWidth="1"/>
    <col min="1533" max="1533" width="8.28515625" customWidth="1"/>
    <col min="1534" max="1534" width="14" customWidth="1"/>
    <col min="1535" max="1535" width="13.28515625" customWidth="1"/>
    <col min="1537" max="1537" width="16.42578125" customWidth="1"/>
    <col min="1538" max="1538" width="10.140625" bestFit="1" customWidth="1"/>
    <col min="1539" max="1539" width="14.5703125" customWidth="1"/>
    <col min="1540" max="1540" width="11.42578125" customWidth="1"/>
    <col min="1541" max="1542" width="10.140625" customWidth="1"/>
    <col min="1770" max="1770" width="11.5703125" customWidth="1"/>
    <col min="1772" max="1772" width="30.140625" customWidth="1"/>
    <col min="1773" max="1785" width="0" hidden="1" customWidth="1"/>
    <col min="1786" max="1786" width="17.7109375" customWidth="1"/>
    <col min="1787" max="1787" width="14.85546875" customWidth="1"/>
    <col min="1788" max="1788" width="14.140625" customWidth="1"/>
    <col min="1789" max="1789" width="8.28515625" customWidth="1"/>
    <col min="1790" max="1790" width="14" customWidth="1"/>
    <col min="1791" max="1791" width="13.28515625" customWidth="1"/>
    <col min="1793" max="1793" width="16.42578125" customWidth="1"/>
    <col min="1794" max="1794" width="10.140625" bestFit="1" customWidth="1"/>
    <col min="1795" max="1795" width="14.5703125" customWidth="1"/>
    <col min="1796" max="1796" width="11.42578125" customWidth="1"/>
    <col min="1797" max="1798" width="10.140625" customWidth="1"/>
    <col min="2026" max="2026" width="11.5703125" customWidth="1"/>
    <col min="2028" max="2028" width="30.140625" customWidth="1"/>
    <col min="2029" max="2041" width="0" hidden="1" customWidth="1"/>
    <col min="2042" max="2042" width="17.7109375" customWidth="1"/>
    <col min="2043" max="2043" width="14.85546875" customWidth="1"/>
    <col min="2044" max="2044" width="14.140625" customWidth="1"/>
    <col min="2045" max="2045" width="8.28515625" customWidth="1"/>
    <col min="2046" max="2046" width="14" customWidth="1"/>
    <col min="2047" max="2047" width="13.28515625" customWidth="1"/>
    <col min="2049" max="2049" width="16.42578125" customWidth="1"/>
    <col min="2050" max="2050" width="10.140625" bestFit="1" customWidth="1"/>
    <col min="2051" max="2051" width="14.5703125" customWidth="1"/>
    <col min="2052" max="2052" width="11.42578125" customWidth="1"/>
    <col min="2053" max="2054" width="10.140625" customWidth="1"/>
    <col min="2282" max="2282" width="11.5703125" customWidth="1"/>
    <col min="2284" max="2284" width="30.140625" customWidth="1"/>
    <col min="2285" max="2297" width="0" hidden="1" customWidth="1"/>
    <col min="2298" max="2298" width="17.7109375" customWidth="1"/>
    <col min="2299" max="2299" width="14.85546875" customWidth="1"/>
    <col min="2300" max="2300" width="14.140625" customWidth="1"/>
    <col min="2301" max="2301" width="8.28515625" customWidth="1"/>
    <col min="2302" max="2302" width="14" customWidth="1"/>
    <col min="2303" max="2303" width="13.28515625" customWidth="1"/>
    <col min="2305" max="2305" width="16.42578125" customWidth="1"/>
    <col min="2306" max="2306" width="10.140625" bestFit="1" customWidth="1"/>
    <col min="2307" max="2307" width="14.5703125" customWidth="1"/>
    <col min="2308" max="2308" width="11.42578125" customWidth="1"/>
    <col min="2309" max="2310" width="10.140625" customWidth="1"/>
    <col min="2538" max="2538" width="11.5703125" customWidth="1"/>
    <col min="2540" max="2540" width="30.140625" customWidth="1"/>
    <col min="2541" max="2553" width="0" hidden="1" customWidth="1"/>
    <col min="2554" max="2554" width="17.7109375" customWidth="1"/>
    <col min="2555" max="2555" width="14.85546875" customWidth="1"/>
    <col min="2556" max="2556" width="14.140625" customWidth="1"/>
    <col min="2557" max="2557" width="8.28515625" customWidth="1"/>
    <col min="2558" max="2558" width="14" customWidth="1"/>
    <col min="2559" max="2559" width="13.28515625" customWidth="1"/>
    <col min="2561" max="2561" width="16.42578125" customWidth="1"/>
    <col min="2562" max="2562" width="10.140625" bestFit="1" customWidth="1"/>
    <col min="2563" max="2563" width="14.5703125" customWidth="1"/>
    <col min="2564" max="2564" width="11.42578125" customWidth="1"/>
    <col min="2565" max="2566" width="10.140625" customWidth="1"/>
    <col min="2794" max="2794" width="11.5703125" customWidth="1"/>
    <col min="2796" max="2796" width="30.140625" customWidth="1"/>
    <col min="2797" max="2809" width="0" hidden="1" customWidth="1"/>
    <col min="2810" max="2810" width="17.7109375" customWidth="1"/>
    <col min="2811" max="2811" width="14.85546875" customWidth="1"/>
    <col min="2812" max="2812" width="14.140625" customWidth="1"/>
    <col min="2813" max="2813" width="8.28515625" customWidth="1"/>
    <col min="2814" max="2814" width="14" customWidth="1"/>
    <col min="2815" max="2815" width="13.28515625" customWidth="1"/>
    <col min="2817" max="2817" width="16.42578125" customWidth="1"/>
    <col min="2818" max="2818" width="10.140625" bestFit="1" customWidth="1"/>
    <col min="2819" max="2819" width="14.5703125" customWidth="1"/>
    <col min="2820" max="2820" width="11.42578125" customWidth="1"/>
    <col min="2821" max="2822" width="10.140625" customWidth="1"/>
    <col min="3050" max="3050" width="11.5703125" customWidth="1"/>
    <col min="3052" max="3052" width="30.140625" customWidth="1"/>
    <col min="3053" max="3065" width="0" hidden="1" customWidth="1"/>
    <col min="3066" max="3066" width="17.7109375" customWidth="1"/>
    <col min="3067" max="3067" width="14.85546875" customWidth="1"/>
    <col min="3068" max="3068" width="14.140625" customWidth="1"/>
    <col min="3069" max="3069" width="8.28515625" customWidth="1"/>
    <col min="3070" max="3070" width="14" customWidth="1"/>
    <col min="3071" max="3071" width="13.28515625" customWidth="1"/>
    <col min="3073" max="3073" width="16.42578125" customWidth="1"/>
    <col min="3074" max="3074" width="10.140625" bestFit="1" customWidth="1"/>
    <col min="3075" max="3075" width="14.5703125" customWidth="1"/>
    <col min="3076" max="3076" width="11.42578125" customWidth="1"/>
    <col min="3077" max="3078" width="10.140625" customWidth="1"/>
    <col min="3306" max="3306" width="11.5703125" customWidth="1"/>
    <col min="3308" max="3308" width="30.140625" customWidth="1"/>
    <col min="3309" max="3321" width="0" hidden="1" customWidth="1"/>
    <col min="3322" max="3322" width="17.7109375" customWidth="1"/>
    <col min="3323" max="3323" width="14.85546875" customWidth="1"/>
    <col min="3324" max="3324" width="14.140625" customWidth="1"/>
    <col min="3325" max="3325" width="8.28515625" customWidth="1"/>
    <col min="3326" max="3326" width="14" customWidth="1"/>
    <col min="3327" max="3327" width="13.28515625" customWidth="1"/>
    <col min="3329" max="3329" width="16.42578125" customWidth="1"/>
    <col min="3330" max="3330" width="10.140625" bestFit="1" customWidth="1"/>
    <col min="3331" max="3331" width="14.5703125" customWidth="1"/>
    <col min="3332" max="3332" width="11.42578125" customWidth="1"/>
    <col min="3333" max="3334" width="10.140625" customWidth="1"/>
    <col min="3562" max="3562" width="11.5703125" customWidth="1"/>
    <col min="3564" max="3564" width="30.140625" customWidth="1"/>
    <col min="3565" max="3577" width="0" hidden="1" customWidth="1"/>
    <col min="3578" max="3578" width="17.7109375" customWidth="1"/>
    <col min="3579" max="3579" width="14.85546875" customWidth="1"/>
    <col min="3580" max="3580" width="14.140625" customWidth="1"/>
    <col min="3581" max="3581" width="8.28515625" customWidth="1"/>
    <col min="3582" max="3582" width="14" customWidth="1"/>
    <col min="3583" max="3583" width="13.28515625" customWidth="1"/>
    <col min="3585" max="3585" width="16.42578125" customWidth="1"/>
    <col min="3586" max="3586" width="10.140625" bestFit="1" customWidth="1"/>
    <col min="3587" max="3587" width="14.5703125" customWidth="1"/>
    <col min="3588" max="3588" width="11.42578125" customWidth="1"/>
    <col min="3589" max="3590" width="10.140625" customWidth="1"/>
    <col min="3818" max="3818" width="11.5703125" customWidth="1"/>
    <col min="3820" max="3820" width="30.140625" customWidth="1"/>
    <col min="3821" max="3833" width="0" hidden="1" customWidth="1"/>
    <col min="3834" max="3834" width="17.7109375" customWidth="1"/>
    <col min="3835" max="3835" width="14.85546875" customWidth="1"/>
    <col min="3836" max="3836" width="14.140625" customWidth="1"/>
    <col min="3837" max="3837" width="8.28515625" customWidth="1"/>
    <col min="3838" max="3838" width="14" customWidth="1"/>
    <col min="3839" max="3839" width="13.28515625" customWidth="1"/>
    <col min="3841" max="3841" width="16.42578125" customWidth="1"/>
    <col min="3842" max="3842" width="10.140625" bestFit="1" customWidth="1"/>
    <col min="3843" max="3843" width="14.5703125" customWidth="1"/>
    <col min="3844" max="3844" width="11.42578125" customWidth="1"/>
    <col min="3845" max="3846" width="10.140625" customWidth="1"/>
    <col min="4074" max="4074" width="11.5703125" customWidth="1"/>
    <col min="4076" max="4076" width="30.140625" customWidth="1"/>
    <col min="4077" max="4089" width="0" hidden="1" customWidth="1"/>
    <col min="4090" max="4090" width="17.7109375" customWidth="1"/>
    <col min="4091" max="4091" width="14.85546875" customWidth="1"/>
    <col min="4092" max="4092" width="14.140625" customWidth="1"/>
    <col min="4093" max="4093" width="8.28515625" customWidth="1"/>
    <col min="4094" max="4094" width="14" customWidth="1"/>
    <col min="4095" max="4095" width="13.28515625" customWidth="1"/>
    <col min="4097" max="4097" width="16.42578125" customWidth="1"/>
    <col min="4098" max="4098" width="10.140625" bestFit="1" customWidth="1"/>
    <col min="4099" max="4099" width="14.5703125" customWidth="1"/>
    <col min="4100" max="4100" width="11.42578125" customWidth="1"/>
    <col min="4101" max="4102" width="10.140625" customWidth="1"/>
    <col min="4330" max="4330" width="11.5703125" customWidth="1"/>
    <col min="4332" max="4332" width="30.140625" customWidth="1"/>
    <col min="4333" max="4345" width="0" hidden="1" customWidth="1"/>
    <col min="4346" max="4346" width="17.7109375" customWidth="1"/>
    <col min="4347" max="4347" width="14.85546875" customWidth="1"/>
    <col min="4348" max="4348" width="14.140625" customWidth="1"/>
    <col min="4349" max="4349" width="8.28515625" customWidth="1"/>
    <col min="4350" max="4350" width="14" customWidth="1"/>
    <col min="4351" max="4351" width="13.28515625" customWidth="1"/>
    <col min="4353" max="4353" width="16.42578125" customWidth="1"/>
    <col min="4354" max="4354" width="10.140625" bestFit="1" customWidth="1"/>
    <col min="4355" max="4355" width="14.5703125" customWidth="1"/>
    <col min="4356" max="4356" width="11.42578125" customWidth="1"/>
    <col min="4357" max="4358" width="10.140625" customWidth="1"/>
    <col min="4586" max="4586" width="11.5703125" customWidth="1"/>
    <col min="4588" max="4588" width="30.140625" customWidth="1"/>
    <col min="4589" max="4601" width="0" hidden="1" customWidth="1"/>
    <col min="4602" max="4602" width="17.7109375" customWidth="1"/>
    <col min="4603" max="4603" width="14.85546875" customWidth="1"/>
    <col min="4604" max="4604" width="14.140625" customWidth="1"/>
    <col min="4605" max="4605" width="8.28515625" customWidth="1"/>
    <col min="4606" max="4606" width="14" customWidth="1"/>
    <col min="4607" max="4607" width="13.28515625" customWidth="1"/>
    <col min="4609" max="4609" width="16.42578125" customWidth="1"/>
    <col min="4610" max="4610" width="10.140625" bestFit="1" customWidth="1"/>
    <col min="4611" max="4611" width="14.5703125" customWidth="1"/>
    <col min="4612" max="4612" width="11.42578125" customWidth="1"/>
    <col min="4613" max="4614" width="10.140625" customWidth="1"/>
    <col min="4842" max="4842" width="11.5703125" customWidth="1"/>
    <col min="4844" max="4844" width="30.140625" customWidth="1"/>
    <col min="4845" max="4857" width="0" hidden="1" customWidth="1"/>
    <col min="4858" max="4858" width="17.7109375" customWidth="1"/>
    <col min="4859" max="4859" width="14.85546875" customWidth="1"/>
    <col min="4860" max="4860" width="14.140625" customWidth="1"/>
    <col min="4861" max="4861" width="8.28515625" customWidth="1"/>
    <col min="4862" max="4862" width="14" customWidth="1"/>
    <col min="4863" max="4863" width="13.28515625" customWidth="1"/>
    <col min="4865" max="4865" width="16.42578125" customWidth="1"/>
    <col min="4866" max="4866" width="10.140625" bestFit="1" customWidth="1"/>
    <col min="4867" max="4867" width="14.5703125" customWidth="1"/>
    <col min="4868" max="4868" width="11.42578125" customWidth="1"/>
    <col min="4869" max="4870" width="10.140625" customWidth="1"/>
    <col min="5098" max="5098" width="11.5703125" customWidth="1"/>
    <col min="5100" max="5100" width="30.140625" customWidth="1"/>
    <col min="5101" max="5113" width="0" hidden="1" customWidth="1"/>
    <col min="5114" max="5114" width="17.7109375" customWidth="1"/>
    <col min="5115" max="5115" width="14.85546875" customWidth="1"/>
    <col min="5116" max="5116" width="14.140625" customWidth="1"/>
    <col min="5117" max="5117" width="8.28515625" customWidth="1"/>
    <col min="5118" max="5118" width="14" customWidth="1"/>
    <col min="5119" max="5119" width="13.28515625" customWidth="1"/>
    <col min="5121" max="5121" width="16.42578125" customWidth="1"/>
    <col min="5122" max="5122" width="10.140625" bestFit="1" customWidth="1"/>
    <col min="5123" max="5123" width="14.5703125" customWidth="1"/>
    <col min="5124" max="5124" width="11.42578125" customWidth="1"/>
    <col min="5125" max="5126" width="10.140625" customWidth="1"/>
    <col min="5354" max="5354" width="11.5703125" customWidth="1"/>
    <col min="5356" max="5356" width="30.140625" customWidth="1"/>
    <col min="5357" max="5369" width="0" hidden="1" customWidth="1"/>
    <col min="5370" max="5370" width="17.7109375" customWidth="1"/>
    <col min="5371" max="5371" width="14.85546875" customWidth="1"/>
    <col min="5372" max="5372" width="14.140625" customWidth="1"/>
    <col min="5373" max="5373" width="8.28515625" customWidth="1"/>
    <col min="5374" max="5374" width="14" customWidth="1"/>
    <col min="5375" max="5375" width="13.28515625" customWidth="1"/>
    <col min="5377" max="5377" width="16.42578125" customWidth="1"/>
    <col min="5378" max="5378" width="10.140625" bestFit="1" customWidth="1"/>
    <col min="5379" max="5379" width="14.5703125" customWidth="1"/>
    <col min="5380" max="5380" width="11.42578125" customWidth="1"/>
    <col min="5381" max="5382" width="10.140625" customWidth="1"/>
    <col min="5610" max="5610" width="11.5703125" customWidth="1"/>
    <col min="5612" max="5612" width="30.140625" customWidth="1"/>
    <col min="5613" max="5625" width="0" hidden="1" customWidth="1"/>
    <col min="5626" max="5626" width="17.7109375" customWidth="1"/>
    <col min="5627" max="5627" width="14.85546875" customWidth="1"/>
    <col min="5628" max="5628" width="14.140625" customWidth="1"/>
    <col min="5629" max="5629" width="8.28515625" customWidth="1"/>
    <col min="5630" max="5630" width="14" customWidth="1"/>
    <col min="5631" max="5631" width="13.28515625" customWidth="1"/>
    <col min="5633" max="5633" width="16.42578125" customWidth="1"/>
    <col min="5634" max="5634" width="10.140625" bestFit="1" customWidth="1"/>
    <col min="5635" max="5635" width="14.5703125" customWidth="1"/>
    <col min="5636" max="5636" width="11.42578125" customWidth="1"/>
    <col min="5637" max="5638" width="10.140625" customWidth="1"/>
    <col min="5866" max="5866" width="11.5703125" customWidth="1"/>
    <col min="5868" max="5868" width="30.140625" customWidth="1"/>
    <col min="5869" max="5881" width="0" hidden="1" customWidth="1"/>
    <col min="5882" max="5882" width="17.7109375" customWidth="1"/>
    <col min="5883" max="5883" width="14.85546875" customWidth="1"/>
    <col min="5884" max="5884" width="14.140625" customWidth="1"/>
    <col min="5885" max="5885" width="8.28515625" customWidth="1"/>
    <col min="5886" max="5886" width="14" customWidth="1"/>
    <col min="5887" max="5887" width="13.28515625" customWidth="1"/>
    <col min="5889" max="5889" width="16.42578125" customWidth="1"/>
    <col min="5890" max="5890" width="10.140625" bestFit="1" customWidth="1"/>
    <col min="5891" max="5891" width="14.5703125" customWidth="1"/>
    <col min="5892" max="5892" width="11.42578125" customWidth="1"/>
    <col min="5893" max="5894" width="10.140625" customWidth="1"/>
    <col min="6122" max="6122" width="11.5703125" customWidth="1"/>
    <col min="6124" max="6124" width="30.140625" customWidth="1"/>
    <col min="6125" max="6137" width="0" hidden="1" customWidth="1"/>
    <col min="6138" max="6138" width="17.7109375" customWidth="1"/>
    <col min="6139" max="6139" width="14.85546875" customWidth="1"/>
    <col min="6140" max="6140" width="14.140625" customWidth="1"/>
    <col min="6141" max="6141" width="8.28515625" customWidth="1"/>
    <col min="6142" max="6142" width="14" customWidth="1"/>
    <col min="6143" max="6143" width="13.28515625" customWidth="1"/>
    <col min="6145" max="6145" width="16.42578125" customWidth="1"/>
    <col min="6146" max="6146" width="10.140625" bestFit="1" customWidth="1"/>
    <col min="6147" max="6147" width="14.5703125" customWidth="1"/>
    <col min="6148" max="6148" width="11.42578125" customWidth="1"/>
    <col min="6149" max="6150" width="10.140625" customWidth="1"/>
    <col min="6378" max="6378" width="11.5703125" customWidth="1"/>
    <col min="6380" max="6380" width="30.140625" customWidth="1"/>
    <col min="6381" max="6393" width="0" hidden="1" customWidth="1"/>
    <col min="6394" max="6394" width="17.7109375" customWidth="1"/>
    <col min="6395" max="6395" width="14.85546875" customWidth="1"/>
    <col min="6396" max="6396" width="14.140625" customWidth="1"/>
    <col min="6397" max="6397" width="8.28515625" customWidth="1"/>
    <col min="6398" max="6398" width="14" customWidth="1"/>
    <col min="6399" max="6399" width="13.28515625" customWidth="1"/>
    <col min="6401" max="6401" width="16.42578125" customWidth="1"/>
    <col min="6402" max="6402" width="10.140625" bestFit="1" customWidth="1"/>
    <col min="6403" max="6403" width="14.5703125" customWidth="1"/>
    <col min="6404" max="6404" width="11.42578125" customWidth="1"/>
    <col min="6405" max="6406" width="10.140625" customWidth="1"/>
    <col min="6634" max="6634" width="11.5703125" customWidth="1"/>
    <col min="6636" max="6636" width="30.140625" customWidth="1"/>
    <col min="6637" max="6649" width="0" hidden="1" customWidth="1"/>
    <col min="6650" max="6650" width="17.7109375" customWidth="1"/>
    <col min="6651" max="6651" width="14.85546875" customWidth="1"/>
    <col min="6652" max="6652" width="14.140625" customWidth="1"/>
    <col min="6653" max="6653" width="8.28515625" customWidth="1"/>
    <col min="6654" max="6654" width="14" customWidth="1"/>
    <col min="6655" max="6655" width="13.28515625" customWidth="1"/>
    <col min="6657" max="6657" width="16.42578125" customWidth="1"/>
    <col min="6658" max="6658" width="10.140625" bestFit="1" customWidth="1"/>
    <col min="6659" max="6659" width="14.5703125" customWidth="1"/>
    <col min="6660" max="6660" width="11.42578125" customWidth="1"/>
    <col min="6661" max="6662" width="10.140625" customWidth="1"/>
    <col min="6890" max="6890" width="11.5703125" customWidth="1"/>
    <col min="6892" max="6892" width="30.140625" customWidth="1"/>
    <col min="6893" max="6905" width="0" hidden="1" customWidth="1"/>
    <col min="6906" max="6906" width="17.7109375" customWidth="1"/>
    <col min="6907" max="6907" width="14.85546875" customWidth="1"/>
    <col min="6908" max="6908" width="14.140625" customWidth="1"/>
    <col min="6909" max="6909" width="8.28515625" customWidth="1"/>
    <col min="6910" max="6910" width="14" customWidth="1"/>
    <col min="6911" max="6911" width="13.28515625" customWidth="1"/>
    <col min="6913" max="6913" width="16.42578125" customWidth="1"/>
    <col min="6914" max="6914" width="10.140625" bestFit="1" customWidth="1"/>
    <col min="6915" max="6915" width="14.5703125" customWidth="1"/>
    <col min="6916" max="6916" width="11.42578125" customWidth="1"/>
    <col min="6917" max="6918" width="10.140625" customWidth="1"/>
    <col min="7146" max="7146" width="11.5703125" customWidth="1"/>
    <col min="7148" max="7148" width="30.140625" customWidth="1"/>
    <col min="7149" max="7161" width="0" hidden="1" customWidth="1"/>
    <col min="7162" max="7162" width="17.7109375" customWidth="1"/>
    <col min="7163" max="7163" width="14.85546875" customWidth="1"/>
    <col min="7164" max="7164" width="14.140625" customWidth="1"/>
    <col min="7165" max="7165" width="8.28515625" customWidth="1"/>
    <col min="7166" max="7166" width="14" customWidth="1"/>
    <col min="7167" max="7167" width="13.28515625" customWidth="1"/>
    <col min="7169" max="7169" width="16.42578125" customWidth="1"/>
    <col min="7170" max="7170" width="10.140625" bestFit="1" customWidth="1"/>
    <col min="7171" max="7171" width="14.5703125" customWidth="1"/>
    <col min="7172" max="7172" width="11.42578125" customWidth="1"/>
    <col min="7173" max="7174" width="10.140625" customWidth="1"/>
    <col min="7402" max="7402" width="11.5703125" customWidth="1"/>
    <col min="7404" max="7404" width="30.140625" customWidth="1"/>
    <col min="7405" max="7417" width="0" hidden="1" customWidth="1"/>
    <col min="7418" max="7418" width="17.7109375" customWidth="1"/>
    <col min="7419" max="7419" width="14.85546875" customWidth="1"/>
    <col min="7420" max="7420" width="14.140625" customWidth="1"/>
    <col min="7421" max="7421" width="8.28515625" customWidth="1"/>
    <col min="7422" max="7422" width="14" customWidth="1"/>
    <col min="7423" max="7423" width="13.28515625" customWidth="1"/>
    <col min="7425" max="7425" width="16.42578125" customWidth="1"/>
    <col min="7426" max="7426" width="10.140625" bestFit="1" customWidth="1"/>
    <col min="7427" max="7427" width="14.5703125" customWidth="1"/>
    <col min="7428" max="7428" width="11.42578125" customWidth="1"/>
    <col min="7429" max="7430" width="10.140625" customWidth="1"/>
    <col min="7658" max="7658" width="11.5703125" customWidth="1"/>
    <col min="7660" max="7660" width="30.140625" customWidth="1"/>
    <col min="7661" max="7673" width="0" hidden="1" customWidth="1"/>
    <col min="7674" max="7674" width="17.7109375" customWidth="1"/>
    <col min="7675" max="7675" width="14.85546875" customWidth="1"/>
    <col min="7676" max="7676" width="14.140625" customWidth="1"/>
    <col min="7677" max="7677" width="8.28515625" customWidth="1"/>
    <col min="7678" max="7678" width="14" customWidth="1"/>
    <col min="7679" max="7679" width="13.28515625" customWidth="1"/>
    <col min="7681" max="7681" width="16.42578125" customWidth="1"/>
    <col min="7682" max="7682" width="10.140625" bestFit="1" customWidth="1"/>
    <col min="7683" max="7683" width="14.5703125" customWidth="1"/>
    <col min="7684" max="7684" width="11.42578125" customWidth="1"/>
    <col min="7685" max="7686" width="10.140625" customWidth="1"/>
    <col min="7914" max="7914" width="11.5703125" customWidth="1"/>
    <col min="7916" max="7916" width="30.140625" customWidth="1"/>
    <col min="7917" max="7929" width="0" hidden="1" customWidth="1"/>
    <col min="7930" max="7930" width="17.7109375" customWidth="1"/>
    <col min="7931" max="7931" width="14.85546875" customWidth="1"/>
    <col min="7932" max="7932" width="14.140625" customWidth="1"/>
    <col min="7933" max="7933" width="8.28515625" customWidth="1"/>
    <col min="7934" max="7934" width="14" customWidth="1"/>
    <col min="7935" max="7935" width="13.28515625" customWidth="1"/>
    <col min="7937" max="7937" width="16.42578125" customWidth="1"/>
    <col min="7938" max="7938" width="10.140625" bestFit="1" customWidth="1"/>
    <col min="7939" max="7939" width="14.5703125" customWidth="1"/>
    <col min="7940" max="7940" width="11.42578125" customWidth="1"/>
    <col min="7941" max="7942" width="10.140625" customWidth="1"/>
    <col min="8170" max="8170" width="11.5703125" customWidth="1"/>
    <col min="8172" max="8172" width="30.140625" customWidth="1"/>
    <col min="8173" max="8185" width="0" hidden="1" customWidth="1"/>
    <col min="8186" max="8186" width="17.7109375" customWidth="1"/>
    <col min="8187" max="8187" width="14.85546875" customWidth="1"/>
    <col min="8188" max="8188" width="14.140625" customWidth="1"/>
    <col min="8189" max="8189" width="8.28515625" customWidth="1"/>
    <col min="8190" max="8190" width="14" customWidth="1"/>
    <col min="8191" max="8191" width="13.28515625" customWidth="1"/>
    <col min="8193" max="8193" width="16.42578125" customWidth="1"/>
    <col min="8194" max="8194" width="10.140625" bestFit="1" customWidth="1"/>
    <col min="8195" max="8195" width="14.5703125" customWidth="1"/>
    <col min="8196" max="8196" width="11.42578125" customWidth="1"/>
    <col min="8197" max="8198" width="10.140625" customWidth="1"/>
    <col min="8426" max="8426" width="11.5703125" customWidth="1"/>
    <col min="8428" max="8428" width="30.140625" customWidth="1"/>
    <col min="8429" max="8441" width="0" hidden="1" customWidth="1"/>
    <col min="8442" max="8442" width="17.7109375" customWidth="1"/>
    <col min="8443" max="8443" width="14.85546875" customWidth="1"/>
    <col min="8444" max="8444" width="14.140625" customWidth="1"/>
    <col min="8445" max="8445" width="8.28515625" customWidth="1"/>
    <col min="8446" max="8446" width="14" customWidth="1"/>
    <col min="8447" max="8447" width="13.28515625" customWidth="1"/>
    <col min="8449" max="8449" width="16.42578125" customWidth="1"/>
    <col min="8450" max="8450" width="10.140625" bestFit="1" customWidth="1"/>
    <col min="8451" max="8451" width="14.5703125" customWidth="1"/>
    <col min="8452" max="8452" width="11.42578125" customWidth="1"/>
    <col min="8453" max="8454" width="10.140625" customWidth="1"/>
    <col min="8682" max="8682" width="11.5703125" customWidth="1"/>
    <col min="8684" max="8684" width="30.140625" customWidth="1"/>
    <col min="8685" max="8697" width="0" hidden="1" customWidth="1"/>
    <col min="8698" max="8698" width="17.7109375" customWidth="1"/>
    <col min="8699" max="8699" width="14.85546875" customWidth="1"/>
    <col min="8700" max="8700" width="14.140625" customWidth="1"/>
    <col min="8701" max="8701" width="8.28515625" customWidth="1"/>
    <col min="8702" max="8702" width="14" customWidth="1"/>
    <col min="8703" max="8703" width="13.28515625" customWidth="1"/>
    <col min="8705" max="8705" width="16.42578125" customWidth="1"/>
    <col min="8706" max="8706" width="10.140625" bestFit="1" customWidth="1"/>
    <col min="8707" max="8707" width="14.5703125" customWidth="1"/>
    <col min="8708" max="8708" width="11.42578125" customWidth="1"/>
    <col min="8709" max="8710" width="10.140625" customWidth="1"/>
    <col min="8938" max="8938" width="11.5703125" customWidth="1"/>
    <col min="8940" max="8940" width="30.140625" customWidth="1"/>
    <col min="8941" max="8953" width="0" hidden="1" customWidth="1"/>
    <col min="8954" max="8954" width="17.7109375" customWidth="1"/>
    <col min="8955" max="8955" width="14.85546875" customWidth="1"/>
    <col min="8956" max="8956" width="14.140625" customWidth="1"/>
    <col min="8957" max="8957" width="8.28515625" customWidth="1"/>
    <col min="8958" max="8958" width="14" customWidth="1"/>
    <col min="8959" max="8959" width="13.28515625" customWidth="1"/>
    <col min="8961" max="8961" width="16.42578125" customWidth="1"/>
    <col min="8962" max="8962" width="10.140625" bestFit="1" customWidth="1"/>
    <col min="8963" max="8963" width="14.5703125" customWidth="1"/>
    <col min="8964" max="8964" width="11.42578125" customWidth="1"/>
    <col min="8965" max="8966" width="10.140625" customWidth="1"/>
    <col min="9194" max="9194" width="11.5703125" customWidth="1"/>
    <col min="9196" max="9196" width="30.140625" customWidth="1"/>
    <col min="9197" max="9209" width="0" hidden="1" customWidth="1"/>
    <col min="9210" max="9210" width="17.7109375" customWidth="1"/>
    <col min="9211" max="9211" width="14.85546875" customWidth="1"/>
    <col min="9212" max="9212" width="14.140625" customWidth="1"/>
    <col min="9213" max="9213" width="8.28515625" customWidth="1"/>
    <col min="9214" max="9214" width="14" customWidth="1"/>
    <col min="9215" max="9215" width="13.28515625" customWidth="1"/>
    <col min="9217" max="9217" width="16.42578125" customWidth="1"/>
    <col min="9218" max="9218" width="10.140625" bestFit="1" customWidth="1"/>
    <col min="9219" max="9219" width="14.5703125" customWidth="1"/>
    <col min="9220" max="9220" width="11.42578125" customWidth="1"/>
    <col min="9221" max="9222" width="10.140625" customWidth="1"/>
    <col min="9450" max="9450" width="11.5703125" customWidth="1"/>
    <col min="9452" max="9452" width="30.140625" customWidth="1"/>
    <col min="9453" max="9465" width="0" hidden="1" customWidth="1"/>
    <col min="9466" max="9466" width="17.7109375" customWidth="1"/>
    <col min="9467" max="9467" width="14.85546875" customWidth="1"/>
    <col min="9468" max="9468" width="14.140625" customWidth="1"/>
    <col min="9469" max="9469" width="8.28515625" customWidth="1"/>
    <col min="9470" max="9470" width="14" customWidth="1"/>
    <col min="9471" max="9471" width="13.28515625" customWidth="1"/>
    <col min="9473" max="9473" width="16.42578125" customWidth="1"/>
    <col min="9474" max="9474" width="10.140625" bestFit="1" customWidth="1"/>
    <col min="9475" max="9475" width="14.5703125" customWidth="1"/>
    <col min="9476" max="9476" width="11.42578125" customWidth="1"/>
    <col min="9477" max="9478" width="10.140625" customWidth="1"/>
    <col min="9706" max="9706" width="11.5703125" customWidth="1"/>
    <col min="9708" max="9708" width="30.140625" customWidth="1"/>
    <col min="9709" max="9721" width="0" hidden="1" customWidth="1"/>
    <col min="9722" max="9722" width="17.7109375" customWidth="1"/>
    <col min="9723" max="9723" width="14.85546875" customWidth="1"/>
    <col min="9724" max="9724" width="14.140625" customWidth="1"/>
    <col min="9725" max="9725" width="8.28515625" customWidth="1"/>
    <col min="9726" max="9726" width="14" customWidth="1"/>
    <col min="9727" max="9727" width="13.28515625" customWidth="1"/>
    <col min="9729" max="9729" width="16.42578125" customWidth="1"/>
    <col min="9730" max="9730" width="10.140625" bestFit="1" customWidth="1"/>
    <col min="9731" max="9731" width="14.5703125" customWidth="1"/>
    <col min="9732" max="9732" width="11.42578125" customWidth="1"/>
    <col min="9733" max="9734" width="10.140625" customWidth="1"/>
    <col min="9962" max="9962" width="11.5703125" customWidth="1"/>
    <col min="9964" max="9964" width="30.140625" customWidth="1"/>
    <col min="9965" max="9977" width="0" hidden="1" customWidth="1"/>
    <col min="9978" max="9978" width="17.7109375" customWidth="1"/>
    <col min="9979" max="9979" width="14.85546875" customWidth="1"/>
    <col min="9980" max="9980" width="14.140625" customWidth="1"/>
    <col min="9981" max="9981" width="8.28515625" customWidth="1"/>
    <col min="9982" max="9982" width="14" customWidth="1"/>
    <col min="9983" max="9983" width="13.28515625" customWidth="1"/>
    <col min="9985" max="9985" width="16.42578125" customWidth="1"/>
    <col min="9986" max="9986" width="10.140625" bestFit="1" customWidth="1"/>
    <col min="9987" max="9987" width="14.5703125" customWidth="1"/>
    <col min="9988" max="9988" width="11.42578125" customWidth="1"/>
    <col min="9989" max="9990" width="10.140625" customWidth="1"/>
    <col min="10218" max="10218" width="11.5703125" customWidth="1"/>
    <col min="10220" max="10220" width="30.140625" customWidth="1"/>
    <col min="10221" max="10233" width="0" hidden="1" customWidth="1"/>
    <col min="10234" max="10234" width="17.7109375" customWidth="1"/>
    <col min="10235" max="10235" width="14.85546875" customWidth="1"/>
    <col min="10236" max="10236" width="14.140625" customWidth="1"/>
    <col min="10237" max="10237" width="8.28515625" customWidth="1"/>
    <col min="10238" max="10238" width="14" customWidth="1"/>
    <col min="10239" max="10239" width="13.28515625" customWidth="1"/>
    <col min="10241" max="10241" width="16.42578125" customWidth="1"/>
    <col min="10242" max="10242" width="10.140625" bestFit="1" customWidth="1"/>
    <col min="10243" max="10243" width="14.5703125" customWidth="1"/>
    <col min="10244" max="10244" width="11.42578125" customWidth="1"/>
    <col min="10245" max="10246" width="10.140625" customWidth="1"/>
    <col min="10474" max="10474" width="11.5703125" customWidth="1"/>
    <col min="10476" max="10476" width="30.140625" customWidth="1"/>
    <col min="10477" max="10489" width="0" hidden="1" customWidth="1"/>
    <col min="10490" max="10490" width="17.7109375" customWidth="1"/>
    <col min="10491" max="10491" width="14.85546875" customWidth="1"/>
    <col min="10492" max="10492" width="14.140625" customWidth="1"/>
    <col min="10493" max="10493" width="8.28515625" customWidth="1"/>
    <col min="10494" max="10494" width="14" customWidth="1"/>
    <col min="10495" max="10495" width="13.28515625" customWidth="1"/>
    <col min="10497" max="10497" width="16.42578125" customWidth="1"/>
    <col min="10498" max="10498" width="10.140625" bestFit="1" customWidth="1"/>
    <col min="10499" max="10499" width="14.5703125" customWidth="1"/>
    <col min="10500" max="10500" width="11.42578125" customWidth="1"/>
    <col min="10501" max="10502" width="10.140625" customWidth="1"/>
    <col min="10730" max="10730" width="11.5703125" customWidth="1"/>
    <col min="10732" max="10732" width="30.140625" customWidth="1"/>
    <col min="10733" max="10745" width="0" hidden="1" customWidth="1"/>
    <col min="10746" max="10746" width="17.7109375" customWidth="1"/>
    <col min="10747" max="10747" width="14.85546875" customWidth="1"/>
    <col min="10748" max="10748" width="14.140625" customWidth="1"/>
    <col min="10749" max="10749" width="8.28515625" customWidth="1"/>
    <col min="10750" max="10750" width="14" customWidth="1"/>
    <col min="10751" max="10751" width="13.28515625" customWidth="1"/>
    <col min="10753" max="10753" width="16.42578125" customWidth="1"/>
    <col min="10754" max="10754" width="10.140625" bestFit="1" customWidth="1"/>
    <col min="10755" max="10755" width="14.5703125" customWidth="1"/>
    <col min="10756" max="10756" width="11.42578125" customWidth="1"/>
    <col min="10757" max="10758" width="10.140625" customWidth="1"/>
    <col min="10986" max="10986" width="11.5703125" customWidth="1"/>
    <col min="10988" max="10988" width="30.140625" customWidth="1"/>
    <col min="10989" max="11001" width="0" hidden="1" customWidth="1"/>
    <col min="11002" max="11002" width="17.7109375" customWidth="1"/>
    <col min="11003" max="11003" width="14.85546875" customWidth="1"/>
    <col min="11004" max="11004" width="14.140625" customWidth="1"/>
    <col min="11005" max="11005" width="8.28515625" customWidth="1"/>
    <col min="11006" max="11006" width="14" customWidth="1"/>
    <col min="11007" max="11007" width="13.28515625" customWidth="1"/>
    <col min="11009" max="11009" width="16.42578125" customWidth="1"/>
    <col min="11010" max="11010" width="10.140625" bestFit="1" customWidth="1"/>
    <col min="11011" max="11011" width="14.5703125" customWidth="1"/>
    <col min="11012" max="11012" width="11.42578125" customWidth="1"/>
    <col min="11013" max="11014" width="10.140625" customWidth="1"/>
    <col min="11242" max="11242" width="11.5703125" customWidth="1"/>
    <col min="11244" max="11244" width="30.140625" customWidth="1"/>
    <col min="11245" max="11257" width="0" hidden="1" customWidth="1"/>
    <col min="11258" max="11258" width="17.7109375" customWidth="1"/>
    <col min="11259" max="11259" width="14.85546875" customWidth="1"/>
    <col min="11260" max="11260" width="14.140625" customWidth="1"/>
    <col min="11261" max="11261" width="8.28515625" customWidth="1"/>
    <col min="11262" max="11262" width="14" customWidth="1"/>
    <col min="11263" max="11263" width="13.28515625" customWidth="1"/>
    <col min="11265" max="11265" width="16.42578125" customWidth="1"/>
    <col min="11266" max="11266" width="10.140625" bestFit="1" customWidth="1"/>
    <col min="11267" max="11267" width="14.5703125" customWidth="1"/>
    <col min="11268" max="11268" width="11.42578125" customWidth="1"/>
    <col min="11269" max="11270" width="10.140625" customWidth="1"/>
    <col min="11498" max="11498" width="11.5703125" customWidth="1"/>
    <col min="11500" max="11500" width="30.140625" customWidth="1"/>
    <col min="11501" max="11513" width="0" hidden="1" customWidth="1"/>
    <col min="11514" max="11514" width="17.7109375" customWidth="1"/>
    <col min="11515" max="11515" width="14.85546875" customWidth="1"/>
    <col min="11516" max="11516" width="14.140625" customWidth="1"/>
    <col min="11517" max="11517" width="8.28515625" customWidth="1"/>
    <col min="11518" max="11518" width="14" customWidth="1"/>
    <col min="11519" max="11519" width="13.28515625" customWidth="1"/>
    <col min="11521" max="11521" width="16.42578125" customWidth="1"/>
    <col min="11522" max="11522" width="10.140625" bestFit="1" customWidth="1"/>
    <col min="11523" max="11523" width="14.5703125" customWidth="1"/>
    <col min="11524" max="11524" width="11.42578125" customWidth="1"/>
    <col min="11525" max="11526" width="10.140625" customWidth="1"/>
    <col min="11754" max="11754" width="11.5703125" customWidth="1"/>
    <col min="11756" max="11756" width="30.140625" customWidth="1"/>
    <col min="11757" max="11769" width="0" hidden="1" customWidth="1"/>
    <col min="11770" max="11770" width="17.7109375" customWidth="1"/>
    <col min="11771" max="11771" width="14.85546875" customWidth="1"/>
    <col min="11772" max="11772" width="14.140625" customWidth="1"/>
    <col min="11773" max="11773" width="8.28515625" customWidth="1"/>
    <col min="11774" max="11774" width="14" customWidth="1"/>
    <col min="11775" max="11775" width="13.28515625" customWidth="1"/>
    <col min="11777" max="11777" width="16.42578125" customWidth="1"/>
    <col min="11778" max="11778" width="10.140625" bestFit="1" customWidth="1"/>
    <col min="11779" max="11779" width="14.5703125" customWidth="1"/>
    <col min="11780" max="11780" width="11.42578125" customWidth="1"/>
    <col min="11781" max="11782" width="10.140625" customWidth="1"/>
    <col min="12010" max="12010" width="11.5703125" customWidth="1"/>
    <col min="12012" max="12012" width="30.140625" customWidth="1"/>
    <col min="12013" max="12025" width="0" hidden="1" customWidth="1"/>
    <col min="12026" max="12026" width="17.7109375" customWidth="1"/>
    <col min="12027" max="12027" width="14.85546875" customWidth="1"/>
    <col min="12028" max="12028" width="14.140625" customWidth="1"/>
    <col min="12029" max="12029" width="8.28515625" customWidth="1"/>
    <col min="12030" max="12030" width="14" customWidth="1"/>
    <col min="12031" max="12031" width="13.28515625" customWidth="1"/>
    <col min="12033" max="12033" width="16.42578125" customWidth="1"/>
    <col min="12034" max="12034" width="10.140625" bestFit="1" customWidth="1"/>
    <col min="12035" max="12035" width="14.5703125" customWidth="1"/>
    <col min="12036" max="12036" width="11.42578125" customWidth="1"/>
    <col min="12037" max="12038" width="10.140625" customWidth="1"/>
    <col min="12266" max="12266" width="11.5703125" customWidth="1"/>
    <col min="12268" max="12268" width="30.140625" customWidth="1"/>
    <col min="12269" max="12281" width="0" hidden="1" customWidth="1"/>
    <col min="12282" max="12282" width="17.7109375" customWidth="1"/>
    <col min="12283" max="12283" width="14.85546875" customWidth="1"/>
    <col min="12284" max="12284" width="14.140625" customWidth="1"/>
    <col min="12285" max="12285" width="8.28515625" customWidth="1"/>
    <col min="12286" max="12286" width="14" customWidth="1"/>
    <col min="12287" max="12287" width="13.28515625" customWidth="1"/>
    <col min="12289" max="12289" width="16.42578125" customWidth="1"/>
    <col min="12290" max="12290" width="10.140625" bestFit="1" customWidth="1"/>
    <col min="12291" max="12291" width="14.5703125" customWidth="1"/>
    <col min="12292" max="12292" width="11.42578125" customWidth="1"/>
    <col min="12293" max="12294" width="10.140625" customWidth="1"/>
    <col min="12522" max="12522" width="11.5703125" customWidth="1"/>
    <col min="12524" max="12524" width="30.140625" customWidth="1"/>
    <col min="12525" max="12537" width="0" hidden="1" customWidth="1"/>
    <col min="12538" max="12538" width="17.7109375" customWidth="1"/>
    <col min="12539" max="12539" width="14.85546875" customWidth="1"/>
    <col min="12540" max="12540" width="14.140625" customWidth="1"/>
    <col min="12541" max="12541" width="8.28515625" customWidth="1"/>
    <col min="12542" max="12542" width="14" customWidth="1"/>
    <col min="12543" max="12543" width="13.28515625" customWidth="1"/>
    <col min="12545" max="12545" width="16.42578125" customWidth="1"/>
    <col min="12546" max="12546" width="10.140625" bestFit="1" customWidth="1"/>
    <col min="12547" max="12547" width="14.5703125" customWidth="1"/>
    <col min="12548" max="12548" width="11.42578125" customWidth="1"/>
    <col min="12549" max="12550" width="10.140625" customWidth="1"/>
    <col min="12778" max="12778" width="11.5703125" customWidth="1"/>
    <col min="12780" max="12780" width="30.140625" customWidth="1"/>
    <col min="12781" max="12793" width="0" hidden="1" customWidth="1"/>
    <col min="12794" max="12794" width="17.7109375" customWidth="1"/>
    <col min="12795" max="12795" width="14.85546875" customWidth="1"/>
    <col min="12796" max="12796" width="14.140625" customWidth="1"/>
    <col min="12797" max="12797" width="8.28515625" customWidth="1"/>
    <col min="12798" max="12798" width="14" customWidth="1"/>
    <col min="12799" max="12799" width="13.28515625" customWidth="1"/>
    <col min="12801" max="12801" width="16.42578125" customWidth="1"/>
    <col min="12802" max="12802" width="10.140625" bestFit="1" customWidth="1"/>
    <col min="12803" max="12803" width="14.5703125" customWidth="1"/>
    <col min="12804" max="12804" width="11.42578125" customWidth="1"/>
    <col min="12805" max="12806" width="10.140625" customWidth="1"/>
    <col min="13034" max="13034" width="11.5703125" customWidth="1"/>
    <col min="13036" max="13036" width="30.140625" customWidth="1"/>
    <col min="13037" max="13049" width="0" hidden="1" customWidth="1"/>
    <col min="13050" max="13050" width="17.7109375" customWidth="1"/>
    <col min="13051" max="13051" width="14.85546875" customWidth="1"/>
    <col min="13052" max="13052" width="14.140625" customWidth="1"/>
    <col min="13053" max="13053" width="8.28515625" customWidth="1"/>
    <col min="13054" max="13054" width="14" customWidth="1"/>
    <col min="13055" max="13055" width="13.28515625" customWidth="1"/>
    <col min="13057" max="13057" width="16.42578125" customWidth="1"/>
    <col min="13058" max="13058" width="10.140625" bestFit="1" customWidth="1"/>
    <col min="13059" max="13059" width="14.5703125" customWidth="1"/>
    <col min="13060" max="13060" width="11.42578125" customWidth="1"/>
    <col min="13061" max="13062" width="10.140625" customWidth="1"/>
    <col min="13290" max="13290" width="11.5703125" customWidth="1"/>
    <col min="13292" max="13292" width="30.140625" customWidth="1"/>
    <col min="13293" max="13305" width="0" hidden="1" customWidth="1"/>
    <col min="13306" max="13306" width="17.7109375" customWidth="1"/>
    <col min="13307" max="13307" width="14.85546875" customWidth="1"/>
    <col min="13308" max="13308" width="14.140625" customWidth="1"/>
    <col min="13309" max="13309" width="8.28515625" customWidth="1"/>
    <col min="13310" max="13310" width="14" customWidth="1"/>
    <col min="13311" max="13311" width="13.28515625" customWidth="1"/>
    <col min="13313" max="13313" width="16.42578125" customWidth="1"/>
    <col min="13314" max="13314" width="10.140625" bestFit="1" customWidth="1"/>
    <col min="13315" max="13315" width="14.5703125" customWidth="1"/>
    <col min="13316" max="13316" width="11.42578125" customWidth="1"/>
    <col min="13317" max="13318" width="10.140625" customWidth="1"/>
    <col min="13546" max="13546" width="11.5703125" customWidth="1"/>
    <col min="13548" max="13548" width="30.140625" customWidth="1"/>
    <col min="13549" max="13561" width="0" hidden="1" customWidth="1"/>
    <col min="13562" max="13562" width="17.7109375" customWidth="1"/>
    <col min="13563" max="13563" width="14.85546875" customWidth="1"/>
    <col min="13564" max="13564" width="14.140625" customWidth="1"/>
    <col min="13565" max="13565" width="8.28515625" customWidth="1"/>
    <col min="13566" max="13566" width="14" customWidth="1"/>
    <col min="13567" max="13567" width="13.28515625" customWidth="1"/>
    <col min="13569" max="13569" width="16.42578125" customWidth="1"/>
    <col min="13570" max="13570" width="10.140625" bestFit="1" customWidth="1"/>
    <col min="13571" max="13571" width="14.5703125" customWidth="1"/>
    <col min="13572" max="13572" width="11.42578125" customWidth="1"/>
    <col min="13573" max="13574" width="10.140625" customWidth="1"/>
    <col min="13802" max="13802" width="11.5703125" customWidth="1"/>
    <col min="13804" max="13804" width="30.140625" customWidth="1"/>
    <col min="13805" max="13817" width="0" hidden="1" customWidth="1"/>
    <col min="13818" max="13818" width="17.7109375" customWidth="1"/>
    <col min="13819" max="13819" width="14.85546875" customWidth="1"/>
    <col min="13820" max="13820" width="14.140625" customWidth="1"/>
    <col min="13821" max="13821" width="8.28515625" customWidth="1"/>
    <col min="13822" max="13822" width="14" customWidth="1"/>
    <col min="13823" max="13823" width="13.28515625" customWidth="1"/>
    <col min="13825" max="13825" width="16.42578125" customWidth="1"/>
    <col min="13826" max="13826" width="10.140625" bestFit="1" customWidth="1"/>
    <col min="13827" max="13827" width="14.5703125" customWidth="1"/>
    <col min="13828" max="13828" width="11.42578125" customWidth="1"/>
    <col min="13829" max="13830" width="10.140625" customWidth="1"/>
    <col min="14058" max="14058" width="11.5703125" customWidth="1"/>
    <col min="14060" max="14060" width="30.140625" customWidth="1"/>
    <col min="14061" max="14073" width="0" hidden="1" customWidth="1"/>
    <col min="14074" max="14074" width="17.7109375" customWidth="1"/>
    <col min="14075" max="14075" width="14.85546875" customWidth="1"/>
    <col min="14076" max="14076" width="14.140625" customWidth="1"/>
    <col min="14077" max="14077" width="8.28515625" customWidth="1"/>
    <col min="14078" max="14078" width="14" customWidth="1"/>
    <col min="14079" max="14079" width="13.28515625" customWidth="1"/>
    <col min="14081" max="14081" width="16.42578125" customWidth="1"/>
    <col min="14082" max="14082" width="10.140625" bestFit="1" customWidth="1"/>
    <col min="14083" max="14083" width="14.5703125" customWidth="1"/>
    <col min="14084" max="14084" width="11.42578125" customWidth="1"/>
    <col min="14085" max="14086" width="10.140625" customWidth="1"/>
    <col min="14314" max="14314" width="11.5703125" customWidth="1"/>
    <col min="14316" max="14316" width="30.140625" customWidth="1"/>
    <col min="14317" max="14329" width="0" hidden="1" customWidth="1"/>
    <col min="14330" max="14330" width="17.7109375" customWidth="1"/>
    <col min="14331" max="14331" width="14.85546875" customWidth="1"/>
    <col min="14332" max="14332" width="14.140625" customWidth="1"/>
    <col min="14333" max="14333" width="8.28515625" customWidth="1"/>
    <col min="14334" max="14334" width="14" customWidth="1"/>
    <col min="14335" max="14335" width="13.28515625" customWidth="1"/>
    <col min="14337" max="14337" width="16.42578125" customWidth="1"/>
    <col min="14338" max="14338" width="10.140625" bestFit="1" customWidth="1"/>
    <col min="14339" max="14339" width="14.5703125" customWidth="1"/>
    <col min="14340" max="14340" width="11.42578125" customWidth="1"/>
    <col min="14341" max="14342" width="10.140625" customWidth="1"/>
    <col min="14570" max="14570" width="11.5703125" customWidth="1"/>
    <col min="14572" max="14572" width="30.140625" customWidth="1"/>
    <col min="14573" max="14585" width="0" hidden="1" customWidth="1"/>
    <col min="14586" max="14586" width="17.7109375" customWidth="1"/>
    <col min="14587" max="14587" width="14.85546875" customWidth="1"/>
    <col min="14588" max="14588" width="14.140625" customWidth="1"/>
    <col min="14589" max="14589" width="8.28515625" customWidth="1"/>
    <col min="14590" max="14590" width="14" customWidth="1"/>
    <col min="14591" max="14591" width="13.28515625" customWidth="1"/>
    <col min="14593" max="14593" width="16.42578125" customWidth="1"/>
    <col min="14594" max="14594" width="10.140625" bestFit="1" customWidth="1"/>
    <col min="14595" max="14595" width="14.5703125" customWidth="1"/>
    <col min="14596" max="14596" width="11.42578125" customWidth="1"/>
    <col min="14597" max="14598" width="10.140625" customWidth="1"/>
    <col min="14826" max="14826" width="11.5703125" customWidth="1"/>
    <col min="14828" max="14828" width="30.140625" customWidth="1"/>
    <col min="14829" max="14841" width="0" hidden="1" customWidth="1"/>
    <col min="14842" max="14842" width="17.7109375" customWidth="1"/>
    <col min="14843" max="14843" width="14.85546875" customWidth="1"/>
    <col min="14844" max="14844" width="14.140625" customWidth="1"/>
    <col min="14845" max="14845" width="8.28515625" customWidth="1"/>
    <col min="14846" max="14846" width="14" customWidth="1"/>
    <col min="14847" max="14847" width="13.28515625" customWidth="1"/>
    <col min="14849" max="14849" width="16.42578125" customWidth="1"/>
    <col min="14850" max="14850" width="10.140625" bestFit="1" customWidth="1"/>
    <col min="14851" max="14851" width="14.5703125" customWidth="1"/>
    <col min="14852" max="14852" width="11.42578125" customWidth="1"/>
    <col min="14853" max="14854" width="10.140625" customWidth="1"/>
    <col min="15082" max="15082" width="11.5703125" customWidth="1"/>
    <col min="15084" max="15084" width="30.140625" customWidth="1"/>
    <col min="15085" max="15097" width="0" hidden="1" customWidth="1"/>
    <col min="15098" max="15098" width="17.7109375" customWidth="1"/>
    <col min="15099" max="15099" width="14.85546875" customWidth="1"/>
    <col min="15100" max="15100" width="14.140625" customWidth="1"/>
    <col min="15101" max="15101" width="8.28515625" customWidth="1"/>
    <col min="15102" max="15102" width="14" customWidth="1"/>
    <col min="15103" max="15103" width="13.28515625" customWidth="1"/>
    <col min="15105" max="15105" width="16.42578125" customWidth="1"/>
    <col min="15106" max="15106" width="10.140625" bestFit="1" customWidth="1"/>
    <col min="15107" max="15107" width="14.5703125" customWidth="1"/>
    <col min="15108" max="15108" width="11.42578125" customWidth="1"/>
    <col min="15109" max="15110" width="10.140625" customWidth="1"/>
    <col min="15338" max="15338" width="11.5703125" customWidth="1"/>
    <col min="15340" max="15340" width="30.140625" customWidth="1"/>
    <col min="15341" max="15353" width="0" hidden="1" customWidth="1"/>
    <col min="15354" max="15354" width="17.7109375" customWidth="1"/>
    <col min="15355" max="15355" width="14.85546875" customWidth="1"/>
    <col min="15356" max="15356" width="14.140625" customWidth="1"/>
    <col min="15357" max="15357" width="8.28515625" customWidth="1"/>
    <col min="15358" max="15358" width="14" customWidth="1"/>
    <col min="15359" max="15359" width="13.28515625" customWidth="1"/>
    <col min="15361" max="15361" width="16.42578125" customWidth="1"/>
    <col min="15362" max="15362" width="10.140625" bestFit="1" customWidth="1"/>
    <col min="15363" max="15363" width="14.5703125" customWidth="1"/>
    <col min="15364" max="15364" width="11.42578125" customWidth="1"/>
    <col min="15365" max="15366" width="10.140625" customWidth="1"/>
    <col min="15594" max="15594" width="11.5703125" customWidth="1"/>
    <col min="15596" max="15596" width="30.140625" customWidth="1"/>
    <col min="15597" max="15609" width="0" hidden="1" customWidth="1"/>
    <col min="15610" max="15610" width="17.7109375" customWidth="1"/>
    <col min="15611" max="15611" width="14.85546875" customWidth="1"/>
    <col min="15612" max="15612" width="14.140625" customWidth="1"/>
    <col min="15613" max="15613" width="8.28515625" customWidth="1"/>
    <col min="15614" max="15614" width="14" customWidth="1"/>
    <col min="15615" max="15615" width="13.28515625" customWidth="1"/>
    <col min="15617" max="15617" width="16.42578125" customWidth="1"/>
    <col min="15618" max="15618" width="10.140625" bestFit="1" customWidth="1"/>
    <col min="15619" max="15619" width="14.5703125" customWidth="1"/>
    <col min="15620" max="15620" width="11.42578125" customWidth="1"/>
    <col min="15621" max="15622" width="10.140625" customWidth="1"/>
    <col min="15850" max="15850" width="11.5703125" customWidth="1"/>
    <col min="15852" max="15852" width="30.140625" customWidth="1"/>
    <col min="15853" max="15865" width="0" hidden="1" customWidth="1"/>
    <col min="15866" max="15866" width="17.7109375" customWidth="1"/>
    <col min="15867" max="15867" width="14.85546875" customWidth="1"/>
    <col min="15868" max="15868" width="14.140625" customWidth="1"/>
    <col min="15869" max="15869" width="8.28515625" customWidth="1"/>
    <col min="15870" max="15870" width="14" customWidth="1"/>
    <col min="15871" max="15871" width="13.28515625" customWidth="1"/>
    <col min="15873" max="15873" width="16.42578125" customWidth="1"/>
    <col min="15874" max="15874" width="10.140625" bestFit="1" customWidth="1"/>
    <col min="15875" max="15875" width="14.5703125" customWidth="1"/>
    <col min="15876" max="15876" width="11.42578125" customWidth="1"/>
    <col min="15877" max="15878" width="10.140625" customWidth="1"/>
    <col min="16106" max="16106" width="11.5703125" customWidth="1"/>
    <col min="16108" max="16108" width="30.140625" customWidth="1"/>
    <col min="16109" max="16121" width="0" hidden="1" customWidth="1"/>
    <col min="16122" max="16122" width="17.7109375" customWidth="1"/>
    <col min="16123" max="16123" width="14.85546875" customWidth="1"/>
    <col min="16124" max="16124" width="14.140625" customWidth="1"/>
    <col min="16125" max="16125" width="8.28515625" customWidth="1"/>
    <col min="16126" max="16126" width="14" customWidth="1"/>
    <col min="16127" max="16127" width="13.28515625" customWidth="1"/>
    <col min="16129" max="16129" width="16.42578125" customWidth="1"/>
    <col min="16130" max="16130" width="10.140625" bestFit="1" customWidth="1"/>
    <col min="16131" max="16131" width="14.5703125" customWidth="1"/>
    <col min="16132" max="16132" width="11.42578125" customWidth="1"/>
    <col min="16133" max="16134" width="10.140625" customWidth="1"/>
  </cols>
  <sheetData>
    <row r="1" spans="1:20" ht="15.75" thickBot="1" x14ac:dyDescent="0.3">
      <c r="A1" s="601" t="s">
        <v>381</v>
      </c>
      <c r="B1" s="601"/>
      <c r="C1" s="601"/>
    </row>
    <row r="2" spans="1:20" ht="14.25" customHeight="1" thickTop="1" x14ac:dyDescent="0.25">
      <c r="A2" s="570" t="s">
        <v>96</v>
      </c>
      <c r="B2" s="572" t="s">
        <v>1</v>
      </c>
      <c r="C2" s="574" t="s">
        <v>97</v>
      </c>
      <c r="D2" s="517" t="s">
        <v>3</v>
      </c>
      <c r="E2" s="517" t="s">
        <v>4</v>
      </c>
      <c r="F2" s="517" t="s">
        <v>428</v>
      </c>
      <c r="G2" s="521" t="s">
        <v>376</v>
      </c>
      <c r="H2" s="517" t="s">
        <v>450</v>
      </c>
      <c r="I2" s="537" t="s">
        <v>453</v>
      </c>
    </row>
    <row r="3" spans="1:20" ht="33.75" customHeight="1" thickBot="1" x14ac:dyDescent="0.3">
      <c r="A3" s="571"/>
      <c r="B3" s="573"/>
      <c r="C3" s="575"/>
      <c r="D3" s="518"/>
      <c r="E3" s="518"/>
      <c r="F3" s="518"/>
      <c r="G3" s="522"/>
      <c r="H3" s="518"/>
      <c r="I3" s="538"/>
    </row>
    <row r="4" spans="1:20" ht="33" customHeight="1" thickTop="1" thickBot="1" x14ac:dyDescent="0.3">
      <c r="A4" s="127" t="s">
        <v>98</v>
      </c>
      <c r="B4" s="576" t="s">
        <v>99</v>
      </c>
      <c r="C4" s="577"/>
      <c r="D4" s="129">
        <v>1045488.5499999999</v>
      </c>
      <c r="E4" s="129">
        <v>1307060.76</v>
      </c>
      <c r="F4" s="129">
        <f>SUM(F5:F8)</f>
        <v>1380342.6999999997</v>
      </c>
      <c r="G4" s="128">
        <v>1556070</v>
      </c>
      <c r="H4" s="450">
        <f>SUM(H5:H8)</f>
        <v>1452935.59</v>
      </c>
      <c r="I4" s="444">
        <f t="shared" ref="I4:I67" si="0">IF(G4=0,0,H4/G4*100)</f>
        <v>93.372122719414946</v>
      </c>
      <c r="M4" s="240"/>
    </row>
    <row r="5" spans="1:20" x14ac:dyDescent="0.25">
      <c r="A5" s="523"/>
      <c r="B5" s="130">
        <v>610</v>
      </c>
      <c r="C5" s="53" t="s">
        <v>100</v>
      </c>
      <c r="D5" s="17">
        <v>540360.73</v>
      </c>
      <c r="E5" s="17">
        <v>702314.57</v>
      </c>
      <c r="F5" s="17">
        <v>728974.45</v>
      </c>
      <c r="G5" s="131">
        <v>843858</v>
      </c>
      <c r="H5" s="490">
        <v>812528.57</v>
      </c>
      <c r="I5" s="207">
        <f t="shared" si="0"/>
        <v>96.287357588599022</v>
      </c>
      <c r="K5" s="132"/>
      <c r="L5" s="132"/>
      <c r="M5" s="240"/>
    </row>
    <row r="6" spans="1:20" x14ac:dyDescent="0.25">
      <c r="A6" s="524"/>
      <c r="B6" s="133">
        <v>620</v>
      </c>
      <c r="C6" s="55" t="s">
        <v>101</v>
      </c>
      <c r="D6" s="22">
        <v>207010.55</v>
      </c>
      <c r="E6" s="22">
        <v>266731.95</v>
      </c>
      <c r="F6" s="22">
        <v>275288.96999999997</v>
      </c>
      <c r="G6" s="23">
        <v>312824</v>
      </c>
      <c r="H6" s="490">
        <v>300798.59999999998</v>
      </c>
      <c r="I6" s="135">
        <f t="shared" si="0"/>
        <v>96.155857606833223</v>
      </c>
      <c r="L6" s="132"/>
      <c r="M6" s="240"/>
    </row>
    <row r="7" spans="1:20" x14ac:dyDescent="0.25">
      <c r="A7" s="524"/>
      <c r="B7" s="133">
        <v>630</v>
      </c>
      <c r="C7" s="55" t="s">
        <v>102</v>
      </c>
      <c r="D7" s="22">
        <v>296326.19</v>
      </c>
      <c r="E7" s="22">
        <v>334787.77</v>
      </c>
      <c r="F7" s="22">
        <v>351220.11</v>
      </c>
      <c r="G7" s="134">
        <v>389181</v>
      </c>
      <c r="H7" s="490">
        <v>334108.08</v>
      </c>
      <c r="I7" s="135">
        <f t="shared" si="0"/>
        <v>85.849021406492099</v>
      </c>
      <c r="L7" s="132"/>
      <c r="M7" s="240"/>
    </row>
    <row r="8" spans="1:20" ht="15.75" thickBot="1" x14ac:dyDescent="0.3">
      <c r="A8" s="524"/>
      <c r="B8" s="133">
        <v>640</v>
      </c>
      <c r="C8" s="55" t="s">
        <v>103</v>
      </c>
      <c r="D8" s="22">
        <v>1791.08</v>
      </c>
      <c r="E8" s="22">
        <v>3226.47</v>
      </c>
      <c r="F8" s="22">
        <v>24859.17</v>
      </c>
      <c r="G8" s="134">
        <v>10207</v>
      </c>
      <c r="H8" s="491">
        <v>5500.34</v>
      </c>
      <c r="I8" s="135">
        <f t="shared" si="0"/>
        <v>53.88792005486431</v>
      </c>
      <c r="L8" s="132"/>
      <c r="M8" s="240"/>
    </row>
    <row r="9" spans="1:20" ht="15.75" hidden="1" thickBot="1" x14ac:dyDescent="0.3">
      <c r="A9" s="525"/>
      <c r="B9" s="133">
        <v>650</v>
      </c>
      <c r="C9" s="55"/>
      <c r="D9" s="93"/>
      <c r="E9" s="92"/>
      <c r="F9" s="92"/>
      <c r="G9" s="138"/>
      <c r="H9" s="492"/>
      <c r="I9" s="139">
        <f t="shared" si="0"/>
        <v>0</v>
      </c>
      <c r="M9" s="240"/>
    </row>
    <row r="10" spans="1:20" ht="15.75" thickBot="1" x14ac:dyDescent="0.3">
      <c r="A10" s="140" t="s">
        <v>104</v>
      </c>
      <c r="B10" s="549" t="s">
        <v>105</v>
      </c>
      <c r="C10" s="542"/>
      <c r="D10" s="142">
        <v>22020.720000000001</v>
      </c>
      <c r="E10" s="142">
        <v>14191.44</v>
      </c>
      <c r="F10" s="142">
        <f>SUM(F11:F13)</f>
        <v>26202.02</v>
      </c>
      <c r="G10" s="141">
        <v>28500</v>
      </c>
      <c r="H10" s="493">
        <f>SUM(H11:H13)</f>
        <v>34327.99</v>
      </c>
      <c r="I10" s="445">
        <f t="shared" si="0"/>
        <v>120.44908771929823</v>
      </c>
      <c r="M10" s="240"/>
      <c r="T10" s="132"/>
    </row>
    <row r="11" spans="1:20" x14ac:dyDescent="0.25">
      <c r="A11" s="567"/>
      <c r="B11" s="143">
        <v>630</v>
      </c>
      <c r="C11" s="14" t="s">
        <v>106</v>
      </c>
      <c r="D11" s="145">
        <v>2324</v>
      </c>
      <c r="E11" s="145">
        <v>3486</v>
      </c>
      <c r="F11" s="145">
        <v>1162</v>
      </c>
      <c r="G11" s="146">
        <v>3500</v>
      </c>
      <c r="H11" s="490">
        <v>3486</v>
      </c>
      <c r="I11" s="207">
        <f t="shared" si="0"/>
        <v>99.6</v>
      </c>
      <c r="M11" s="240"/>
    </row>
    <row r="12" spans="1:20" x14ac:dyDescent="0.25">
      <c r="A12" s="568"/>
      <c r="B12" s="147">
        <v>630</v>
      </c>
      <c r="C12" s="20" t="s">
        <v>439</v>
      </c>
      <c r="D12" s="110">
        <v>16482.330000000002</v>
      </c>
      <c r="E12" s="110">
        <v>9813.93</v>
      </c>
      <c r="F12" s="110">
        <v>25033.040000000001</v>
      </c>
      <c r="G12" s="21">
        <v>25000</v>
      </c>
      <c r="H12" s="491">
        <f>9149.19+2242.54+19450.26</f>
        <v>30841.989999999998</v>
      </c>
      <c r="I12" s="135">
        <f t="shared" si="0"/>
        <v>123.36795999999998</v>
      </c>
      <c r="M12" s="240"/>
    </row>
    <row r="13" spans="1:20" ht="15.75" thickBot="1" x14ac:dyDescent="0.3">
      <c r="A13" s="569"/>
      <c r="B13" s="148">
        <v>630</v>
      </c>
      <c r="C13" s="149" t="s">
        <v>107</v>
      </c>
      <c r="D13" s="150">
        <v>3214.39</v>
      </c>
      <c r="E13" s="150">
        <v>891.51</v>
      </c>
      <c r="F13" s="150">
        <v>6.98</v>
      </c>
      <c r="G13" s="151"/>
      <c r="H13" s="492"/>
      <c r="I13" s="139">
        <f t="shared" si="0"/>
        <v>0</v>
      </c>
      <c r="M13" s="240"/>
    </row>
    <row r="14" spans="1:20" ht="15.75" thickBot="1" x14ac:dyDescent="0.3">
      <c r="A14" s="140" t="s">
        <v>108</v>
      </c>
      <c r="B14" s="549" t="s">
        <v>109</v>
      </c>
      <c r="C14" s="542"/>
      <c r="D14" s="142">
        <v>29084.07</v>
      </c>
      <c r="E14" s="142">
        <v>51253.97</v>
      </c>
      <c r="F14" s="142">
        <f>SUM(F15:F18)</f>
        <v>39283.65</v>
      </c>
      <c r="G14" s="141">
        <v>55720</v>
      </c>
      <c r="H14" s="493">
        <f>SUM(H15:H18)</f>
        <v>45925.279999999999</v>
      </c>
      <c r="I14" s="445">
        <f t="shared" si="0"/>
        <v>82.421536252692036</v>
      </c>
      <c r="M14" s="240"/>
    </row>
    <row r="15" spans="1:20" x14ac:dyDescent="0.25">
      <c r="A15" s="567"/>
      <c r="B15" s="130">
        <v>610</v>
      </c>
      <c r="C15" s="152" t="s">
        <v>100</v>
      </c>
      <c r="D15" s="17">
        <v>20172.560000000001</v>
      </c>
      <c r="E15" s="17">
        <v>32391.98</v>
      </c>
      <c r="F15" s="17">
        <v>27813.22</v>
      </c>
      <c r="G15" s="131">
        <v>38702</v>
      </c>
      <c r="H15" s="490">
        <v>29579.17</v>
      </c>
      <c r="I15" s="207">
        <f t="shared" si="0"/>
        <v>76.428014056121128</v>
      </c>
      <c r="M15" s="240"/>
    </row>
    <row r="16" spans="1:20" x14ac:dyDescent="0.25">
      <c r="A16" s="568"/>
      <c r="B16" s="133">
        <v>620</v>
      </c>
      <c r="C16" s="153" t="s">
        <v>101</v>
      </c>
      <c r="D16" s="22">
        <v>6866.62</v>
      </c>
      <c r="E16" s="22">
        <v>12511.41</v>
      </c>
      <c r="F16" s="22">
        <v>9656.7199999999993</v>
      </c>
      <c r="G16" s="134">
        <v>14318</v>
      </c>
      <c r="H16" s="491">
        <v>10565.18</v>
      </c>
      <c r="I16" s="135">
        <f t="shared" si="0"/>
        <v>73.789495739628435</v>
      </c>
      <c r="M16" s="240"/>
    </row>
    <row r="17" spans="1:14" x14ac:dyDescent="0.25">
      <c r="A17" s="568"/>
      <c r="B17" s="133">
        <v>630</v>
      </c>
      <c r="C17" s="153" t="s">
        <v>102</v>
      </c>
      <c r="D17" s="22">
        <v>1891.13</v>
      </c>
      <c r="E17" s="22">
        <v>3021.6</v>
      </c>
      <c r="F17" s="22">
        <v>1813.71</v>
      </c>
      <c r="G17" s="134">
        <v>2700</v>
      </c>
      <c r="H17" s="491">
        <v>2297.94</v>
      </c>
      <c r="I17" s="135">
        <f t="shared" si="0"/>
        <v>85.108888888888885</v>
      </c>
      <c r="M17" s="240"/>
    </row>
    <row r="18" spans="1:14" ht="15.75" thickBot="1" x14ac:dyDescent="0.3">
      <c r="A18" s="569"/>
      <c r="B18" s="154"/>
      <c r="C18" s="136"/>
      <c r="D18" s="87">
        <v>153.76</v>
      </c>
      <c r="E18" s="86">
        <v>3328.98</v>
      </c>
      <c r="F18" s="86"/>
      <c r="G18" s="156"/>
      <c r="H18" s="492">
        <v>3482.99</v>
      </c>
      <c r="I18" s="139">
        <f t="shared" si="0"/>
        <v>0</v>
      </c>
      <c r="M18" s="240"/>
    </row>
    <row r="19" spans="1:14" ht="15.75" thickBot="1" x14ac:dyDescent="0.3">
      <c r="A19" s="140" t="s">
        <v>110</v>
      </c>
      <c r="B19" s="549" t="s">
        <v>111</v>
      </c>
      <c r="C19" s="542"/>
      <c r="D19" s="81">
        <v>22643.670000000002</v>
      </c>
      <c r="E19" s="81">
        <v>47845.259999999995</v>
      </c>
      <c r="F19" s="142">
        <f>SUM(F20:F24)</f>
        <v>50768.41</v>
      </c>
      <c r="G19" s="141">
        <v>40943</v>
      </c>
      <c r="H19" s="493">
        <f>SUM(H20:H24)</f>
        <v>38082.83</v>
      </c>
      <c r="I19" s="425">
        <f t="shared" si="0"/>
        <v>93.01426373250618</v>
      </c>
      <c r="M19" s="240"/>
    </row>
    <row r="20" spans="1:14" x14ac:dyDescent="0.25">
      <c r="A20" s="564"/>
      <c r="B20" s="157">
        <v>610</v>
      </c>
      <c r="C20" s="152" t="s">
        <v>100</v>
      </c>
      <c r="D20" s="17">
        <v>11379.37</v>
      </c>
      <c r="E20" s="17">
        <v>12850.13</v>
      </c>
      <c r="F20" s="17">
        <v>13704.62</v>
      </c>
      <c r="G20" s="131">
        <v>15093</v>
      </c>
      <c r="H20" s="490">
        <v>15383.93</v>
      </c>
      <c r="I20" s="207">
        <f t="shared" si="0"/>
        <v>101.92758232293116</v>
      </c>
      <c r="M20" s="240"/>
    </row>
    <row r="21" spans="1:14" x14ac:dyDescent="0.25">
      <c r="A21" s="565"/>
      <c r="B21" s="158">
        <v>620</v>
      </c>
      <c r="C21" s="153" t="s">
        <v>101</v>
      </c>
      <c r="D21" s="22">
        <v>4236.46</v>
      </c>
      <c r="E21" s="22">
        <v>4685.3100000000004</v>
      </c>
      <c r="F21" s="22">
        <v>5063.33</v>
      </c>
      <c r="G21" s="134">
        <v>5526</v>
      </c>
      <c r="H21" s="491">
        <v>5689.59</v>
      </c>
      <c r="I21" s="135">
        <f t="shared" si="0"/>
        <v>102.96036916395224</v>
      </c>
      <c r="M21" s="240"/>
    </row>
    <row r="22" spans="1:14" x14ac:dyDescent="0.25">
      <c r="A22" s="565"/>
      <c r="B22" s="158">
        <v>630</v>
      </c>
      <c r="C22" s="153" t="s">
        <v>102</v>
      </c>
      <c r="D22" s="22">
        <v>675.31999999999971</v>
      </c>
      <c r="E22" s="22">
        <v>1203.7900000000004</v>
      </c>
      <c r="F22" s="22">
        <v>1203.3900000000001</v>
      </c>
      <c r="G22" s="134">
        <v>1350</v>
      </c>
      <c r="H22" s="491">
        <v>1075.21</v>
      </c>
      <c r="I22" s="135">
        <f t="shared" si="0"/>
        <v>79.645185185185184</v>
      </c>
      <c r="M22" s="240"/>
    </row>
    <row r="23" spans="1:14" x14ac:dyDescent="0.25">
      <c r="A23" s="565"/>
      <c r="B23" s="158">
        <v>640</v>
      </c>
      <c r="C23" s="55" t="s">
        <v>103</v>
      </c>
      <c r="D23" s="22"/>
      <c r="E23" s="22"/>
      <c r="F23" s="22">
        <v>16606.070000000003</v>
      </c>
      <c r="G23" s="134">
        <v>0</v>
      </c>
      <c r="H23" s="491"/>
      <c r="I23" s="135">
        <f t="shared" si="0"/>
        <v>0</v>
      </c>
      <c r="M23" s="240"/>
    </row>
    <row r="24" spans="1:14" ht="15.75" thickBot="1" x14ac:dyDescent="0.3">
      <c r="A24" s="566"/>
      <c r="B24" s="159">
        <v>600</v>
      </c>
      <c r="C24" s="136" t="s">
        <v>417</v>
      </c>
      <c r="D24" s="86">
        <v>6352.52</v>
      </c>
      <c r="E24" s="86">
        <v>29106.03</v>
      </c>
      <c r="F24" s="86">
        <v>14191</v>
      </c>
      <c r="G24" s="156">
        <v>18974</v>
      </c>
      <c r="H24" s="492">
        <v>15934.1</v>
      </c>
      <c r="I24" s="139">
        <f t="shared" si="0"/>
        <v>83.978602297881309</v>
      </c>
      <c r="M24" s="240"/>
    </row>
    <row r="25" spans="1:14" ht="15.75" thickBot="1" x14ac:dyDescent="0.3">
      <c r="A25" s="140" t="s">
        <v>112</v>
      </c>
      <c r="B25" s="549" t="s">
        <v>113</v>
      </c>
      <c r="C25" s="542"/>
      <c r="D25" s="142">
        <v>62531</v>
      </c>
      <c r="E25" s="142">
        <v>57263.12</v>
      </c>
      <c r="F25" s="142">
        <f>F26</f>
        <v>56026.7</v>
      </c>
      <c r="G25" s="141">
        <v>65000</v>
      </c>
      <c r="H25" s="451">
        <f>H26</f>
        <v>55265.72</v>
      </c>
      <c r="I25" s="425">
        <f t="shared" si="0"/>
        <v>85.024184615384613</v>
      </c>
      <c r="K25" s="240"/>
      <c r="M25" s="240"/>
    </row>
    <row r="26" spans="1:14" ht="15.75" thickBot="1" x14ac:dyDescent="0.3">
      <c r="A26" s="160"/>
      <c r="B26" s="161">
        <v>630</v>
      </c>
      <c r="C26" s="162" t="s">
        <v>114</v>
      </c>
      <c r="D26" s="86">
        <v>62531</v>
      </c>
      <c r="E26" s="86">
        <v>57263.12</v>
      </c>
      <c r="F26" s="86">
        <v>56026.7</v>
      </c>
      <c r="G26" s="156">
        <v>65000</v>
      </c>
      <c r="H26" s="494">
        <v>55265.72</v>
      </c>
      <c r="I26" s="219">
        <f t="shared" si="0"/>
        <v>85.024184615384613</v>
      </c>
      <c r="M26" s="240"/>
    </row>
    <row r="27" spans="1:14" ht="15.75" thickBot="1" x14ac:dyDescent="0.3">
      <c r="A27" s="140" t="s">
        <v>115</v>
      </c>
      <c r="B27" s="549" t="s">
        <v>116</v>
      </c>
      <c r="C27" s="542"/>
      <c r="D27" s="142">
        <v>1.5</v>
      </c>
      <c r="E27" s="142">
        <v>18.02</v>
      </c>
      <c r="F27" s="142">
        <f>F28</f>
        <v>19</v>
      </c>
      <c r="G27" s="141">
        <v>1900</v>
      </c>
      <c r="H27" s="451">
        <f>H28</f>
        <v>4</v>
      </c>
      <c r="I27" s="425">
        <f t="shared" si="0"/>
        <v>0.21052631578947367</v>
      </c>
      <c r="M27" s="240"/>
    </row>
    <row r="28" spans="1:14" ht="15.75" thickBot="1" x14ac:dyDescent="0.3">
      <c r="A28" s="163"/>
      <c r="B28" s="164"/>
      <c r="C28" s="162" t="s">
        <v>117</v>
      </c>
      <c r="D28" s="86">
        <v>1.5</v>
      </c>
      <c r="E28" s="86">
        <v>18.02</v>
      </c>
      <c r="F28" s="86">
        <v>19</v>
      </c>
      <c r="G28" s="156">
        <v>1900</v>
      </c>
      <c r="H28" s="495">
        <v>4</v>
      </c>
      <c r="I28" s="217">
        <f t="shared" si="0"/>
        <v>0.21052631578947367</v>
      </c>
      <c r="M28" s="240"/>
    </row>
    <row r="29" spans="1:14" ht="15.75" thickBot="1" x14ac:dyDescent="0.3">
      <c r="A29" s="140" t="s">
        <v>118</v>
      </c>
      <c r="B29" s="549" t="s">
        <v>119</v>
      </c>
      <c r="C29" s="542"/>
      <c r="D29" s="142">
        <v>205874.57</v>
      </c>
      <c r="E29" s="142">
        <v>228019.05</v>
      </c>
      <c r="F29" s="142">
        <f>SUM(F30:F33)</f>
        <v>285169.27999999997</v>
      </c>
      <c r="G29" s="141">
        <v>288677</v>
      </c>
      <c r="H29" s="451">
        <f>SUM(H30:H33)</f>
        <v>284752.95999999996</v>
      </c>
      <c r="I29" s="425">
        <f t="shared" si="0"/>
        <v>98.64068145366619</v>
      </c>
      <c r="M29" s="240"/>
    </row>
    <row r="30" spans="1:14" x14ac:dyDescent="0.25">
      <c r="A30" s="523"/>
      <c r="B30" s="157">
        <v>610</v>
      </c>
      <c r="C30" s="53" t="s">
        <v>100</v>
      </c>
      <c r="D30" s="17">
        <v>123486.16</v>
      </c>
      <c r="E30" s="17">
        <v>129732.70999999999</v>
      </c>
      <c r="F30" s="17">
        <v>180574.71</v>
      </c>
      <c r="G30" s="131">
        <v>158126</v>
      </c>
      <c r="H30" s="490">
        <v>141300.32999999999</v>
      </c>
      <c r="I30" s="207">
        <f t="shared" si="0"/>
        <v>89.359327371842696</v>
      </c>
      <c r="M30" s="240"/>
      <c r="N30" s="132"/>
    </row>
    <row r="31" spans="1:14" x14ac:dyDescent="0.25">
      <c r="A31" s="524"/>
      <c r="B31" s="158">
        <v>620</v>
      </c>
      <c r="C31" s="55" t="s">
        <v>101</v>
      </c>
      <c r="D31" s="22">
        <v>45335.28</v>
      </c>
      <c r="E31" s="22">
        <v>47330.69</v>
      </c>
      <c r="F31" s="22">
        <v>64218.21</v>
      </c>
      <c r="G31" s="134">
        <v>53947</v>
      </c>
      <c r="H31" s="491">
        <v>51299.290000000008</v>
      </c>
      <c r="I31" s="135">
        <f t="shared" si="0"/>
        <v>95.092016238159687</v>
      </c>
      <c r="M31" s="240"/>
      <c r="N31" s="132"/>
    </row>
    <row r="32" spans="1:14" x14ac:dyDescent="0.25">
      <c r="A32" s="524"/>
      <c r="B32" s="158">
        <v>630</v>
      </c>
      <c r="C32" s="55" t="s">
        <v>102</v>
      </c>
      <c r="D32" s="22">
        <v>36953.129999999997</v>
      </c>
      <c r="E32" s="22">
        <v>23590.739999999998</v>
      </c>
      <c r="F32" s="22">
        <v>39993.599999999999</v>
      </c>
      <c r="G32" s="134">
        <v>19000</v>
      </c>
      <c r="H32" s="491">
        <v>25182.800000000003</v>
      </c>
      <c r="I32" s="135">
        <f t="shared" si="0"/>
        <v>132.54105263157896</v>
      </c>
      <c r="M32" s="240"/>
      <c r="N32" s="132"/>
    </row>
    <row r="33" spans="1:14" ht="15.75" thickBot="1" x14ac:dyDescent="0.3">
      <c r="A33" s="525"/>
      <c r="B33" s="158">
        <v>650</v>
      </c>
      <c r="C33" s="55" t="s">
        <v>83</v>
      </c>
      <c r="D33" s="86">
        <v>100</v>
      </c>
      <c r="E33" s="86">
        <v>27364.91</v>
      </c>
      <c r="F33" s="86">
        <v>382.76</v>
      </c>
      <c r="G33" s="156">
        <v>57604</v>
      </c>
      <c r="H33" s="492">
        <v>66970.539999999994</v>
      </c>
      <c r="I33" s="139">
        <f t="shared" si="0"/>
        <v>116.26022498437607</v>
      </c>
      <c r="M33" s="240"/>
      <c r="N33" s="132"/>
    </row>
    <row r="34" spans="1:14" ht="15.75" thickBot="1" x14ac:dyDescent="0.3">
      <c r="A34" s="140" t="s">
        <v>120</v>
      </c>
      <c r="B34" s="549" t="s">
        <v>121</v>
      </c>
      <c r="C34" s="542"/>
      <c r="D34" s="142">
        <v>2000</v>
      </c>
      <c r="E34" s="142">
        <v>2240.37</v>
      </c>
      <c r="F34" s="142">
        <f>F35</f>
        <v>2288.38</v>
      </c>
      <c r="G34" s="141">
        <v>2000</v>
      </c>
      <c r="H34" s="451">
        <f>H35</f>
        <v>2459.98</v>
      </c>
      <c r="I34" s="425">
        <f t="shared" si="0"/>
        <v>122.999</v>
      </c>
      <c r="K34" s="240"/>
      <c r="M34" s="240"/>
    </row>
    <row r="35" spans="1:14" ht="15.75" thickBot="1" x14ac:dyDescent="0.3">
      <c r="A35" s="163"/>
      <c r="B35" s="166"/>
      <c r="C35" s="167" t="s">
        <v>122</v>
      </c>
      <c r="D35" s="12">
        <v>2000</v>
      </c>
      <c r="E35" s="12">
        <v>2240.37</v>
      </c>
      <c r="F35" s="12">
        <v>2288.38</v>
      </c>
      <c r="G35" s="170">
        <v>2000</v>
      </c>
      <c r="H35" s="495">
        <v>2459.98</v>
      </c>
      <c r="I35" s="217">
        <f t="shared" si="0"/>
        <v>122.999</v>
      </c>
    </row>
    <row r="36" spans="1:14" ht="15.75" thickBot="1" x14ac:dyDescent="0.3">
      <c r="A36" s="171" t="s">
        <v>123</v>
      </c>
      <c r="B36" s="549" t="s">
        <v>124</v>
      </c>
      <c r="C36" s="542"/>
      <c r="D36" s="173">
        <v>56923.06</v>
      </c>
      <c r="E36" s="173">
        <v>61855.359999999993</v>
      </c>
      <c r="F36" s="173">
        <f>SUM(F37:F40)</f>
        <v>79092.639999999999</v>
      </c>
      <c r="G36" s="172">
        <v>89634.3</v>
      </c>
      <c r="H36" s="451">
        <f>SUM(H37:H40)</f>
        <v>88456.510000000009</v>
      </c>
      <c r="I36" s="425">
        <f t="shared" si="0"/>
        <v>98.686005245759716</v>
      </c>
    </row>
    <row r="37" spans="1:14" x14ac:dyDescent="0.25">
      <c r="A37" s="523"/>
      <c r="B37" s="157">
        <v>610</v>
      </c>
      <c r="C37" s="53" t="s">
        <v>100</v>
      </c>
      <c r="D37" s="17">
        <v>33912.11</v>
      </c>
      <c r="E37" s="17">
        <v>39048.269999999997</v>
      </c>
      <c r="F37" s="17">
        <v>51259.94</v>
      </c>
      <c r="G37" s="131">
        <v>56117</v>
      </c>
      <c r="H37" s="490">
        <v>53526.83</v>
      </c>
      <c r="I37" s="207">
        <f t="shared" si="0"/>
        <v>95.384339861361084</v>
      </c>
      <c r="K37" s="240"/>
      <c r="L37" s="132"/>
    </row>
    <row r="38" spans="1:14" x14ac:dyDescent="0.25">
      <c r="A38" s="524"/>
      <c r="B38" s="158">
        <v>620</v>
      </c>
      <c r="C38" s="55" t="s">
        <v>101</v>
      </c>
      <c r="D38" s="22">
        <v>11789.54</v>
      </c>
      <c r="E38" s="22">
        <v>13624.06</v>
      </c>
      <c r="F38" s="22">
        <v>17577.689999999999</v>
      </c>
      <c r="G38" s="134">
        <v>19841.3</v>
      </c>
      <c r="H38" s="491">
        <v>17891.14</v>
      </c>
      <c r="I38" s="135">
        <f t="shared" si="0"/>
        <v>90.171208539763015</v>
      </c>
      <c r="J38" s="132"/>
    </row>
    <row r="39" spans="1:14" x14ac:dyDescent="0.25">
      <c r="A39" s="524"/>
      <c r="B39" s="158">
        <v>630</v>
      </c>
      <c r="C39" s="55" t="s">
        <v>102</v>
      </c>
      <c r="D39" s="22">
        <v>11149.41</v>
      </c>
      <c r="E39" s="22">
        <v>8952.9599999999991</v>
      </c>
      <c r="F39" s="22">
        <v>10087.280000000001</v>
      </c>
      <c r="G39" s="134">
        <v>13676</v>
      </c>
      <c r="H39" s="491">
        <v>16926.13</v>
      </c>
      <c r="I39" s="135">
        <f t="shared" si="0"/>
        <v>123.76520912547528</v>
      </c>
    </row>
    <row r="40" spans="1:14" ht="15.75" thickBot="1" x14ac:dyDescent="0.3">
      <c r="A40" s="525"/>
      <c r="B40" s="158">
        <v>640</v>
      </c>
      <c r="C40" s="136"/>
      <c r="D40" s="86">
        <v>72</v>
      </c>
      <c r="E40" s="86">
        <v>230.07</v>
      </c>
      <c r="F40" s="86">
        <v>167.73</v>
      </c>
      <c r="G40" s="156">
        <v>0</v>
      </c>
      <c r="H40" s="492">
        <v>112.41</v>
      </c>
      <c r="I40" s="139">
        <f t="shared" si="0"/>
        <v>0</v>
      </c>
      <c r="K40" s="240"/>
    </row>
    <row r="41" spans="1:14" ht="15.75" thickBot="1" x14ac:dyDescent="0.3">
      <c r="A41" s="140" t="s">
        <v>125</v>
      </c>
      <c r="B41" s="549" t="s">
        <v>126</v>
      </c>
      <c r="C41" s="542"/>
      <c r="D41" s="141">
        <v>69.25</v>
      </c>
      <c r="E41" s="142">
        <v>440.25</v>
      </c>
      <c r="F41" s="142">
        <f>F42</f>
        <v>53</v>
      </c>
      <c r="G41" s="141">
        <v>200</v>
      </c>
      <c r="H41" s="493">
        <f>H42</f>
        <v>150</v>
      </c>
      <c r="I41" s="425">
        <f t="shared" si="0"/>
        <v>75</v>
      </c>
    </row>
    <row r="42" spans="1:14" ht="15.75" thickBot="1" x14ac:dyDescent="0.3">
      <c r="A42" s="174"/>
      <c r="B42" s="175">
        <v>640</v>
      </c>
      <c r="C42" s="155" t="s">
        <v>127</v>
      </c>
      <c r="D42" s="13">
        <v>69.25</v>
      </c>
      <c r="E42" s="12">
        <v>440.25</v>
      </c>
      <c r="F42" s="12">
        <v>53</v>
      </c>
      <c r="G42" s="170">
        <v>200</v>
      </c>
      <c r="H42" s="495">
        <v>150</v>
      </c>
      <c r="I42" s="217">
        <f t="shared" si="0"/>
        <v>75</v>
      </c>
    </row>
    <row r="43" spans="1:14" ht="15.75" thickBot="1" x14ac:dyDescent="0.3">
      <c r="A43" s="140" t="s">
        <v>128</v>
      </c>
      <c r="B43" s="549" t="s">
        <v>129</v>
      </c>
      <c r="C43" s="542"/>
      <c r="D43" s="173">
        <v>87006.54</v>
      </c>
      <c r="E43" s="173">
        <v>79163.91</v>
      </c>
      <c r="F43" s="173">
        <f>SUM(F44:F49)</f>
        <v>44376.84</v>
      </c>
      <c r="G43" s="172">
        <v>104175</v>
      </c>
      <c r="H43" s="451">
        <f>SUM(H44:H49)</f>
        <v>104096.26</v>
      </c>
      <c r="I43" s="425">
        <f t="shared" si="0"/>
        <v>99.924415646748258</v>
      </c>
    </row>
    <row r="44" spans="1:14" x14ac:dyDescent="0.25">
      <c r="A44" s="523"/>
      <c r="B44" s="130">
        <v>610</v>
      </c>
      <c r="C44" s="53" t="s">
        <v>100</v>
      </c>
      <c r="D44" s="17">
        <v>31091.66</v>
      </c>
      <c r="E44" s="17">
        <v>33641.449999999997</v>
      </c>
      <c r="F44" s="17">
        <v>32681.3</v>
      </c>
      <c r="G44" s="131">
        <v>27910</v>
      </c>
      <c r="H44" s="496">
        <v>23174.11</v>
      </c>
      <c r="I44" s="446">
        <f t="shared" si="0"/>
        <v>83.03156574704407</v>
      </c>
    </row>
    <row r="45" spans="1:14" x14ac:dyDescent="0.25">
      <c r="A45" s="524"/>
      <c r="B45" s="133">
        <v>620</v>
      </c>
      <c r="C45" s="55" t="s">
        <v>101</v>
      </c>
      <c r="D45" s="22">
        <v>10918.71</v>
      </c>
      <c r="E45" s="22">
        <v>11858.77</v>
      </c>
      <c r="F45" s="22">
        <v>11044.98</v>
      </c>
      <c r="G45" s="134">
        <v>9933</v>
      </c>
      <c r="H45" s="491">
        <v>7938.05</v>
      </c>
      <c r="I45" s="135">
        <f t="shared" si="0"/>
        <v>79.915936776401892</v>
      </c>
      <c r="L45" s="132"/>
    </row>
    <row r="46" spans="1:14" x14ac:dyDescent="0.25">
      <c r="A46" s="524"/>
      <c r="B46" s="133">
        <v>630</v>
      </c>
      <c r="C46" s="55" t="s">
        <v>102</v>
      </c>
      <c r="D46" s="22">
        <v>3273.6100000000006</v>
      </c>
      <c r="E46" s="22">
        <v>2843.350000000004</v>
      </c>
      <c r="F46" s="22">
        <v>650.55999999999995</v>
      </c>
      <c r="G46" s="134">
        <v>2800</v>
      </c>
      <c r="H46" s="491">
        <v>1161.9700000000012</v>
      </c>
      <c r="I46" s="135">
        <f t="shared" si="0"/>
        <v>41.498928571428614</v>
      </c>
    </row>
    <row r="47" spans="1:14" x14ac:dyDescent="0.25">
      <c r="A47" s="524"/>
      <c r="B47" s="176">
        <v>630</v>
      </c>
      <c r="C47" s="58" t="s">
        <v>130</v>
      </c>
      <c r="D47" s="45"/>
      <c r="E47" s="45">
        <v>8549.6</v>
      </c>
      <c r="F47" s="45"/>
      <c r="G47" s="177">
        <v>34900</v>
      </c>
      <c r="H47" s="492">
        <v>33668.230000000003</v>
      </c>
      <c r="I47" s="135">
        <f t="shared" si="0"/>
        <v>96.470573065902585</v>
      </c>
      <c r="L47" s="240"/>
    </row>
    <row r="48" spans="1:14" x14ac:dyDescent="0.25">
      <c r="A48" s="524"/>
      <c r="B48" s="176">
        <v>630</v>
      </c>
      <c r="C48" s="58" t="s">
        <v>131</v>
      </c>
      <c r="D48" s="45"/>
      <c r="E48" s="45">
        <v>22270.739999999998</v>
      </c>
      <c r="F48" s="45"/>
      <c r="G48" s="177">
        <v>28632</v>
      </c>
      <c r="H48" s="492">
        <v>28535.95</v>
      </c>
      <c r="I48" s="135">
        <f t="shared" si="0"/>
        <v>99.664536183291432</v>
      </c>
      <c r="K48" s="240"/>
    </row>
    <row r="49" spans="1:11" ht="15.75" thickBot="1" x14ac:dyDescent="0.3">
      <c r="A49" s="525"/>
      <c r="B49" s="178">
        <v>630</v>
      </c>
      <c r="C49" s="57" t="s">
        <v>131</v>
      </c>
      <c r="D49" s="28">
        <v>41722.559999999998</v>
      </c>
      <c r="E49" s="28"/>
      <c r="F49" s="28"/>
      <c r="G49" s="179">
        <v>0</v>
      </c>
      <c r="H49" s="497">
        <v>9617.9500000000007</v>
      </c>
      <c r="I49" s="270">
        <f t="shared" si="0"/>
        <v>0</v>
      </c>
    </row>
    <row r="50" spans="1:11" ht="15.75" thickBot="1" x14ac:dyDescent="0.3">
      <c r="A50" s="140" t="s">
        <v>132</v>
      </c>
      <c r="B50" s="549" t="s">
        <v>133</v>
      </c>
      <c r="C50" s="542"/>
      <c r="D50" s="142">
        <v>362393.4</v>
      </c>
      <c r="E50" s="142">
        <v>432250.81000000006</v>
      </c>
      <c r="F50" s="142">
        <f>SUM(F51:F56)</f>
        <v>428213.61999999994</v>
      </c>
      <c r="G50" s="141">
        <v>644343</v>
      </c>
      <c r="H50" s="451">
        <f>SUM(H51:H56)</f>
        <v>591802.98</v>
      </c>
      <c r="I50" s="425">
        <f t="shared" si="0"/>
        <v>91.845954716664878</v>
      </c>
    </row>
    <row r="51" spans="1:11" x14ac:dyDescent="0.25">
      <c r="A51" s="564"/>
      <c r="B51" s="180">
        <v>640</v>
      </c>
      <c r="C51" s="181" t="s">
        <v>134</v>
      </c>
      <c r="D51" s="145">
        <v>263000</v>
      </c>
      <c r="E51" s="145">
        <v>334227.87</v>
      </c>
      <c r="F51" s="145">
        <v>336389.93</v>
      </c>
      <c r="G51" s="16">
        <v>549343</v>
      </c>
      <c r="H51" s="490">
        <v>506164.22</v>
      </c>
      <c r="I51" s="207">
        <f t="shared" si="0"/>
        <v>92.139923508627575</v>
      </c>
    </row>
    <row r="52" spans="1:11" x14ac:dyDescent="0.25">
      <c r="A52" s="565"/>
      <c r="B52" s="180"/>
      <c r="C52" s="182" t="s">
        <v>401</v>
      </c>
      <c r="D52" s="183"/>
      <c r="E52" s="183"/>
      <c r="F52" s="183">
        <v>2399.1</v>
      </c>
      <c r="G52" s="42"/>
      <c r="H52" s="490"/>
      <c r="I52" s="207">
        <f t="shared" si="0"/>
        <v>0</v>
      </c>
    </row>
    <row r="53" spans="1:11" x14ac:dyDescent="0.25">
      <c r="A53" s="565"/>
      <c r="B53" s="180">
        <v>640</v>
      </c>
      <c r="C53" s="182" t="s">
        <v>402</v>
      </c>
      <c r="D53" s="183"/>
      <c r="E53" s="183"/>
      <c r="F53" s="183">
        <v>3251.05</v>
      </c>
      <c r="G53" s="184">
        <v>0</v>
      </c>
      <c r="H53" s="490"/>
      <c r="I53" s="207">
        <f t="shared" si="0"/>
        <v>0</v>
      </c>
    </row>
    <row r="54" spans="1:11" x14ac:dyDescent="0.25">
      <c r="A54" s="565"/>
      <c r="B54" s="180">
        <v>630</v>
      </c>
      <c r="C54" s="182" t="s">
        <v>135</v>
      </c>
      <c r="D54" s="183">
        <v>1800</v>
      </c>
      <c r="E54" s="183">
        <v>1980</v>
      </c>
      <c r="F54" s="183"/>
      <c r="G54" s="42">
        <v>0</v>
      </c>
      <c r="H54" s="491"/>
      <c r="I54" s="135">
        <f t="shared" si="0"/>
        <v>0</v>
      </c>
    </row>
    <row r="55" spans="1:11" x14ac:dyDescent="0.25">
      <c r="A55" s="565"/>
      <c r="B55" s="180">
        <v>630</v>
      </c>
      <c r="C55" s="182" t="s">
        <v>136</v>
      </c>
      <c r="D55" s="183">
        <v>27926.51</v>
      </c>
      <c r="E55" s="183">
        <v>25015.09</v>
      </c>
      <c r="F55" s="183">
        <v>16116.5</v>
      </c>
      <c r="G55" s="184">
        <v>30000</v>
      </c>
      <c r="H55" s="491">
        <v>16532.2</v>
      </c>
      <c r="I55" s="135">
        <f t="shared" si="0"/>
        <v>55.10733333333333</v>
      </c>
    </row>
    <row r="56" spans="1:11" ht="15.75" thickBot="1" x14ac:dyDescent="0.3">
      <c r="A56" s="566"/>
      <c r="B56" s="159">
        <v>640</v>
      </c>
      <c r="C56" s="185" t="s">
        <v>137</v>
      </c>
      <c r="D56" s="102">
        <v>69666.89</v>
      </c>
      <c r="E56" s="102">
        <v>71027.850000000006</v>
      </c>
      <c r="F56" s="102">
        <v>70057.039999999994</v>
      </c>
      <c r="G56" s="186">
        <v>65000</v>
      </c>
      <c r="H56" s="492">
        <v>69106.559999999998</v>
      </c>
      <c r="I56" s="139">
        <f t="shared" si="0"/>
        <v>106.31778461538461</v>
      </c>
    </row>
    <row r="57" spans="1:11" ht="15.75" thickBot="1" x14ac:dyDescent="0.3">
      <c r="A57" s="187" t="s">
        <v>138</v>
      </c>
      <c r="B57" s="580" t="s">
        <v>139</v>
      </c>
      <c r="C57" s="536"/>
      <c r="D57" s="189">
        <v>106730.37000000001</v>
      </c>
      <c r="E57" s="189">
        <v>101186.41</v>
      </c>
      <c r="F57" s="189">
        <f>F58+F62+F63+F64+F65+F66+F67+F68</f>
        <v>96374.92</v>
      </c>
      <c r="G57" s="188">
        <v>117509</v>
      </c>
      <c r="H57" s="451">
        <f>H58+H62+H63+H64+H65+H66+H67+H68</f>
        <v>121874.13</v>
      </c>
      <c r="I57" s="425">
        <f t="shared" si="0"/>
        <v>103.71471972359565</v>
      </c>
    </row>
    <row r="58" spans="1:11" ht="15.75" thickBot="1" x14ac:dyDescent="0.3">
      <c r="A58" s="567"/>
      <c r="B58" s="581" t="s">
        <v>140</v>
      </c>
      <c r="C58" s="582"/>
      <c r="D58" s="190">
        <v>14813.99</v>
      </c>
      <c r="E58" s="190">
        <v>26680.239999999994</v>
      </c>
      <c r="F58" s="190">
        <f>SUM(F59:F61)</f>
        <v>30733.109999999997</v>
      </c>
      <c r="G58" s="170">
        <v>28484</v>
      </c>
      <c r="H58" s="451">
        <f>SUM(H59:H61)</f>
        <v>27824.831324799998</v>
      </c>
      <c r="I58" s="217">
        <f t="shared" si="0"/>
        <v>97.6858282713102</v>
      </c>
    </row>
    <row r="59" spans="1:11" x14ac:dyDescent="0.25">
      <c r="A59" s="568"/>
      <c r="B59" s="191">
        <v>610</v>
      </c>
      <c r="C59" s="41" t="s">
        <v>100</v>
      </c>
      <c r="D59" s="183">
        <v>10778.65</v>
      </c>
      <c r="E59" s="183">
        <v>13605.65</v>
      </c>
      <c r="F59" s="183">
        <v>13497.82</v>
      </c>
      <c r="G59" s="192">
        <v>15337</v>
      </c>
      <c r="H59" s="490">
        <v>13380.38</v>
      </c>
      <c r="I59" s="207">
        <f t="shared" si="0"/>
        <v>87.242485492599585</v>
      </c>
    </row>
    <row r="60" spans="1:11" x14ac:dyDescent="0.25">
      <c r="A60" s="568"/>
      <c r="B60" s="191">
        <v>620</v>
      </c>
      <c r="C60" s="41" t="s">
        <v>101</v>
      </c>
      <c r="D60" s="183">
        <v>4035.34</v>
      </c>
      <c r="E60" s="183">
        <v>5883.76</v>
      </c>
      <c r="F60" s="183">
        <v>6228.87</v>
      </c>
      <c r="G60" s="192">
        <v>5647</v>
      </c>
      <c r="H60" s="491">
        <v>6884.72</v>
      </c>
      <c r="I60" s="135">
        <f t="shared" si="0"/>
        <v>121.91818664777759</v>
      </c>
    </row>
    <row r="61" spans="1:11" ht="15.75" thickBot="1" x14ac:dyDescent="0.3">
      <c r="A61" s="568"/>
      <c r="B61" s="193">
        <v>630</v>
      </c>
      <c r="C61" s="100" t="s">
        <v>102</v>
      </c>
      <c r="D61" s="102"/>
      <c r="E61" s="102">
        <v>7190.8299999999945</v>
      </c>
      <c r="F61" s="102">
        <v>11006.419999999998</v>
      </c>
      <c r="G61" s="179">
        <v>7500</v>
      </c>
      <c r="H61" s="452">
        <f>2520.07+480+28.68+121.68+2338.88+242+384.44+638.98+627.2+177.8013248</f>
        <v>7559.7313247999991</v>
      </c>
      <c r="I61" s="447">
        <f t="shared" si="0"/>
        <v>100.79641766399999</v>
      </c>
    </row>
    <row r="62" spans="1:11" x14ac:dyDescent="0.25">
      <c r="A62" s="568"/>
      <c r="B62" s="191">
        <v>600</v>
      </c>
      <c r="C62" s="41" t="s">
        <v>141</v>
      </c>
      <c r="D62" s="183">
        <v>63662.49</v>
      </c>
      <c r="E62" s="183">
        <v>16897.650000000001</v>
      </c>
      <c r="F62" s="183">
        <v>16500</v>
      </c>
      <c r="G62" s="192">
        <v>27662</v>
      </c>
      <c r="H62" s="490">
        <v>18403.2986752</v>
      </c>
      <c r="I62" s="207">
        <f t="shared" si="0"/>
        <v>66.529168806304668</v>
      </c>
      <c r="K62" s="132"/>
    </row>
    <row r="63" spans="1:11" x14ac:dyDescent="0.25">
      <c r="A63" s="568"/>
      <c r="B63" s="191">
        <v>600</v>
      </c>
      <c r="C63" s="41" t="s">
        <v>142</v>
      </c>
      <c r="D63" s="183"/>
      <c r="E63" s="183">
        <v>21615.870000000003</v>
      </c>
      <c r="F63" s="183"/>
      <c r="G63" s="134">
        <v>0</v>
      </c>
      <c r="H63" s="491"/>
      <c r="I63" s="135">
        <f t="shared" si="0"/>
        <v>0</v>
      </c>
    </row>
    <row r="64" spans="1:11" x14ac:dyDescent="0.25">
      <c r="A64" s="568"/>
      <c r="B64" s="191">
        <v>600</v>
      </c>
      <c r="C64" s="20" t="s">
        <v>143</v>
      </c>
      <c r="D64" s="110"/>
      <c r="E64" s="110">
        <v>4000</v>
      </c>
      <c r="F64" s="110">
        <v>4000</v>
      </c>
      <c r="G64" s="134">
        <v>0</v>
      </c>
      <c r="H64" s="491"/>
      <c r="I64" s="135">
        <f t="shared" si="0"/>
        <v>0</v>
      </c>
    </row>
    <row r="65" spans="1:13" x14ac:dyDescent="0.25">
      <c r="A65" s="568"/>
      <c r="B65" s="191">
        <v>600</v>
      </c>
      <c r="C65" s="20" t="s">
        <v>144</v>
      </c>
      <c r="D65" s="110"/>
      <c r="E65" s="110">
        <v>3594</v>
      </c>
      <c r="F65" s="110">
        <v>6000</v>
      </c>
      <c r="G65" s="134">
        <v>5300</v>
      </c>
      <c r="H65" s="491">
        <v>4165.32</v>
      </c>
      <c r="I65" s="135">
        <f t="shared" si="0"/>
        <v>78.590943396226407</v>
      </c>
      <c r="K65" s="132"/>
    </row>
    <row r="66" spans="1:13" x14ac:dyDescent="0.25">
      <c r="A66" s="568"/>
      <c r="B66" s="191">
        <v>600</v>
      </c>
      <c r="C66" s="20" t="s">
        <v>145</v>
      </c>
      <c r="D66" s="110"/>
      <c r="E66" s="110"/>
      <c r="F66" s="110"/>
      <c r="G66" s="134">
        <v>0</v>
      </c>
      <c r="H66" s="491"/>
      <c r="I66" s="135">
        <f t="shared" si="0"/>
        <v>0</v>
      </c>
      <c r="L66" s="240"/>
    </row>
    <row r="67" spans="1:13" x14ac:dyDescent="0.25">
      <c r="A67" s="568"/>
      <c r="B67" s="191">
        <v>600</v>
      </c>
      <c r="C67" s="20" t="s">
        <v>146</v>
      </c>
      <c r="D67" s="110">
        <v>28253.89</v>
      </c>
      <c r="E67" s="110">
        <v>28398.65</v>
      </c>
      <c r="F67" s="110">
        <v>39141.81</v>
      </c>
      <c r="G67" s="23">
        <v>46313</v>
      </c>
      <c r="H67" s="491">
        <v>46536.68</v>
      </c>
      <c r="I67" s="135">
        <f t="shared" si="0"/>
        <v>100.48297454278496</v>
      </c>
    </row>
    <row r="68" spans="1:13" ht="15.75" thickBot="1" x14ac:dyDescent="0.3">
      <c r="A68" s="568"/>
      <c r="B68" s="191">
        <v>600</v>
      </c>
      <c r="C68" s="20" t="s">
        <v>396</v>
      </c>
      <c r="D68" s="150"/>
      <c r="E68" s="150"/>
      <c r="F68" s="150"/>
      <c r="G68" s="195">
        <v>9750</v>
      </c>
      <c r="H68" s="491">
        <f>18238.52+6705.48</f>
        <v>24944</v>
      </c>
      <c r="I68" s="135">
        <f t="shared" ref="I68:I131" si="1">IF(G68=0,0,H68/G68*100)</f>
        <v>255.83589743589746</v>
      </c>
    </row>
    <row r="69" spans="1:13" ht="15.75" hidden="1" thickBot="1" x14ac:dyDescent="0.3">
      <c r="A69" s="568"/>
      <c r="B69" s="191">
        <v>600</v>
      </c>
      <c r="C69" s="196"/>
      <c r="D69" s="110"/>
      <c r="E69" s="110"/>
      <c r="F69" s="110"/>
      <c r="G69" s="195"/>
      <c r="H69" s="491"/>
      <c r="I69" s="135">
        <f t="shared" si="1"/>
        <v>0</v>
      </c>
    </row>
    <row r="70" spans="1:13" ht="15.75" hidden="1" thickBot="1" x14ac:dyDescent="0.3">
      <c r="A70" s="569"/>
      <c r="B70" s="197">
        <v>600</v>
      </c>
      <c r="C70" s="57"/>
      <c r="D70" s="112"/>
      <c r="E70" s="112"/>
      <c r="F70" s="112"/>
      <c r="G70" s="198"/>
      <c r="H70" s="492"/>
      <c r="I70" s="139">
        <f t="shared" si="1"/>
        <v>0</v>
      </c>
    </row>
    <row r="71" spans="1:13" ht="15.75" thickBot="1" x14ac:dyDescent="0.3">
      <c r="A71" s="140" t="s">
        <v>147</v>
      </c>
      <c r="B71" s="549" t="s">
        <v>148</v>
      </c>
      <c r="C71" s="542"/>
      <c r="D71" s="142">
        <v>87575.21</v>
      </c>
      <c r="E71" s="142">
        <v>113415.88</v>
      </c>
      <c r="F71" s="142">
        <f>SUM(F72:F74)</f>
        <v>125799.64</v>
      </c>
      <c r="G71" s="141">
        <v>116741</v>
      </c>
      <c r="H71" s="451">
        <f>SUM(H72:H74)</f>
        <v>110576.57</v>
      </c>
      <c r="I71" s="425">
        <f t="shared" si="1"/>
        <v>94.719567247153961</v>
      </c>
    </row>
    <row r="72" spans="1:13" x14ac:dyDescent="0.25">
      <c r="A72" s="567"/>
      <c r="B72" s="199" t="s">
        <v>149</v>
      </c>
      <c r="C72" s="14" t="s">
        <v>100</v>
      </c>
      <c r="D72" s="200">
        <v>60328.94</v>
      </c>
      <c r="E72" s="200">
        <v>81894.320000000007</v>
      </c>
      <c r="F72" s="200">
        <v>91086.76</v>
      </c>
      <c r="G72" s="184">
        <v>80060</v>
      </c>
      <c r="H72" s="490">
        <v>79978.100000000006</v>
      </c>
      <c r="I72" s="207">
        <f t="shared" si="1"/>
        <v>99.897701723707229</v>
      </c>
      <c r="M72" s="132"/>
    </row>
    <row r="73" spans="1:13" x14ac:dyDescent="0.25">
      <c r="A73" s="568"/>
      <c r="B73" s="201" t="s">
        <v>149</v>
      </c>
      <c r="C73" s="20" t="s">
        <v>101</v>
      </c>
      <c r="D73" s="203">
        <v>18947.38</v>
      </c>
      <c r="E73" s="203">
        <v>24987.200000000001</v>
      </c>
      <c r="F73" s="203">
        <v>27480.49</v>
      </c>
      <c r="G73" s="202">
        <v>28681</v>
      </c>
      <c r="H73" s="491">
        <v>24363.74</v>
      </c>
      <c r="I73" s="135">
        <f t="shared" si="1"/>
        <v>84.947317039154839</v>
      </c>
    </row>
    <row r="74" spans="1:13" ht="15.75" thickBot="1" x14ac:dyDescent="0.3">
      <c r="A74" s="569"/>
      <c r="B74" s="204">
        <v>600</v>
      </c>
      <c r="C74" s="57" t="s">
        <v>102</v>
      </c>
      <c r="D74" s="205">
        <v>8298.89</v>
      </c>
      <c r="E74" s="205">
        <v>6534.36</v>
      </c>
      <c r="F74" s="205">
        <v>7232.3899999999994</v>
      </c>
      <c r="G74" s="177">
        <v>8000</v>
      </c>
      <c r="H74" s="492">
        <f>5515.2+719.53</f>
        <v>6234.73</v>
      </c>
      <c r="I74" s="139">
        <f t="shared" si="1"/>
        <v>77.934124999999995</v>
      </c>
    </row>
    <row r="75" spans="1:13" ht="15.75" thickBot="1" x14ac:dyDescent="0.3">
      <c r="A75" s="187" t="s">
        <v>150</v>
      </c>
      <c r="B75" s="578" t="s">
        <v>151</v>
      </c>
      <c r="C75" s="579"/>
      <c r="D75" s="142">
        <v>607295.49</v>
      </c>
      <c r="E75" s="142">
        <v>519637.36</v>
      </c>
      <c r="F75" s="142">
        <f>SUM(F76:F79)</f>
        <v>553503.07000000007</v>
      </c>
      <c r="G75" s="141">
        <v>602946</v>
      </c>
      <c r="H75" s="451">
        <f>SUM(H76:H79)</f>
        <v>593834.11</v>
      </c>
      <c r="I75" s="425">
        <f t="shared" si="1"/>
        <v>98.488771797142689</v>
      </c>
    </row>
    <row r="76" spans="1:13" x14ac:dyDescent="0.25">
      <c r="A76" s="564"/>
      <c r="B76" s="143">
        <v>630</v>
      </c>
      <c r="C76" s="206" t="s">
        <v>84</v>
      </c>
      <c r="D76" s="183">
        <v>21699.02</v>
      </c>
      <c r="E76" s="183"/>
      <c r="F76" s="183">
        <v>0</v>
      </c>
      <c r="G76" s="184">
        <v>0</v>
      </c>
      <c r="H76" s="490"/>
      <c r="I76" s="207">
        <f t="shared" si="1"/>
        <v>0</v>
      </c>
      <c r="K76" s="240"/>
    </row>
    <row r="77" spans="1:13" x14ac:dyDescent="0.25">
      <c r="A77" s="565"/>
      <c r="B77" s="201" t="s">
        <v>152</v>
      </c>
      <c r="C77" s="208" t="s">
        <v>153</v>
      </c>
      <c r="D77" s="110">
        <v>3974.17</v>
      </c>
      <c r="E77" s="110">
        <v>3974.17</v>
      </c>
      <c r="F77" s="110">
        <v>3974.17</v>
      </c>
      <c r="G77" s="202">
        <v>4000</v>
      </c>
      <c r="H77" s="491">
        <v>3974.17</v>
      </c>
      <c r="I77" s="135">
        <f t="shared" si="1"/>
        <v>99.354249999999993</v>
      </c>
    </row>
    <row r="78" spans="1:13" x14ac:dyDescent="0.25">
      <c r="A78" s="565"/>
      <c r="B78" s="201" t="s">
        <v>152</v>
      </c>
      <c r="C78" s="208" t="s">
        <v>154</v>
      </c>
      <c r="D78" s="150">
        <v>97445.88</v>
      </c>
      <c r="E78" s="150"/>
      <c r="F78" s="150"/>
      <c r="G78" s="151">
        <v>0</v>
      </c>
      <c r="H78" s="491"/>
      <c r="I78" s="139">
        <f t="shared" si="1"/>
        <v>0</v>
      </c>
    </row>
    <row r="79" spans="1:13" ht="15.75" thickBot="1" x14ac:dyDescent="0.3">
      <c r="A79" s="566"/>
      <c r="B79" s="148">
        <v>640</v>
      </c>
      <c r="C79" s="210" t="s">
        <v>155</v>
      </c>
      <c r="D79" s="112">
        <v>484176.42</v>
      </c>
      <c r="E79" s="112">
        <v>515663.19</v>
      </c>
      <c r="F79" s="112">
        <v>549528.9</v>
      </c>
      <c r="G79" s="212">
        <v>598946</v>
      </c>
      <c r="H79" s="492">
        <v>589859.93999999994</v>
      </c>
      <c r="I79" s="139">
        <f t="shared" si="1"/>
        <v>98.482991788909175</v>
      </c>
      <c r="J79" s="132"/>
    </row>
    <row r="80" spans="1:13" ht="15.75" hidden="1" thickBot="1" x14ac:dyDescent="0.3">
      <c r="A80" s="213" t="s">
        <v>156</v>
      </c>
      <c r="B80" s="583" t="s">
        <v>157</v>
      </c>
      <c r="C80" s="584"/>
      <c r="D80" s="214"/>
      <c r="E80" s="215"/>
      <c r="F80" s="215"/>
      <c r="G80" s="216"/>
      <c r="H80" s="495"/>
      <c r="I80" s="217">
        <f t="shared" si="1"/>
        <v>0</v>
      </c>
    </row>
    <row r="81" spans="1:11" ht="15.75" hidden="1" thickBot="1" x14ac:dyDescent="0.3">
      <c r="A81" s="397"/>
      <c r="B81" s="193">
        <v>630</v>
      </c>
      <c r="C81" s="218" t="s">
        <v>153</v>
      </c>
      <c r="D81" s="103"/>
      <c r="E81" s="102"/>
      <c r="F81" s="102"/>
      <c r="G81" s="186"/>
      <c r="H81" s="494"/>
      <c r="I81" s="219">
        <f t="shared" si="1"/>
        <v>0</v>
      </c>
    </row>
    <row r="82" spans="1:11" ht="15.75" thickBot="1" x14ac:dyDescent="0.3">
      <c r="A82" s="187" t="s">
        <v>158</v>
      </c>
      <c r="B82" s="578" t="s">
        <v>159</v>
      </c>
      <c r="C82" s="579"/>
      <c r="D82" s="189">
        <v>14386.410000000002</v>
      </c>
      <c r="E82" s="189">
        <v>17575.48</v>
      </c>
      <c r="F82" s="189">
        <f>SUM(F83:F86)</f>
        <v>17824.14</v>
      </c>
      <c r="G82" s="188">
        <v>18678</v>
      </c>
      <c r="H82" s="451">
        <f>SUM(H83:H86)</f>
        <v>21623.989999999998</v>
      </c>
      <c r="I82" s="425">
        <f t="shared" si="1"/>
        <v>115.77251311703607</v>
      </c>
    </row>
    <row r="83" spans="1:11" x14ac:dyDescent="0.25">
      <c r="A83" s="567"/>
      <c r="B83" s="157">
        <v>610</v>
      </c>
      <c r="C83" s="53" t="s">
        <v>100</v>
      </c>
      <c r="D83" s="17">
        <v>9222.5300000000007</v>
      </c>
      <c r="E83" s="17">
        <v>10920.12</v>
      </c>
      <c r="F83" s="17">
        <v>12288.18</v>
      </c>
      <c r="G83" s="131">
        <v>13100</v>
      </c>
      <c r="H83" s="490">
        <v>13090.95</v>
      </c>
      <c r="I83" s="207">
        <f t="shared" si="1"/>
        <v>99.930916030534362</v>
      </c>
    </row>
    <row r="84" spans="1:11" x14ac:dyDescent="0.25">
      <c r="A84" s="568"/>
      <c r="B84" s="158">
        <v>620</v>
      </c>
      <c r="C84" s="55" t="s">
        <v>101</v>
      </c>
      <c r="D84" s="22">
        <v>3409.77</v>
      </c>
      <c r="E84" s="22">
        <v>4028.34</v>
      </c>
      <c r="F84" s="22">
        <v>4494.99</v>
      </c>
      <c r="G84" s="134">
        <v>4578</v>
      </c>
      <c r="H84" s="491">
        <v>4754.78</v>
      </c>
      <c r="I84" s="135">
        <f t="shared" si="1"/>
        <v>103.8615115771079</v>
      </c>
    </row>
    <row r="85" spans="1:11" x14ac:dyDescent="0.25">
      <c r="A85" s="568"/>
      <c r="B85" s="158">
        <v>630</v>
      </c>
      <c r="C85" s="55" t="s">
        <v>102</v>
      </c>
      <c r="D85" s="22">
        <v>1754.11</v>
      </c>
      <c r="E85" s="22">
        <v>2627.02</v>
      </c>
      <c r="F85" s="22">
        <v>1040.97</v>
      </c>
      <c r="G85" s="134">
        <v>1000</v>
      </c>
      <c r="H85" s="491">
        <v>1258.26</v>
      </c>
      <c r="I85" s="135">
        <f t="shared" si="1"/>
        <v>125.82599999999999</v>
      </c>
    </row>
    <row r="86" spans="1:11" ht="15.75" thickBot="1" x14ac:dyDescent="0.3">
      <c r="A86" s="569"/>
      <c r="B86" s="204">
        <v>600</v>
      </c>
      <c r="C86" s="220" t="s">
        <v>320</v>
      </c>
      <c r="D86" s="29"/>
      <c r="E86" s="28"/>
      <c r="F86" s="28">
        <v>0</v>
      </c>
      <c r="G86" s="179">
        <v>0</v>
      </c>
      <c r="H86" s="492">
        <v>2520</v>
      </c>
      <c r="I86" s="139">
        <f t="shared" si="1"/>
        <v>0</v>
      </c>
    </row>
    <row r="87" spans="1:11" ht="15.75" thickBot="1" x14ac:dyDescent="0.3">
      <c r="A87" s="221" t="s">
        <v>160</v>
      </c>
      <c r="B87" s="585" t="s">
        <v>161</v>
      </c>
      <c r="C87" s="586"/>
      <c r="D87" s="142">
        <v>18901.939999999999</v>
      </c>
      <c r="E87" s="142">
        <v>19832.530000000002</v>
      </c>
      <c r="F87" s="142">
        <f>SUM(F88:F91)</f>
        <v>21524.999999999996</v>
      </c>
      <c r="G87" s="141">
        <v>22444</v>
      </c>
      <c r="H87" s="451">
        <f>SUM(H88:H91)</f>
        <v>22607.08</v>
      </c>
      <c r="I87" s="425">
        <f t="shared" si="1"/>
        <v>100.72660844769203</v>
      </c>
      <c r="K87" s="240"/>
    </row>
    <row r="88" spans="1:11" x14ac:dyDescent="0.25">
      <c r="A88" s="567"/>
      <c r="B88" s="157">
        <v>610</v>
      </c>
      <c r="C88" s="53" t="s">
        <v>100</v>
      </c>
      <c r="D88" s="17">
        <v>13120.16</v>
      </c>
      <c r="E88" s="17">
        <v>14108.2</v>
      </c>
      <c r="F88" s="17">
        <v>15465.15</v>
      </c>
      <c r="G88" s="131">
        <v>15703</v>
      </c>
      <c r="H88" s="490">
        <v>16268.11</v>
      </c>
      <c r="I88" s="207">
        <f t="shared" si="1"/>
        <v>103.59873909444055</v>
      </c>
    </row>
    <row r="89" spans="1:11" x14ac:dyDescent="0.25">
      <c r="A89" s="568"/>
      <c r="B89" s="158">
        <v>620</v>
      </c>
      <c r="C89" s="55" t="s">
        <v>101</v>
      </c>
      <c r="D89" s="22">
        <v>4873.08</v>
      </c>
      <c r="E89" s="22">
        <v>4776.7</v>
      </c>
      <c r="F89" s="22">
        <v>5096.84</v>
      </c>
      <c r="G89" s="134">
        <v>5741</v>
      </c>
      <c r="H89" s="491">
        <v>5342.26</v>
      </c>
      <c r="I89" s="135">
        <f t="shared" si="1"/>
        <v>93.054520118446277</v>
      </c>
    </row>
    <row r="90" spans="1:11" x14ac:dyDescent="0.25">
      <c r="A90" s="568"/>
      <c r="B90" s="222">
        <v>630</v>
      </c>
      <c r="C90" s="58" t="s">
        <v>102</v>
      </c>
      <c r="D90" s="22">
        <v>908.7</v>
      </c>
      <c r="E90" s="22">
        <v>947.63</v>
      </c>
      <c r="F90" s="22">
        <v>963.01</v>
      </c>
      <c r="G90" s="134">
        <v>1000</v>
      </c>
      <c r="H90" s="491">
        <v>996.71</v>
      </c>
      <c r="I90" s="135">
        <f t="shared" si="1"/>
        <v>99.670999999999992</v>
      </c>
    </row>
    <row r="91" spans="1:11" ht="15.75" thickBot="1" x14ac:dyDescent="0.3">
      <c r="A91" s="569"/>
      <c r="B91" s="204">
        <v>640</v>
      </c>
      <c r="C91" s="57" t="s">
        <v>103</v>
      </c>
      <c r="D91" s="87"/>
      <c r="E91" s="86"/>
      <c r="F91" s="86"/>
      <c r="G91" s="156">
        <v>0</v>
      </c>
      <c r="H91" s="494"/>
      <c r="I91" s="219">
        <f t="shared" si="1"/>
        <v>0</v>
      </c>
    </row>
    <row r="92" spans="1:11" ht="15.75" thickBot="1" x14ac:dyDescent="0.3">
      <c r="A92" s="187" t="s">
        <v>162</v>
      </c>
      <c r="B92" s="580" t="s">
        <v>163</v>
      </c>
      <c r="C92" s="536"/>
      <c r="D92" s="142">
        <v>258445.63</v>
      </c>
      <c r="E92" s="142">
        <v>225107.38</v>
      </c>
      <c r="F92" s="142">
        <f>SUM(F107:F110)</f>
        <v>183499.42</v>
      </c>
      <c r="G92" s="141">
        <v>228210</v>
      </c>
      <c r="H92" s="451">
        <f>SUM(H107:H110)</f>
        <v>243536.62</v>
      </c>
      <c r="I92" s="425">
        <f t="shared" si="1"/>
        <v>106.71601595022129</v>
      </c>
    </row>
    <row r="93" spans="1:11" ht="13.5" hidden="1" customHeight="1" x14ac:dyDescent="0.25">
      <c r="A93" s="564"/>
      <c r="B93" s="157">
        <v>630</v>
      </c>
      <c r="C93" s="53" t="s">
        <v>164</v>
      </c>
      <c r="D93" s="145"/>
      <c r="E93" s="145"/>
      <c r="F93" s="145"/>
      <c r="G93" s="224"/>
      <c r="H93" s="490"/>
      <c r="I93" s="207">
        <f t="shared" si="1"/>
        <v>0</v>
      </c>
    </row>
    <row r="94" spans="1:11" ht="13.5" hidden="1" customHeight="1" x14ac:dyDescent="0.25">
      <c r="A94" s="565"/>
      <c r="B94" s="158"/>
      <c r="C94" s="58" t="s">
        <v>165</v>
      </c>
      <c r="D94" s="225"/>
      <c r="E94" s="225"/>
      <c r="F94" s="225"/>
      <c r="G94" s="226"/>
      <c r="H94" s="491"/>
      <c r="I94" s="135">
        <f t="shared" si="1"/>
        <v>0</v>
      </c>
    </row>
    <row r="95" spans="1:11" ht="13.5" hidden="1" customHeight="1" x14ac:dyDescent="0.25">
      <c r="A95" s="565"/>
      <c r="B95" s="158"/>
      <c r="C95" s="58" t="s">
        <v>166</v>
      </c>
      <c r="D95" s="225"/>
      <c r="E95" s="225"/>
      <c r="F95" s="225"/>
      <c r="G95" s="226"/>
      <c r="H95" s="491"/>
      <c r="I95" s="135">
        <f t="shared" si="1"/>
        <v>0</v>
      </c>
    </row>
    <row r="96" spans="1:11" ht="13.5" hidden="1" customHeight="1" x14ac:dyDescent="0.25">
      <c r="A96" s="565"/>
      <c r="B96" s="158"/>
      <c r="C96" s="58" t="s">
        <v>167</v>
      </c>
      <c r="D96" s="225"/>
      <c r="E96" s="225"/>
      <c r="F96" s="225"/>
      <c r="G96" s="226"/>
      <c r="H96" s="491"/>
      <c r="I96" s="135">
        <f t="shared" si="1"/>
        <v>0</v>
      </c>
    </row>
    <row r="97" spans="1:9" ht="13.5" hidden="1" customHeight="1" x14ac:dyDescent="0.25">
      <c r="A97" s="565"/>
      <c r="B97" s="158"/>
      <c r="C97" s="55" t="s">
        <v>168</v>
      </c>
      <c r="D97" s="225"/>
      <c r="E97" s="225"/>
      <c r="F97" s="225"/>
      <c r="G97" s="226"/>
      <c r="H97" s="491"/>
      <c r="I97" s="135">
        <f t="shared" si="1"/>
        <v>0</v>
      </c>
    </row>
    <row r="98" spans="1:9" ht="13.5" hidden="1" customHeight="1" x14ac:dyDescent="0.25">
      <c r="A98" s="565"/>
      <c r="B98" s="227"/>
      <c r="C98" s="88" t="s">
        <v>169</v>
      </c>
      <c r="D98" s="43"/>
      <c r="E98" s="43"/>
      <c r="F98" s="43"/>
      <c r="G98" s="192"/>
      <c r="H98" s="491"/>
      <c r="I98" s="135">
        <f t="shared" si="1"/>
        <v>0</v>
      </c>
    </row>
    <row r="99" spans="1:9" ht="13.5" hidden="1" customHeight="1" x14ac:dyDescent="0.25">
      <c r="A99" s="565"/>
      <c r="B99" s="222"/>
      <c r="C99" s="58" t="s">
        <v>170</v>
      </c>
      <c r="D99" s="22"/>
      <c r="E99" s="22"/>
      <c r="F99" s="22"/>
      <c r="G99" s="134"/>
      <c r="H99" s="491"/>
      <c r="I99" s="135">
        <f t="shared" si="1"/>
        <v>0</v>
      </c>
    </row>
    <row r="100" spans="1:9" ht="13.5" hidden="1" customHeight="1" x14ac:dyDescent="0.25">
      <c r="A100" s="565"/>
      <c r="B100" s="222"/>
      <c r="C100" s="58"/>
      <c r="D100" s="22"/>
      <c r="E100" s="22"/>
      <c r="F100" s="22"/>
      <c r="G100" s="134"/>
      <c r="H100" s="491"/>
      <c r="I100" s="135">
        <f t="shared" si="1"/>
        <v>0</v>
      </c>
    </row>
    <row r="101" spans="1:9" ht="13.5" hidden="1" customHeight="1" x14ac:dyDescent="0.25">
      <c r="A101" s="565"/>
      <c r="B101" s="222"/>
      <c r="C101" s="58"/>
      <c r="D101" s="22"/>
      <c r="E101" s="22"/>
      <c r="F101" s="22"/>
      <c r="G101" s="134"/>
      <c r="H101" s="491"/>
      <c r="I101" s="135">
        <f t="shared" si="1"/>
        <v>0</v>
      </c>
    </row>
    <row r="102" spans="1:9" ht="13.5" hidden="1" customHeight="1" x14ac:dyDescent="0.25">
      <c r="A102" s="565"/>
      <c r="B102" s="222"/>
      <c r="C102" s="55"/>
      <c r="D102" s="22"/>
      <c r="E102" s="22"/>
      <c r="F102" s="22"/>
      <c r="G102" s="134"/>
      <c r="H102" s="491"/>
      <c r="I102" s="135">
        <f t="shared" si="1"/>
        <v>0</v>
      </c>
    </row>
    <row r="103" spans="1:9" ht="13.5" hidden="1" customHeight="1" x14ac:dyDescent="0.25">
      <c r="A103" s="565"/>
      <c r="B103" s="222">
        <v>630</v>
      </c>
      <c r="C103" s="55" t="s">
        <v>171</v>
      </c>
      <c r="D103" s="22"/>
      <c r="E103" s="22"/>
      <c r="F103" s="22"/>
      <c r="G103" s="134"/>
      <c r="H103" s="491"/>
      <c r="I103" s="135">
        <f t="shared" si="1"/>
        <v>0</v>
      </c>
    </row>
    <row r="104" spans="1:9" ht="13.5" hidden="1" customHeight="1" x14ac:dyDescent="0.25">
      <c r="A104" s="565"/>
      <c r="B104" s="222">
        <v>630</v>
      </c>
      <c r="C104" s="55" t="s">
        <v>172</v>
      </c>
      <c r="D104" s="22"/>
      <c r="E104" s="22"/>
      <c r="F104" s="22"/>
      <c r="G104" s="134"/>
      <c r="H104" s="491"/>
      <c r="I104" s="135">
        <f t="shared" si="1"/>
        <v>0</v>
      </c>
    </row>
    <row r="105" spans="1:9" ht="13.5" hidden="1" customHeight="1" x14ac:dyDescent="0.25">
      <c r="A105" s="565"/>
      <c r="B105" s="222">
        <v>630</v>
      </c>
      <c r="C105" s="55" t="s">
        <v>173</v>
      </c>
      <c r="D105" s="22"/>
      <c r="E105" s="22"/>
      <c r="F105" s="22"/>
      <c r="G105" s="134"/>
      <c r="H105" s="491"/>
      <c r="I105" s="135">
        <f t="shared" si="1"/>
        <v>0</v>
      </c>
    </row>
    <row r="106" spans="1:9" ht="13.5" customHeight="1" x14ac:dyDescent="0.25">
      <c r="A106" s="565"/>
      <c r="B106" s="222">
        <v>630</v>
      </c>
      <c r="C106" s="55" t="s">
        <v>174</v>
      </c>
      <c r="D106" s="22">
        <v>50244.21</v>
      </c>
      <c r="E106" s="22"/>
      <c r="F106" s="22"/>
      <c r="G106" s="134">
        <v>0</v>
      </c>
      <c r="H106" s="491"/>
      <c r="I106" s="135">
        <f t="shared" si="1"/>
        <v>0</v>
      </c>
    </row>
    <row r="107" spans="1:9" ht="13.5" customHeight="1" x14ac:dyDescent="0.25">
      <c r="A107" s="565"/>
      <c r="B107" s="222">
        <v>630</v>
      </c>
      <c r="C107" s="58" t="s">
        <v>175</v>
      </c>
      <c r="D107" s="45"/>
      <c r="E107" s="45"/>
      <c r="F107" s="45"/>
      <c r="G107" s="177">
        <v>0</v>
      </c>
      <c r="H107" s="491">
        <v>5640</v>
      </c>
      <c r="I107" s="135">
        <f t="shared" si="1"/>
        <v>0</v>
      </c>
    </row>
    <row r="108" spans="1:9" ht="13.5" customHeight="1" x14ac:dyDescent="0.25">
      <c r="A108" s="565"/>
      <c r="B108" s="222">
        <v>630</v>
      </c>
      <c r="C108" s="58" t="s">
        <v>176</v>
      </c>
      <c r="D108" s="45"/>
      <c r="E108" s="45">
        <v>0</v>
      </c>
      <c r="F108" s="45"/>
      <c r="G108" s="177">
        <v>0</v>
      </c>
      <c r="H108" s="491">
        <v>36732.99</v>
      </c>
      <c r="I108" s="135">
        <f t="shared" si="1"/>
        <v>0</v>
      </c>
    </row>
    <row r="109" spans="1:9" ht="13.5" customHeight="1" x14ac:dyDescent="0.25">
      <c r="A109" s="565"/>
      <c r="B109" s="222">
        <v>630</v>
      </c>
      <c r="C109" s="58" t="s">
        <v>177</v>
      </c>
      <c r="D109" s="45">
        <v>38980.9</v>
      </c>
      <c r="E109" s="45">
        <v>31233.38</v>
      </c>
      <c r="F109" s="45">
        <v>28868.420000000013</v>
      </c>
      <c r="G109" s="177">
        <v>55000</v>
      </c>
      <c r="H109" s="491">
        <v>27953.63</v>
      </c>
      <c r="I109" s="135">
        <f t="shared" si="1"/>
        <v>50.824781818181819</v>
      </c>
    </row>
    <row r="110" spans="1:9" ht="13.5" customHeight="1" thickBot="1" x14ac:dyDescent="0.3">
      <c r="A110" s="566"/>
      <c r="B110" s="204">
        <v>640</v>
      </c>
      <c r="C110" s="57" t="s">
        <v>178</v>
      </c>
      <c r="D110" s="28">
        <v>169220.52</v>
      </c>
      <c r="E110" s="28">
        <v>193874</v>
      </c>
      <c r="F110" s="28">
        <v>154631</v>
      </c>
      <c r="G110" s="179">
        <v>173210</v>
      </c>
      <c r="H110" s="492">
        <v>173210</v>
      </c>
      <c r="I110" s="139">
        <f t="shared" si="1"/>
        <v>100</v>
      </c>
    </row>
    <row r="111" spans="1:9" ht="15.75" thickBot="1" x14ac:dyDescent="0.3">
      <c r="A111" s="140" t="s">
        <v>179</v>
      </c>
      <c r="B111" s="549" t="s">
        <v>180</v>
      </c>
      <c r="C111" s="542"/>
      <c r="D111" s="142">
        <v>6274.93</v>
      </c>
      <c r="E111" s="142">
        <v>6281.35</v>
      </c>
      <c r="F111" s="142">
        <f>F112</f>
        <v>6368.7</v>
      </c>
      <c r="G111" s="141">
        <v>6000</v>
      </c>
      <c r="H111" s="451">
        <f>H112</f>
        <v>6582.96</v>
      </c>
      <c r="I111" s="425">
        <f t="shared" si="1"/>
        <v>109.71599999999999</v>
      </c>
    </row>
    <row r="112" spans="1:9" ht="15.75" thickBot="1" x14ac:dyDescent="0.3">
      <c r="A112" s="228"/>
      <c r="B112" s="229"/>
      <c r="C112" s="91" t="s">
        <v>181</v>
      </c>
      <c r="D112" s="12">
        <v>6274.93</v>
      </c>
      <c r="E112" s="12">
        <v>6281.35</v>
      </c>
      <c r="F112" s="12">
        <v>6368.7</v>
      </c>
      <c r="G112" s="170">
        <v>6000</v>
      </c>
      <c r="H112" s="495">
        <v>6582.96</v>
      </c>
      <c r="I112" s="217">
        <f t="shared" si="1"/>
        <v>109.71599999999999</v>
      </c>
    </row>
    <row r="113" spans="1:13" ht="15.75" thickBot="1" x14ac:dyDescent="0.3">
      <c r="A113" s="187" t="s">
        <v>182</v>
      </c>
      <c r="B113" s="580" t="s">
        <v>183</v>
      </c>
      <c r="C113" s="536"/>
      <c r="D113" s="189">
        <v>166152.71</v>
      </c>
      <c r="E113" s="189">
        <v>167000</v>
      </c>
      <c r="F113" s="189">
        <f>SUM(F114:F115)</f>
        <v>132714</v>
      </c>
      <c r="G113" s="188">
        <v>161500</v>
      </c>
      <c r="H113" s="451">
        <f>SUM(H114:H115)</f>
        <v>148143.92000000001</v>
      </c>
      <c r="I113" s="425">
        <f t="shared" si="1"/>
        <v>91.729981424148605</v>
      </c>
    </row>
    <row r="114" spans="1:13" x14ac:dyDescent="0.25">
      <c r="A114" s="564"/>
      <c r="B114" s="230">
        <v>630</v>
      </c>
      <c r="C114" s="181" t="s">
        <v>184</v>
      </c>
      <c r="D114" s="231"/>
      <c r="E114" s="231"/>
      <c r="F114" s="231"/>
      <c r="G114" s="131">
        <v>0</v>
      </c>
      <c r="H114" s="496"/>
      <c r="I114" s="448">
        <f t="shared" si="1"/>
        <v>0</v>
      </c>
    </row>
    <row r="115" spans="1:13" ht="15.75" thickBot="1" x14ac:dyDescent="0.3">
      <c r="A115" s="566"/>
      <c r="B115" s="178">
        <v>640</v>
      </c>
      <c r="C115" s="220" t="s">
        <v>185</v>
      </c>
      <c r="D115" s="28">
        <v>166152.71</v>
      </c>
      <c r="E115" s="28">
        <v>167000</v>
      </c>
      <c r="F115" s="28">
        <v>132714</v>
      </c>
      <c r="G115" s="29">
        <v>161500</v>
      </c>
      <c r="H115" s="497">
        <v>148143.92000000001</v>
      </c>
      <c r="I115" s="270">
        <f t="shared" si="1"/>
        <v>91.729981424148605</v>
      </c>
    </row>
    <row r="116" spans="1:13" ht="15.75" thickBot="1" x14ac:dyDescent="0.3">
      <c r="A116" s="187" t="s">
        <v>186</v>
      </c>
      <c r="B116" s="580" t="s">
        <v>187</v>
      </c>
      <c r="C116" s="536"/>
      <c r="D116" s="189">
        <v>267198.25</v>
      </c>
      <c r="E116" s="189">
        <v>301913.75</v>
      </c>
      <c r="F116" s="189">
        <f>SUM(F117:F128)</f>
        <v>417210.98</v>
      </c>
      <c r="G116" s="188">
        <v>556671</v>
      </c>
      <c r="H116" s="451">
        <f>SUM(H117:H128)</f>
        <v>438448.69000000006</v>
      </c>
      <c r="I116" s="425">
        <f t="shared" si="1"/>
        <v>78.762624602323456</v>
      </c>
      <c r="J116" s="232"/>
      <c r="L116" s="240"/>
    </row>
    <row r="117" spans="1:13" x14ac:dyDescent="0.25">
      <c r="A117" s="564"/>
      <c r="B117" s="157">
        <v>610</v>
      </c>
      <c r="C117" s="53" t="s">
        <v>100</v>
      </c>
      <c r="D117" s="145">
        <v>33530.71</v>
      </c>
      <c r="E117" s="145">
        <v>39895.85</v>
      </c>
      <c r="F117" s="145">
        <v>42789.65</v>
      </c>
      <c r="G117" s="146">
        <v>48570</v>
      </c>
      <c r="H117" s="490">
        <v>44602.43</v>
      </c>
      <c r="I117" s="207">
        <f t="shared" si="1"/>
        <v>91.831233271566816</v>
      </c>
    </row>
    <row r="118" spans="1:13" x14ac:dyDescent="0.25">
      <c r="A118" s="565"/>
      <c r="B118" s="158">
        <v>620</v>
      </c>
      <c r="C118" s="55" t="s">
        <v>101</v>
      </c>
      <c r="D118" s="110">
        <v>12285.58</v>
      </c>
      <c r="E118" s="110">
        <v>14108.66</v>
      </c>
      <c r="F118" s="110">
        <v>15095.93</v>
      </c>
      <c r="G118" s="202">
        <v>17694</v>
      </c>
      <c r="H118" s="491">
        <v>15721.4</v>
      </c>
      <c r="I118" s="135">
        <f t="shared" si="1"/>
        <v>88.851588108963483</v>
      </c>
    </row>
    <row r="119" spans="1:13" x14ac:dyDescent="0.25">
      <c r="A119" s="565"/>
      <c r="B119" s="158">
        <v>630</v>
      </c>
      <c r="C119" s="55" t="s">
        <v>102</v>
      </c>
      <c r="D119" s="110">
        <v>219779.39</v>
      </c>
      <c r="E119" s="110">
        <v>232209.24</v>
      </c>
      <c r="F119" s="110">
        <v>186571.02999999997</v>
      </c>
      <c r="G119" s="202">
        <v>220250</v>
      </c>
      <c r="H119" s="491">
        <v>291671.33</v>
      </c>
      <c r="I119" s="135">
        <f t="shared" si="1"/>
        <v>132.42739160045406</v>
      </c>
      <c r="L119" s="240"/>
    </row>
    <row r="120" spans="1:13" x14ac:dyDescent="0.25">
      <c r="A120" s="565"/>
      <c r="B120" s="133">
        <v>640</v>
      </c>
      <c r="C120" s="55" t="s">
        <v>103</v>
      </c>
      <c r="D120" s="110">
        <v>137.43</v>
      </c>
      <c r="E120" s="110"/>
      <c r="F120" s="110">
        <v>164.3</v>
      </c>
      <c r="G120" s="202">
        <v>0</v>
      </c>
      <c r="H120" s="491"/>
      <c r="I120" s="135">
        <f t="shared" si="1"/>
        <v>0</v>
      </c>
    </row>
    <row r="121" spans="1:13" x14ac:dyDescent="0.25">
      <c r="A121" s="565"/>
      <c r="B121" s="133"/>
      <c r="C121" s="55" t="s">
        <v>410</v>
      </c>
      <c r="D121" s="110"/>
      <c r="E121" s="110"/>
      <c r="F121" s="110"/>
      <c r="G121" s="202">
        <v>24150</v>
      </c>
      <c r="H121" s="492">
        <v>24120</v>
      </c>
      <c r="I121" s="135">
        <f t="shared" si="1"/>
        <v>99.875776397515523</v>
      </c>
      <c r="K121" s="132"/>
      <c r="L121" s="132"/>
    </row>
    <row r="122" spans="1:13" x14ac:dyDescent="0.25">
      <c r="A122" s="565"/>
      <c r="B122" s="133"/>
      <c r="C122" s="55" t="s">
        <v>411</v>
      </c>
      <c r="D122" s="110"/>
      <c r="E122" s="110"/>
      <c r="F122" s="110"/>
      <c r="G122" s="202">
        <v>60500</v>
      </c>
      <c r="H122" s="492">
        <v>30176.32</v>
      </c>
      <c r="I122" s="135">
        <f t="shared" si="1"/>
        <v>49.878214876033056</v>
      </c>
      <c r="K122" s="132"/>
    </row>
    <row r="123" spans="1:13" x14ac:dyDescent="0.25">
      <c r="A123" s="565"/>
      <c r="B123" s="133"/>
      <c r="C123" s="55" t="s">
        <v>412</v>
      </c>
      <c r="D123" s="110"/>
      <c r="E123" s="110"/>
      <c r="F123" s="110"/>
      <c r="G123" s="202">
        <v>16000</v>
      </c>
      <c r="H123" s="492">
        <v>6500</v>
      </c>
      <c r="I123" s="135">
        <f t="shared" si="1"/>
        <v>40.625</v>
      </c>
      <c r="K123" s="132"/>
      <c r="L123" s="240"/>
    </row>
    <row r="124" spans="1:13" x14ac:dyDescent="0.25">
      <c r="A124" s="565"/>
      <c r="B124" s="133"/>
      <c r="C124" s="55" t="s">
        <v>413</v>
      </c>
      <c r="D124" s="110"/>
      <c r="E124" s="110"/>
      <c r="F124" s="110">
        <v>169312.07</v>
      </c>
      <c r="G124" s="202">
        <v>7500</v>
      </c>
      <c r="H124" s="492">
        <v>4000</v>
      </c>
      <c r="I124" s="135">
        <f t="shared" si="1"/>
        <v>53.333333333333336</v>
      </c>
      <c r="K124" s="132"/>
    </row>
    <row r="125" spans="1:13" x14ac:dyDescent="0.25">
      <c r="A125" s="565"/>
      <c r="B125" s="133"/>
      <c r="C125" s="55" t="s">
        <v>318</v>
      </c>
      <c r="D125" s="110"/>
      <c r="E125" s="110"/>
      <c r="F125" s="110"/>
      <c r="G125" s="202">
        <v>85209</v>
      </c>
      <c r="H125" s="492"/>
      <c r="I125" s="135">
        <f t="shared" si="1"/>
        <v>0</v>
      </c>
    </row>
    <row r="126" spans="1:13" x14ac:dyDescent="0.25">
      <c r="A126" s="565"/>
      <c r="B126" s="133"/>
      <c r="C126" s="55" t="s">
        <v>405</v>
      </c>
      <c r="D126" s="110"/>
      <c r="E126" s="110"/>
      <c r="F126" s="110"/>
      <c r="G126" s="202">
        <v>56000</v>
      </c>
      <c r="H126" s="492">
        <v>19065.64</v>
      </c>
      <c r="I126" s="135">
        <f t="shared" si="1"/>
        <v>34.045785714285714</v>
      </c>
      <c r="K126" s="132"/>
      <c r="M126" s="132"/>
    </row>
    <row r="127" spans="1:13" x14ac:dyDescent="0.25">
      <c r="A127" s="565"/>
      <c r="B127" s="133"/>
      <c r="C127" s="55" t="s">
        <v>320</v>
      </c>
      <c r="D127" s="110"/>
      <c r="E127" s="110"/>
      <c r="F127" s="110"/>
      <c r="G127" s="233">
        <v>2520</v>
      </c>
      <c r="H127" s="492"/>
      <c r="I127" s="135">
        <f t="shared" si="1"/>
        <v>0</v>
      </c>
    </row>
    <row r="128" spans="1:13" ht="15.75" thickBot="1" x14ac:dyDescent="0.3">
      <c r="A128" s="566"/>
      <c r="B128" s="159">
        <v>640</v>
      </c>
      <c r="C128" s="168" t="s">
        <v>185</v>
      </c>
      <c r="D128" s="92">
        <v>1465.14</v>
      </c>
      <c r="E128" s="92">
        <v>15700</v>
      </c>
      <c r="F128" s="92">
        <v>3278</v>
      </c>
      <c r="G128" s="138">
        <v>18278</v>
      </c>
      <c r="H128" s="497">
        <v>2591.5700000000002</v>
      </c>
      <c r="I128" s="270">
        <f t="shared" si="1"/>
        <v>14.178630047051099</v>
      </c>
    </row>
    <row r="129" spans="1:12" ht="15.75" thickBot="1" x14ac:dyDescent="0.3">
      <c r="A129" s="213" t="s">
        <v>440</v>
      </c>
      <c r="B129" s="596" t="s">
        <v>441</v>
      </c>
      <c r="C129" s="597"/>
      <c r="D129" s="92"/>
      <c r="E129" s="92"/>
      <c r="F129" s="92"/>
      <c r="G129" s="138">
        <v>21614</v>
      </c>
      <c r="H129" s="498">
        <f>H130</f>
        <v>21778.81</v>
      </c>
      <c r="I129" s="447">
        <f t="shared" si="1"/>
        <v>100.76251503655038</v>
      </c>
    </row>
    <row r="130" spans="1:12" ht="15.75" thickBot="1" x14ac:dyDescent="0.3">
      <c r="A130" s="423"/>
      <c r="B130" s="424">
        <v>600</v>
      </c>
      <c r="C130" s="91" t="s">
        <v>442</v>
      </c>
      <c r="D130" s="92"/>
      <c r="E130" s="92"/>
      <c r="F130" s="92"/>
      <c r="G130" s="138">
        <v>21614</v>
      </c>
      <c r="H130" s="494">
        <v>21778.81</v>
      </c>
      <c r="I130" s="219">
        <f t="shared" si="1"/>
        <v>100.76251503655038</v>
      </c>
    </row>
    <row r="131" spans="1:12" ht="15.75" thickBot="1" x14ac:dyDescent="0.3">
      <c r="A131" s="187" t="s">
        <v>188</v>
      </c>
      <c r="B131" s="580" t="s">
        <v>189</v>
      </c>
      <c r="C131" s="536"/>
      <c r="D131" s="189">
        <v>259830</v>
      </c>
      <c r="E131" s="189">
        <v>341183.70999999996</v>
      </c>
      <c r="F131" s="189">
        <f>SUM(F132:F135)</f>
        <v>311676.99</v>
      </c>
      <c r="G131" s="188">
        <v>378640</v>
      </c>
      <c r="H131" s="451">
        <f>SUM(H132:H135)</f>
        <v>363265.4</v>
      </c>
      <c r="I131" s="425">
        <f t="shared" si="1"/>
        <v>95.939520388759775</v>
      </c>
    </row>
    <row r="132" spans="1:12" x14ac:dyDescent="0.25">
      <c r="A132" s="567"/>
      <c r="B132" s="234"/>
      <c r="C132" s="53" t="s">
        <v>190</v>
      </c>
      <c r="D132" s="44">
        <v>157200</v>
      </c>
      <c r="E132" s="43">
        <v>183913.71</v>
      </c>
      <c r="F132" s="43">
        <v>217841.99</v>
      </c>
      <c r="G132" s="192">
        <v>253170</v>
      </c>
      <c r="H132" s="490">
        <v>257655.4</v>
      </c>
      <c r="I132" s="207">
        <f t="shared" ref="I132:I195" si="2">IF(G132=0,0,H132/G132*100)</f>
        <v>101.77169490855947</v>
      </c>
    </row>
    <row r="133" spans="1:12" x14ac:dyDescent="0.25">
      <c r="A133" s="568"/>
      <c r="B133" s="235"/>
      <c r="C133" s="55" t="s">
        <v>191</v>
      </c>
      <c r="D133" s="23">
        <v>53450</v>
      </c>
      <c r="E133" s="22">
        <v>57270</v>
      </c>
      <c r="F133" s="22">
        <v>18835</v>
      </c>
      <c r="G133" s="134">
        <v>57470</v>
      </c>
      <c r="H133" s="491">
        <v>105610</v>
      </c>
      <c r="I133" s="135">
        <f t="shared" si="2"/>
        <v>183.76544283974249</v>
      </c>
    </row>
    <row r="134" spans="1:12" x14ac:dyDescent="0.25">
      <c r="A134" s="568"/>
      <c r="B134" s="235"/>
      <c r="C134" s="55" t="s">
        <v>192</v>
      </c>
      <c r="D134" s="23"/>
      <c r="E134" s="22">
        <v>20000</v>
      </c>
      <c r="F134" s="22">
        <v>15000</v>
      </c>
      <c r="G134" s="134">
        <v>15000</v>
      </c>
      <c r="H134" s="491"/>
      <c r="I134" s="139">
        <f t="shared" si="2"/>
        <v>0</v>
      </c>
    </row>
    <row r="135" spans="1:12" ht="15.75" thickBot="1" x14ac:dyDescent="0.3">
      <c r="A135" s="569"/>
      <c r="B135" s="236"/>
      <c r="C135" s="57" t="s">
        <v>193</v>
      </c>
      <c r="D135" s="29">
        <v>49180</v>
      </c>
      <c r="E135" s="28">
        <v>80000</v>
      </c>
      <c r="F135" s="28">
        <v>60000</v>
      </c>
      <c r="G135" s="179">
        <v>53000</v>
      </c>
      <c r="H135" s="497"/>
      <c r="I135" s="270">
        <f t="shared" si="2"/>
        <v>0</v>
      </c>
    </row>
    <row r="136" spans="1:12" ht="15.75" thickBot="1" x14ac:dyDescent="0.3">
      <c r="A136" s="140" t="s">
        <v>194</v>
      </c>
      <c r="B136" s="549" t="s">
        <v>195</v>
      </c>
      <c r="C136" s="542"/>
      <c r="D136" s="142">
        <v>361113.8</v>
      </c>
      <c r="E136" s="142">
        <v>408594.14</v>
      </c>
      <c r="F136" s="142">
        <f>SUM(F137:F150)</f>
        <v>256337.72</v>
      </c>
      <c r="G136" s="141">
        <v>341338</v>
      </c>
      <c r="H136" s="451">
        <f>SUM(H137:H150)</f>
        <v>268647.67</v>
      </c>
      <c r="I136" s="425">
        <f t="shared" si="2"/>
        <v>78.704296035015147</v>
      </c>
      <c r="J136" s="132"/>
    </row>
    <row r="137" spans="1:12" x14ac:dyDescent="0.25">
      <c r="A137" s="567"/>
      <c r="B137" s="237"/>
      <c r="C137" s="152" t="s">
        <v>196</v>
      </c>
      <c r="D137" s="17">
        <v>9192</v>
      </c>
      <c r="E137" s="17">
        <v>10989.94</v>
      </c>
      <c r="F137" s="17">
        <v>7873.9500000000007</v>
      </c>
      <c r="G137" s="131">
        <v>14300</v>
      </c>
      <c r="H137" s="490">
        <f>1508.69+3814.67+4391.07</f>
        <v>9714.43</v>
      </c>
      <c r="I137" s="207">
        <f t="shared" si="2"/>
        <v>67.933076923076925</v>
      </c>
      <c r="L137" s="240"/>
    </row>
    <row r="138" spans="1:12" x14ac:dyDescent="0.25">
      <c r="A138" s="568"/>
      <c r="B138" s="238"/>
      <c r="C138" s="153" t="s">
        <v>197</v>
      </c>
      <c r="D138" s="43">
        <v>12970.5</v>
      </c>
      <c r="E138" s="43">
        <v>4960</v>
      </c>
      <c r="F138" s="43">
        <v>1200</v>
      </c>
      <c r="G138" s="192">
        <v>0</v>
      </c>
      <c r="H138" s="491"/>
      <c r="I138" s="135">
        <f t="shared" si="2"/>
        <v>0</v>
      </c>
    </row>
    <row r="139" spans="1:12" x14ac:dyDescent="0.25">
      <c r="A139" s="568"/>
      <c r="B139" s="238"/>
      <c r="C139" s="153" t="s">
        <v>198</v>
      </c>
      <c r="D139" s="43">
        <v>15000</v>
      </c>
      <c r="E139" s="43">
        <v>42000</v>
      </c>
      <c r="F139" s="43">
        <v>10000</v>
      </c>
      <c r="G139" s="192">
        <v>20000</v>
      </c>
      <c r="H139" s="491"/>
      <c r="I139" s="135">
        <f t="shared" si="2"/>
        <v>0</v>
      </c>
    </row>
    <row r="140" spans="1:12" x14ac:dyDescent="0.25">
      <c r="A140" s="568"/>
      <c r="B140" s="238"/>
      <c r="C140" s="153" t="s">
        <v>199</v>
      </c>
      <c r="D140" s="43">
        <v>3083.2</v>
      </c>
      <c r="E140" s="43">
        <v>4899.3999999999996</v>
      </c>
      <c r="F140" s="43">
        <v>1620.77</v>
      </c>
      <c r="G140" s="192">
        <v>7000</v>
      </c>
      <c r="H140" s="491">
        <f>1350+208.8+210+1353.9+134.49</f>
        <v>3257.1899999999996</v>
      </c>
      <c r="I140" s="135">
        <f t="shared" si="2"/>
        <v>46.531285714285708</v>
      </c>
    </row>
    <row r="141" spans="1:12" x14ac:dyDescent="0.25">
      <c r="A141" s="568"/>
      <c r="B141" s="238"/>
      <c r="C141" s="153" t="s">
        <v>200</v>
      </c>
      <c r="D141" s="43">
        <v>11700</v>
      </c>
      <c r="E141" s="43">
        <v>17500</v>
      </c>
      <c r="F141" s="43">
        <v>420</v>
      </c>
      <c r="G141" s="192">
        <v>11597</v>
      </c>
      <c r="H141" s="491">
        <f>200+6300</f>
        <v>6500</v>
      </c>
      <c r="I141" s="135">
        <f t="shared" si="2"/>
        <v>56.048978184013109</v>
      </c>
    </row>
    <row r="142" spans="1:12" x14ac:dyDescent="0.25">
      <c r="A142" s="568"/>
      <c r="B142" s="241"/>
      <c r="C142" s="153" t="s">
        <v>201</v>
      </c>
      <c r="D142" s="22"/>
      <c r="E142" s="22"/>
      <c r="F142" s="22">
        <v>4000</v>
      </c>
      <c r="G142" s="134">
        <v>4000</v>
      </c>
      <c r="H142" s="491"/>
      <c r="I142" s="135">
        <f t="shared" si="2"/>
        <v>0</v>
      </c>
    </row>
    <row r="143" spans="1:12" x14ac:dyDescent="0.25">
      <c r="A143" s="568"/>
      <c r="B143" s="241"/>
      <c r="C143" s="153" t="s">
        <v>202</v>
      </c>
      <c r="D143" s="22">
        <v>5000</v>
      </c>
      <c r="E143" s="22"/>
      <c r="F143" s="22"/>
      <c r="G143" s="134">
        <v>2000</v>
      </c>
      <c r="H143" s="491"/>
      <c r="I143" s="135">
        <f t="shared" si="2"/>
        <v>0</v>
      </c>
    </row>
    <row r="144" spans="1:12" x14ac:dyDescent="0.25">
      <c r="A144" s="568"/>
      <c r="B144" s="241"/>
      <c r="C144" s="153" t="s">
        <v>203</v>
      </c>
      <c r="D144" s="22">
        <v>6335</v>
      </c>
      <c r="E144" s="22">
        <v>10280.42</v>
      </c>
      <c r="F144" s="22">
        <v>2000</v>
      </c>
      <c r="G144" s="134">
        <v>5000</v>
      </c>
      <c r="H144" s="491"/>
      <c r="I144" s="135">
        <f t="shared" si="2"/>
        <v>0</v>
      </c>
    </row>
    <row r="145" spans="1:11" x14ac:dyDescent="0.25">
      <c r="A145" s="568"/>
      <c r="B145" s="241"/>
      <c r="C145" s="153" t="s">
        <v>204</v>
      </c>
      <c r="D145" s="22">
        <v>42000.1</v>
      </c>
      <c r="E145" s="22">
        <v>86465</v>
      </c>
      <c r="F145" s="22">
        <v>75178</v>
      </c>
      <c r="G145" s="134">
        <v>87895</v>
      </c>
      <c r="H145" s="491">
        <v>71700</v>
      </c>
      <c r="I145" s="135">
        <f t="shared" si="2"/>
        <v>81.574606064053697</v>
      </c>
    </row>
    <row r="146" spans="1:11" x14ac:dyDescent="0.25">
      <c r="A146" s="568"/>
      <c r="B146" s="241"/>
      <c r="C146" s="153" t="s">
        <v>205</v>
      </c>
      <c r="D146" s="22">
        <v>77400</v>
      </c>
      <c r="E146" s="22">
        <v>117346.38</v>
      </c>
      <c r="F146" s="22">
        <v>88613</v>
      </c>
      <c r="G146" s="134">
        <v>93368</v>
      </c>
      <c r="H146" s="491">
        <v>86733</v>
      </c>
      <c r="I146" s="135">
        <f t="shared" si="2"/>
        <v>92.893710907377255</v>
      </c>
    </row>
    <row r="147" spans="1:11" x14ac:dyDescent="0.25">
      <c r="A147" s="568"/>
      <c r="B147" s="241"/>
      <c r="C147" s="153" t="s">
        <v>206</v>
      </c>
      <c r="D147" s="22"/>
      <c r="E147" s="22"/>
      <c r="F147" s="22"/>
      <c r="G147" s="134">
        <v>0</v>
      </c>
      <c r="H147" s="491"/>
      <c r="I147" s="135">
        <f t="shared" si="2"/>
        <v>0</v>
      </c>
    </row>
    <row r="148" spans="1:11" x14ac:dyDescent="0.25">
      <c r="A148" s="568"/>
      <c r="B148" s="242"/>
      <c r="C148" s="55" t="s">
        <v>207</v>
      </c>
      <c r="D148" s="22">
        <v>67942</v>
      </c>
      <c r="E148" s="22"/>
      <c r="F148" s="22"/>
      <c r="G148" s="134">
        <v>0</v>
      </c>
      <c r="H148" s="491"/>
      <c r="I148" s="135">
        <f t="shared" si="2"/>
        <v>0</v>
      </c>
    </row>
    <row r="149" spans="1:11" x14ac:dyDescent="0.25">
      <c r="A149" s="568"/>
      <c r="B149" s="243"/>
      <c r="C149" s="58" t="s">
        <v>208</v>
      </c>
      <c r="D149" s="45">
        <v>24298</v>
      </c>
      <c r="E149" s="45">
        <v>25498</v>
      </c>
      <c r="F149" s="45">
        <v>7498</v>
      </c>
      <c r="G149" s="177">
        <v>18663</v>
      </c>
      <c r="H149" s="491">
        <v>18663</v>
      </c>
      <c r="I149" s="135">
        <f t="shared" si="2"/>
        <v>100</v>
      </c>
    </row>
    <row r="150" spans="1:11" ht="15.75" thickBot="1" x14ac:dyDescent="0.3">
      <c r="A150" s="569"/>
      <c r="B150" s="244"/>
      <c r="C150" s="57" t="s">
        <v>209</v>
      </c>
      <c r="D150" s="28">
        <v>86193</v>
      </c>
      <c r="E150" s="28">
        <v>88655</v>
      </c>
      <c r="F150" s="28">
        <v>57934</v>
      </c>
      <c r="G150" s="179">
        <v>77515</v>
      </c>
      <c r="H150" s="492">
        <f>45336.05+26744</f>
        <v>72080.05</v>
      </c>
      <c r="I150" s="139">
        <f t="shared" si="2"/>
        <v>92.988518351286857</v>
      </c>
    </row>
    <row r="151" spans="1:11" ht="15.75" thickBot="1" x14ac:dyDescent="0.3">
      <c r="A151" s="213" t="s">
        <v>210</v>
      </c>
      <c r="B151" s="549" t="s">
        <v>211</v>
      </c>
      <c r="C151" s="542"/>
      <c r="D151" s="189">
        <v>47476.15</v>
      </c>
      <c r="E151" s="189">
        <v>47435.44</v>
      </c>
      <c r="F151" s="189">
        <f>SUM(F152:F153)</f>
        <v>50620.68</v>
      </c>
      <c r="G151" s="188">
        <v>58836</v>
      </c>
      <c r="H151" s="451">
        <f>SUM(H152:H153)</f>
        <v>55192.62</v>
      </c>
      <c r="I151" s="425">
        <f t="shared" si="2"/>
        <v>93.807566795839278</v>
      </c>
    </row>
    <row r="152" spans="1:11" x14ac:dyDescent="0.25">
      <c r="A152" s="567"/>
      <c r="B152" s="157">
        <v>630</v>
      </c>
      <c r="C152" s="152" t="s">
        <v>212</v>
      </c>
      <c r="D152" s="17">
        <v>37036.15</v>
      </c>
      <c r="E152" s="17">
        <v>37925.440000000002</v>
      </c>
      <c r="F152" s="17">
        <v>38002.68</v>
      </c>
      <c r="G152" s="18">
        <v>39836</v>
      </c>
      <c r="H152" s="490">
        <v>42509.62</v>
      </c>
      <c r="I152" s="207">
        <f t="shared" si="2"/>
        <v>106.71156742644845</v>
      </c>
    </row>
    <row r="153" spans="1:11" ht="15.75" thickBot="1" x14ac:dyDescent="0.3">
      <c r="A153" s="569"/>
      <c r="B153" s="204">
        <v>630</v>
      </c>
      <c r="C153" s="220" t="s">
        <v>213</v>
      </c>
      <c r="D153" s="28">
        <v>10440</v>
      </c>
      <c r="E153" s="28">
        <v>9510</v>
      </c>
      <c r="F153" s="403">
        <v>12618</v>
      </c>
      <c r="G153" s="179">
        <v>19000</v>
      </c>
      <c r="H153" s="492">
        <v>12683</v>
      </c>
      <c r="I153" s="139">
        <f t="shared" si="2"/>
        <v>66.752631578947359</v>
      </c>
    </row>
    <row r="154" spans="1:11" ht="15.75" thickBot="1" x14ac:dyDescent="0.3">
      <c r="A154" s="187" t="s">
        <v>214</v>
      </c>
      <c r="B154" s="549" t="s">
        <v>215</v>
      </c>
      <c r="C154" s="542"/>
      <c r="D154" s="141">
        <v>86440.45</v>
      </c>
      <c r="E154" s="142">
        <v>124303.2</v>
      </c>
      <c r="F154" s="142">
        <f>SUM(F155:F159)</f>
        <v>102268.20999999999</v>
      </c>
      <c r="G154" s="141">
        <v>125988</v>
      </c>
      <c r="H154" s="451">
        <f>SUM(H155:H159)</f>
        <v>120375.1</v>
      </c>
      <c r="I154" s="425">
        <f t="shared" si="2"/>
        <v>95.544893164428373</v>
      </c>
    </row>
    <row r="155" spans="1:11" x14ac:dyDescent="0.25">
      <c r="A155" s="594"/>
      <c r="B155" s="591"/>
      <c r="C155" s="55" t="s">
        <v>216</v>
      </c>
      <c r="D155" s="44"/>
      <c r="E155" s="43"/>
      <c r="F155" s="404"/>
      <c r="G155" s="192">
        <v>0</v>
      </c>
      <c r="H155" s="490"/>
      <c r="I155" s="207">
        <f t="shared" si="2"/>
        <v>0</v>
      </c>
    </row>
    <row r="156" spans="1:11" x14ac:dyDescent="0.25">
      <c r="A156" s="594"/>
      <c r="B156" s="592"/>
      <c r="C156" s="55" t="s">
        <v>394</v>
      </c>
      <c r="D156" s="43">
        <v>14458.009999999998</v>
      </c>
      <c r="E156" s="43">
        <v>18101.53</v>
      </c>
      <c r="F156" s="404"/>
      <c r="G156" s="192">
        <v>8198</v>
      </c>
      <c r="H156" s="490">
        <v>8198.2000000000007</v>
      </c>
      <c r="I156" s="207">
        <f t="shared" si="2"/>
        <v>100.00243961941936</v>
      </c>
    </row>
    <row r="157" spans="1:11" x14ac:dyDescent="0.25">
      <c r="A157" s="594"/>
      <c r="B157" s="592"/>
      <c r="C157" s="55" t="s">
        <v>395</v>
      </c>
      <c r="D157" s="43"/>
      <c r="E157" s="43"/>
      <c r="F157" s="404">
        <v>13673.17</v>
      </c>
      <c r="G157" s="192">
        <v>16500</v>
      </c>
      <c r="H157" s="490">
        <f>14131.92+1894.46</f>
        <v>16026.380000000001</v>
      </c>
      <c r="I157" s="135">
        <f t="shared" si="2"/>
        <v>97.129575757575765</v>
      </c>
      <c r="K157" s="132"/>
    </row>
    <row r="158" spans="1:11" x14ac:dyDescent="0.25">
      <c r="A158" s="594"/>
      <c r="B158" s="592"/>
      <c r="C158" s="55" t="s">
        <v>217</v>
      </c>
      <c r="D158" s="22">
        <v>71812.44</v>
      </c>
      <c r="E158" s="22">
        <v>103201.67</v>
      </c>
      <c r="F158" s="405">
        <v>87345.04</v>
      </c>
      <c r="G158" s="134">
        <v>99790</v>
      </c>
      <c r="H158" s="491">
        <v>95300.52</v>
      </c>
      <c r="I158" s="135">
        <f t="shared" si="2"/>
        <v>95.50107225172863</v>
      </c>
    </row>
    <row r="159" spans="1:11" ht="15.75" thickBot="1" x14ac:dyDescent="0.3">
      <c r="A159" s="595"/>
      <c r="B159" s="593"/>
      <c r="C159" s="168" t="s">
        <v>218</v>
      </c>
      <c r="D159" s="86">
        <v>170</v>
      </c>
      <c r="E159" s="86">
        <v>3000</v>
      </c>
      <c r="F159" s="43">
        <v>1250</v>
      </c>
      <c r="G159" s="44">
        <v>1500</v>
      </c>
      <c r="H159" s="492">
        <v>850</v>
      </c>
      <c r="I159" s="139">
        <f t="shared" si="2"/>
        <v>56.666666666666664</v>
      </c>
    </row>
    <row r="160" spans="1:11" ht="15.75" thickBot="1" x14ac:dyDescent="0.3">
      <c r="A160" s="140" t="s">
        <v>219</v>
      </c>
      <c r="B160" s="549" t="s">
        <v>220</v>
      </c>
      <c r="C160" s="542"/>
      <c r="D160" s="142">
        <v>5915004.5199999996</v>
      </c>
      <c r="E160" s="142">
        <v>6513428.6599999992</v>
      </c>
      <c r="F160" s="142">
        <f>F161+F166</f>
        <v>6870448.21</v>
      </c>
      <c r="G160" s="141">
        <v>7494162</v>
      </c>
      <c r="H160" s="451">
        <f>H161+H166</f>
        <v>7277274.3199999994</v>
      </c>
      <c r="I160" s="425">
        <f t="shared" si="2"/>
        <v>97.105911508184633</v>
      </c>
    </row>
    <row r="161" spans="1:16" ht="15.75" thickBot="1" x14ac:dyDescent="0.3">
      <c r="A161" s="608"/>
      <c r="B161" s="587" t="s">
        <v>221</v>
      </c>
      <c r="C161" s="588"/>
      <c r="D161" s="246">
        <v>61314.87</v>
      </c>
      <c r="E161" s="246">
        <v>51737.259999999995</v>
      </c>
      <c r="F161" s="246">
        <f>SUM(F162:F165)</f>
        <v>69917.12000000001</v>
      </c>
      <c r="G161" s="245">
        <v>69073</v>
      </c>
      <c r="H161" s="451">
        <f>SUM(H162:H165)</f>
        <v>44484.13</v>
      </c>
      <c r="I161" s="425">
        <f t="shared" si="2"/>
        <v>64.401618577447039</v>
      </c>
    </row>
    <row r="162" spans="1:16" x14ac:dyDescent="0.25">
      <c r="A162" s="594"/>
      <c r="B162" s="227">
        <v>610</v>
      </c>
      <c r="C162" s="88" t="s">
        <v>100</v>
      </c>
      <c r="D162" s="247">
        <v>39049.72</v>
      </c>
      <c r="E162" s="247">
        <v>35866.21</v>
      </c>
      <c r="F162" s="406">
        <v>47781.15</v>
      </c>
      <c r="G162" s="248">
        <v>47874</v>
      </c>
      <c r="H162" s="490">
        <v>32858.17</v>
      </c>
      <c r="I162" s="207">
        <f t="shared" si="2"/>
        <v>68.634686886410151</v>
      </c>
    </row>
    <row r="163" spans="1:16" x14ac:dyDescent="0.25">
      <c r="A163" s="594"/>
      <c r="B163" s="158">
        <v>620</v>
      </c>
      <c r="C163" s="55" t="s">
        <v>101</v>
      </c>
      <c r="D163" s="121">
        <v>15439.53</v>
      </c>
      <c r="E163" s="121">
        <v>12794.52</v>
      </c>
      <c r="F163" s="407">
        <v>16959.009999999998</v>
      </c>
      <c r="G163" s="249">
        <v>17199</v>
      </c>
      <c r="H163" s="491">
        <v>10514.61</v>
      </c>
      <c r="I163" s="135">
        <f t="shared" si="2"/>
        <v>61.135007849293565</v>
      </c>
    </row>
    <row r="164" spans="1:16" x14ac:dyDescent="0.25">
      <c r="A164" s="594"/>
      <c r="B164" s="133">
        <v>630</v>
      </c>
      <c r="C164" s="55" t="s">
        <v>102</v>
      </c>
      <c r="D164" s="22">
        <v>3125.62</v>
      </c>
      <c r="E164" s="22">
        <v>3076.53</v>
      </c>
      <c r="F164" s="405">
        <v>4564.6899999999996</v>
      </c>
      <c r="G164" s="134">
        <v>4000</v>
      </c>
      <c r="H164" s="491">
        <v>1111.3499999999999</v>
      </c>
      <c r="I164" s="135">
        <f t="shared" si="2"/>
        <v>27.783749999999998</v>
      </c>
    </row>
    <row r="165" spans="1:16" ht="15.75" thickBot="1" x14ac:dyDescent="0.3">
      <c r="A165" s="594"/>
      <c r="B165" s="154">
        <v>640</v>
      </c>
      <c r="C165" s="185" t="s">
        <v>103</v>
      </c>
      <c r="D165" s="86">
        <v>3700</v>
      </c>
      <c r="E165" s="86"/>
      <c r="F165" s="408">
        <v>612.27</v>
      </c>
      <c r="G165" s="156">
        <v>0</v>
      </c>
      <c r="H165" s="494"/>
      <c r="I165" s="219">
        <f t="shared" si="2"/>
        <v>0</v>
      </c>
    </row>
    <row r="166" spans="1:16" ht="15.75" thickBot="1" x14ac:dyDescent="0.3">
      <c r="A166" s="594"/>
      <c r="B166" s="589" t="s">
        <v>222</v>
      </c>
      <c r="C166" s="590"/>
      <c r="D166" s="251">
        <v>5853689.6499999994</v>
      </c>
      <c r="E166" s="251">
        <v>6461691.3999999994</v>
      </c>
      <c r="F166" s="251">
        <f>SUM(F167:F182)</f>
        <v>6800531.0899999999</v>
      </c>
      <c r="G166" s="250">
        <v>7425089</v>
      </c>
      <c r="H166" s="451">
        <f>SUM(H167:H179)</f>
        <v>7232790.1899999995</v>
      </c>
      <c r="I166" s="217">
        <f t="shared" si="2"/>
        <v>97.410148080379912</v>
      </c>
      <c r="K166" s="240"/>
    </row>
    <row r="167" spans="1:16" x14ac:dyDescent="0.25">
      <c r="A167" s="594"/>
      <c r="B167" s="591"/>
      <c r="C167" s="88" t="s">
        <v>223</v>
      </c>
      <c r="D167" s="43">
        <v>2377088.1</v>
      </c>
      <c r="E167" s="43">
        <v>2542642.4799999995</v>
      </c>
      <c r="F167" s="404">
        <v>2775176.91</v>
      </c>
      <c r="G167" s="192">
        <v>3179930</v>
      </c>
      <c r="H167" s="490">
        <f>3225932.92-74454.9-3353.2</f>
        <v>3148124.82</v>
      </c>
      <c r="I167" s="207">
        <f t="shared" si="2"/>
        <v>98.999815090269266</v>
      </c>
      <c r="L167" s="240"/>
      <c r="M167" s="132"/>
      <c r="O167" s="132"/>
    </row>
    <row r="168" spans="1:16" x14ac:dyDescent="0.25">
      <c r="A168" s="594"/>
      <c r="B168" s="592"/>
      <c r="C168" s="88" t="s">
        <v>437</v>
      </c>
      <c r="D168" s="22">
        <v>2674051.77</v>
      </c>
      <c r="E168" s="22">
        <v>2839554.52</v>
      </c>
      <c r="F168" s="405">
        <v>3035138.77</v>
      </c>
      <c r="G168" s="134">
        <v>3156666</v>
      </c>
      <c r="H168" s="491">
        <f>3230429.4-31662-120016.06-4000-20800</f>
        <v>3053951.34</v>
      </c>
      <c r="I168" s="135">
        <f t="shared" si="2"/>
        <v>96.746103008680677</v>
      </c>
      <c r="K168" s="132"/>
      <c r="L168" s="132"/>
      <c r="M168" s="132"/>
    </row>
    <row r="169" spans="1:16" x14ac:dyDescent="0.25">
      <c r="A169" s="594"/>
      <c r="B169" s="592"/>
      <c r="C169" s="58" t="s">
        <v>224</v>
      </c>
      <c r="D169" s="45">
        <v>106886.92</v>
      </c>
      <c r="E169" s="45">
        <v>135605.85999999999</v>
      </c>
      <c r="F169" s="205">
        <v>153911.97999999998</v>
      </c>
      <c r="G169" s="177">
        <v>33662</v>
      </c>
      <c r="H169" s="491">
        <v>31662</v>
      </c>
      <c r="I169" s="135">
        <f t="shared" si="2"/>
        <v>94.058582377755329</v>
      </c>
      <c r="P169" s="132"/>
    </row>
    <row r="170" spans="1:16" x14ac:dyDescent="0.25">
      <c r="A170" s="594"/>
      <c r="B170" s="592"/>
      <c r="C170" s="58" t="s">
        <v>225</v>
      </c>
      <c r="D170" s="45">
        <v>10000</v>
      </c>
      <c r="E170" s="45">
        <v>2000</v>
      </c>
      <c r="F170" s="205">
        <v>7500</v>
      </c>
      <c r="G170" s="177">
        <v>0</v>
      </c>
      <c r="H170" s="491"/>
      <c r="I170" s="135">
        <f t="shared" si="2"/>
        <v>0</v>
      </c>
    </row>
    <row r="171" spans="1:16" x14ac:dyDescent="0.25">
      <c r="A171" s="594"/>
      <c r="B171" s="592"/>
      <c r="C171" s="58" t="s">
        <v>445</v>
      </c>
      <c r="D171" s="45"/>
      <c r="E171" s="45"/>
      <c r="F171" s="205"/>
      <c r="G171" s="177">
        <v>117244</v>
      </c>
      <c r="H171" s="491">
        <v>74454.899999999994</v>
      </c>
      <c r="I171" s="135">
        <f t="shared" si="2"/>
        <v>63.504230493671308</v>
      </c>
      <c r="L171" s="240"/>
    </row>
    <row r="172" spans="1:16" x14ac:dyDescent="0.25">
      <c r="A172" s="594"/>
      <c r="B172" s="592"/>
      <c r="C172" s="58" t="s">
        <v>431</v>
      </c>
      <c r="D172" s="45">
        <v>208274.06</v>
      </c>
      <c r="E172" s="45">
        <v>197961.72999999998</v>
      </c>
      <c r="F172" s="205"/>
      <c r="G172" s="177">
        <v>124273</v>
      </c>
      <c r="H172" s="491">
        <v>123693</v>
      </c>
      <c r="I172" s="135">
        <f t="shared" si="2"/>
        <v>99.533285588985549</v>
      </c>
      <c r="K172" s="132"/>
      <c r="L172" s="240"/>
    </row>
    <row r="173" spans="1:16" x14ac:dyDescent="0.25">
      <c r="A173" s="594"/>
      <c r="B173" s="592"/>
      <c r="C173" s="58" t="s">
        <v>49</v>
      </c>
      <c r="D173" s="45"/>
      <c r="E173" s="45"/>
      <c r="F173" s="205">
        <v>73084.13</v>
      </c>
      <c r="G173" s="177">
        <v>137290</v>
      </c>
      <c r="H173" s="491">
        <v>120016.06</v>
      </c>
      <c r="I173" s="135">
        <f t="shared" si="2"/>
        <v>87.417918275183908</v>
      </c>
      <c r="L173" s="240"/>
      <c r="M173" s="132"/>
    </row>
    <row r="174" spans="1:16" x14ac:dyDescent="0.25">
      <c r="A174" s="594"/>
      <c r="B174" s="592"/>
      <c r="C174" s="58" t="s">
        <v>226</v>
      </c>
      <c r="D174" s="45"/>
      <c r="E174" s="45"/>
      <c r="F174" s="205">
        <v>20000</v>
      </c>
      <c r="G174" s="177">
        <v>0</v>
      </c>
      <c r="H174" s="491"/>
      <c r="I174" s="135">
        <f t="shared" si="2"/>
        <v>0</v>
      </c>
      <c r="K174" s="240"/>
      <c r="L174" s="132"/>
    </row>
    <row r="175" spans="1:16" x14ac:dyDescent="0.25">
      <c r="A175" s="594"/>
      <c r="B175" s="592"/>
      <c r="C175" s="58" t="s">
        <v>429</v>
      </c>
      <c r="D175" s="45"/>
      <c r="E175" s="45"/>
      <c r="F175" s="205">
        <v>18132</v>
      </c>
      <c r="G175" s="177">
        <v>4000</v>
      </c>
      <c r="H175" s="491">
        <v>4000</v>
      </c>
      <c r="I175" s="135">
        <f t="shared" si="2"/>
        <v>100</v>
      </c>
    </row>
    <row r="176" spans="1:16" x14ac:dyDescent="0.25">
      <c r="A176" s="594"/>
      <c r="B176" s="592"/>
      <c r="C176" s="58" t="s">
        <v>262</v>
      </c>
      <c r="D176" s="45">
        <v>4600</v>
      </c>
      <c r="E176" s="45">
        <v>48000</v>
      </c>
      <c r="F176" s="205">
        <v>7007</v>
      </c>
      <c r="G176" s="177">
        <v>0</v>
      </c>
      <c r="H176" s="491">
        <v>315.60000000000002</v>
      </c>
      <c r="I176" s="135">
        <f t="shared" si="2"/>
        <v>0</v>
      </c>
    </row>
    <row r="177" spans="1:18" x14ac:dyDescent="0.25">
      <c r="A177" s="594"/>
      <c r="B177" s="592"/>
      <c r="C177" s="58" t="s">
        <v>451</v>
      </c>
      <c r="D177" s="45"/>
      <c r="E177" s="45">
        <v>21500</v>
      </c>
      <c r="F177" s="205">
        <v>6212</v>
      </c>
      <c r="G177" s="177">
        <v>0</v>
      </c>
      <c r="H177" s="491">
        <v>4548.47</v>
      </c>
      <c r="I177" s="135">
        <f t="shared" si="2"/>
        <v>0</v>
      </c>
      <c r="K177" s="240"/>
    </row>
    <row r="178" spans="1:18" x14ac:dyDescent="0.25">
      <c r="A178" s="594"/>
      <c r="B178" s="592"/>
      <c r="C178" s="58" t="s">
        <v>438</v>
      </c>
      <c r="D178" s="45">
        <v>2494.8000000000002</v>
      </c>
      <c r="E178" s="45">
        <v>22623.81</v>
      </c>
      <c r="F178" s="205">
        <v>2470.2999999999993</v>
      </c>
      <c r="G178" s="177">
        <v>20800</v>
      </c>
      <c r="H178" s="491">
        <v>20800</v>
      </c>
      <c r="I178" s="135">
        <f t="shared" si="2"/>
        <v>100</v>
      </c>
      <c r="R178" s="132"/>
    </row>
    <row r="179" spans="1:18" ht="15.75" thickBot="1" x14ac:dyDescent="0.3">
      <c r="A179" s="595"/>
      <c r="B179" s="593"/>
      <c r="C179" s="57" t="s">
        <v>227</v>
      </c>
      <c r="D179" s="28">
        <v>470294</v>
      </c>
      <c r="E179" s="28">
        <v>651803</v>
      </c>
      <c r="F179" s="403">
        <v>701898</v>
      </c>
      <c r="G179" s="179">
        <v>651224</v>
      </c>
      <c r="H179" s="492">
        <f>574154+77070</f>
        <v>651224</v>
      </c>
      <c r="I179" s="139">
        <f t="shared" si="2"/>
        <v>100</v>
      </c>
    </row>
    <row r="180" spans="1:18" ht="15.75" hidden="1" thickBot="1" x14ac:dyDescent="0.3">
      <c r="A180" s="252" t="s">
        <v>228</v>
      </c>
      <c r="B180" s="549" t="s">
        <v>229</v>
      </c>
      <c r="C180" s="542"/>
      <c r="D180" s="141">
        <v>0</v>
      </c>
      <c r="E180" s="141">
        <v>0</v>
      </c>
      <c r="F180" s="142"/>
      <c r="G180" s="141">
        <v>0</v>
      </c>
      <c r="H180" s="495"/>
      <c r="I180" s="445">
        <f t="shared" si="2"/>
        <v>0</v>
      </c>
    </row>
    <row r="181" spans="1:18" ht="15.75" hidden="1" thickBot="1" x14ac:dyDescent="0.3">
      <c r="A181" s="605"/>
      <c r="B181" s="253">
        <v>610</v>
      </c>
      <c r="C181" s="88" t="s">
        <v>100</v>
      </c>
      <c r="D181" s="44"/>
      <c r="E181" s="43"/>
      <c r="F181" s="404"/>
      <c r="G181" s="192">
        <v>0</v>
      </c>
      <c r="H181" s="490"/>
      <c r="I181" s="207">
        <f t="shared" si="2"/>
        <v>0</v>
      </c>
    </row>
    <row r="182" spans="1:18" ht="15.75" hidden="1" thickBot="1" x14ac:dyDescent="0.3">
      <c r="A182" s="606"/>
      <c r="B182" s="133">
        <v>620</v>
      </c>
      <c r="C182" s="55" t="s">
        <v>101</v>
      </c>
      <c r="D182" s="23"/>
      <c r="E182" s="22"/>
      <c r="F182" s="405"/>
      <c r="G182" s="134">
        <v>0</v>
      </c>
      <c r="H182" s="491"/>
      <c r="I182" s="135">
        <f t="shared" si="2"/>
        <v>0</v>
      </c>
    </row>
    <row r="183" spans="1:18" ht="15.75" hidden="1" thickBot="1" x14ac:dyDescent="0.3">
      <c r="A183" s="606"/>
      <c r="B183" s="133">
        <v>630</v>
      </c>
      <c r="C183" s="55" t="s">
        <v>102</v>
      </c>
      <c r="D183" s="23"/>
      <c r="E183" s="22"/>
      <c r="F183" s="405">
        <v>0</v>
      </c>
      <c r="G183" s="134">
        <v>0</v>
      </c>
      <c r="H183" s="491"/>
      <c r="I183" s="135">
        <f t="shared" si="2"/>
        <v>0</v>
      </c>
    </row>
    <row r="184" spans="1:18" ht="2.25" hidden="1" customHeight="1" thickBot="1" x14ac:dyDescent="0.3">
      <c r="A184" s="607"/>
      <c r="B184" s="178">
        <v>640</v>
      </c>
      <c r="C184" s="57" t="s">
        <v>230</v>
      </c>
      <c r="D184" s="87"/>
      <c r="E184" s="86"/>
      <c r="F184" s="408"/>
      <c r="G184" s="156"/>
      <c r="H184" s="492"/>
      <c r="I184" s="139">
        <f t="shared" si="2"/>
        <v>0</v>
      </c>
    </row>
    <row r="185" spans="1:18" ht="15.75" thickBot="1" x14ac:dyDescent="0.3">
      <c r="A185" s="140" t="s">
        <v>231</v>
      </c>
      <c r="B185" s="549" t="s">
        <v>232</v>
      </c>
      <c r="C185" s="542"/>
      <c r="D185" s="141">
        <v>109958.24</v>
      </c>
      <c r="E185" s="142">
        <v>135589.79999999999</v>
      </c>
      <c r="F185" s="142">
        <f>F186+F193</f>
        <v>161526.48999999996</v>
      </c>
      <c r="G185" s="141">
        <v>165981</v>
      </c>
      <c r="H185" s="451">
        <f>H186+H193</f>
        <v>157945.56</v>
      </c>
      <c r="I185" s="425">
        <f t="shared" si="2"/>
        <v>95.158819382941417</v>
      </c>
    </row>
    <row r="186" spans="1:18" ht="15.75" thickBot="1" x14ac:dyDescent="0.3">
      <c r="A186" s="608"/>
      <c r="B186" s="587" t="s">
        <v>233</v>
      </c>
      <c r="C186" s="588"/>
      <c r="D186" s="245">
        <v>105530.11</v>
      </c>
      <c r="E186" s="246">
        <v>129250.44999999998</v>
      </c>
      <c r="F186" s="246">
        <f>SUM(F187:F191)</f>
        <v>156009.15999999997</v>
      </c>
      <c r="G186" s="454">
        <f>SUM(G187:G191)</f>
        <v>160981</v>
      </c>
      <c r="H186" s="451">
        <f>SUM(H187:H191)</f>
        <v>153794.93</v>
      </c>
      <c r="I186" s="425">
        <f t="shared" si="2"/>
        <v>95.536075685950522</v>
      </c>
    </row>
    <row r="187" spans="1:18" x14ac:dyDescent="0.25">
      <c r="A187" s="594"/>
      <c r="B187" s="227">
        <v>610</v>
      </c>
      <c r="C187" s="88" t="s">
        <v>100</v>
      </c>
      <c r="D187" s="43">
        <v>39563.769999999997</v>
      </c>
      <c r="E187" s="43">
        <v>51910.33</v>
      </c>
      <c r="F187" s="404">
        <v>72971.429999999993</v>
      </c>
      <c r="G187" s="192">
        <v>75746</v>
      </c>
      <c r="H187" s="490">
        <v>75745.25</v>
      </c>
      <c r="I187" s="207">
        <f t="shared" si="2"/>
        <v>99.999009848704873</v>
      </c>
    </row>
    <row r="188" spans="1:18" x14ac:dyDescent="0.25">
      <c r="A188" s="594"/>
      <c r="B188" s="158">
        <v>620</v>
      </c>
      <c r="C188" s="55" t="s">
        <v>101</v>
      </c>
      <c r="D188" s="22">
        <v>14895.57</v>
      </c>
      <c r="E188" s="22">
        <v>19183.12</v>
      </c>
      <c r="F188" s="405">
        <v>26600.959999999999</v>
      </c>
      <c r="G188" s="134">
        <v>24365</v>
      </c>
      <c r="H188" s="491">
        <v>24361.98</v>
      </c>
      <c r="I188" s="135">
        <f t="shared" si="2"/>
        <v>99.987605171352342</v>
      </c>
    </row>
    <row r="189" spans="1:18" x14ac:dyDescent="0.25">
      <c r="A189" s="594"/>
      <c r="B189" s="222">
        <v>630</v>
      </c>
      <c r="C189" s="58" t="s">
        <v>102</v>
      </c>
      <c r="D189" s="22">
        <v>13915.91</v>
      </c>
      <c r="E189" s="22">
        <v>9666.8799999999974</v>
      </c>
      <c r="F189" s="405">
        <v>10520.02</v>
      </c>
      <c r="G189" s="134">
        <f>13550+3320</f>
        <v>16870</v>
      </c>
      <c r="H189" s="491">
        <v>11553.059999999998</v>
      </c>
      <c r="I189" s="135">
        <f t="shared" si="2"/>
        <v>68.482868998221676</v>
      </c>
    </row>
    <row r="190" spans="1:18" x14ac:dyDescent="0.25">
      <c r="A190" s="594"/>
      <c r="B190" s="133">
        <v>640</v>
      </c>
      <c r="C190" s="153" t="s">
        <v>103</v>
      </c>
      <c r="D190" s="22">
        <v>133.86000000000001</v>
      </c>
      <c r="E190" s="22">
        <v>88.44</v>
      </c>
      <c r="F190" s="405"/>
      <c r="G190" s="134">
        <v>0</v>
      </c>
      <c r="H190" s="491"/>
      <c r="I190" s="135">
        <f t="shared" si="2"/>
        <v>0</v>
      </c>
      <c r="K190" s="240"/>
      <c r="L190" s="240"/>
    </row>
    <row r="191" spans="1:18" ht="15.75" thickBot="1" x14ac:dyDescent="0.3">
      <c r="A191" s="594"/>
      <c r="B191" s="178">
        <v>630</v>
      </c>
      <c r="C191" s="220" t="s">
        <v>48</v>
      </c>
      <c r="D191" s="28">
        <v>37021</v>
      </c>
      <c r="E191" s="28">
        <v>48401.68</v>
      </c>
      <c r="F191" s="403">
        <v>45916.75</v>
      </c>
      <c r="G191" s="179">
        <v>44000</v>
      </c>
      <c r="H191" s="497">
        <v>42134.64</v>
      </c>
      <c r="I191" s="270">
        <f t="shared" si="2"/>
        <v>95.760545454545451</v>
      </c>
    </row>
    <row r="192" spans="1:18" ht="15.75" hidden="1" thickBot="1" x14ac:dyDescent="0.3">
      <c r="A192" s="594"/>
      <c r="B192" s="229">
        <v>630</v>
      </c>
      <c r="C192" s="185" t="s">
        <v>90</v>
      </c>
      <c r="D192" s="92"/>
      <c r="E192" s="92"/>
      <c r="F192" s="409"/>
      <c r="G192" s="138"/>
      <c r="H192" s="495"/>
      <c r="I192" s="217">
        <f t="shared" si="2"/>
        <v>0</v>
      </c>
    </row>
    <row r="193" spans="1:12" ht="15.75" thickBot="1" x14ac:dyDescent="0.3">
      <c r="A193" s="594"/>
      <c r="B193" s="589" t="s">
        <v>234</v>
      </c>
      <c r="C193" s="590"/>
      <c r="D193" s="254">
        <v>4428.13</v>
      </c>
      <c r="E193" s="254">
        <v>6339.35</v>
      </c>
      <c r="F193" s="410">
        <f>F194</f>
        <v>5517.33</v>
      </c>
      <c r="G193" s="255">
        <v>5000</v>
      </c>
      <c r="H193" s="451">
        <f>H194</f>
        <v>4150.63</v>
      </c>
      <c r="I193" s="425">
        <f t="shared" si="2"/>
        <v>83.012600000000006</v>
      </c>
      <c r="L193" s="132"/>
    </row>
    <row r="194" spans="1:12" ht="15.75" thickBot="1" x14ac:dyDescent="0.3">
      <c r="A194" s="595"/>
      <c r="B194" s="256">
        <v>630</v>
      </c>
      <c r="C194" s="57" t="s">
        <v>102</v>
      </c>
      <c r="D194" s="28">
        <v>4428.13</v>
      </c>
      <c r="E194" s="28">
        <v>6339.35</v>
      </c>
      <c r="F194" s="403">
        <v>5517.33</v>
      </c>
      <c r="G194" s="179">
        <v>5000</v>
      </c>
      <c r="H194" s="495">
        <v>4150.63</v>
      </c>
      <c r="I194" s="217">
        <f t="shared" si="2"/>
        <v>83.012600000000006</v>
      </c>
      <c r="K194" s="240"/>
    </row>
    <row r="195" spans="1:12" ht="15.75" thickBot="1" x14ac:dyDescent="0.3">
      <c r="A195" s="398" t="s">
        <v>231</v>
      </c>
      <c r="B195" s="549" t="s">
        <v>235</v>
      </c>
      <c r="C195" s="542"/>
      <c r="D195" s="141">
        <v>241971.54</v>
      </c>
      <c r="E195" s="142">
        <v>327330.75</v>
      </c>
      <c r="F195" s="142">
        <f>SUM(F196:F199)</f>
        <v>348471.97000000009</v>
      </c>
      <c r="G195" s="141">
        <v>346209</v>
      </c>
      <c r="H195" s="451">
        <f>SUM(H196:H199)</f>
        <v>321639.06</v>
      </c>
      <c r="I195" s="425">
        <f t="shared" si="2"/>
        <v>92.903148098402994</v>
      </c>
      <c r="L195" s="132"/>
    </row>
    <row r="196" spans="1:12" x14ac:dyDescent="0.25">
      <c r="A196" s="609"/>
      <c r="B196" s="157">
        <v>610</v>
      </c>
      <c r="C196" s="53" t="s">
        <v>100</v>
      </c>
      <c r="D196" s="17">
        <v>162844.91</v>
      </c>
      <c r="E196" s="17">
        <v>223275.62</v>
      </c>
      <c r="F196" s="231">
        <v>238861.14</v>
      </c>
      <c r="G196" s="131">
        <v>240180</v>
      </c>
      <c r="H196" s="490">
        <v>204838.15</v>
      </c>
      <c r="I196" s="207">
        <f t="shared" ref="I196:I221" si="3">IF(G196=0,0,H196/G196*100)</f>
        <v>85.285265217753349</v>
      </c>
    </row>
    <row r="197" spans="1:12" x14ac:dyDescent="0.25">
      <c r="A197" s="610"/>
      <c r="B197" s="158">
        <v>620</v>
      </c>
      <c r="C197" s="55" t="s">
        <v>101</v>
      </c>
      <c r="D197" s="22">
        <v>57717.62</v>
      </c>
      <c r="E197" s="22">
        <v>78315.259999999995</v>
      </c>
      <c r="F197" s="405">
        <v>82449.41</v>
      </c>
      <c r="G197" s="134">
        <v>84629</v>
      </c>
      <c r="H197" s="491">
        <v>76270.92</v>
      </c>
      <c r="I197" s="135">
        <f t="shared" si="3"/>
        <v>90.123858251899463</v>
      </c>
    </row>
    <row r="198" spans="1:12" x14ac:dyDescent="0.25">
      <c r="A198" s="610"/>
      <c r="B198" s="222">
        <v>630</v>
      </c>
      <c r="C198" s="58" t="s">
        <v>102</v>
      </c>
      <c r="D198" s="45">
        <v>20719.09</v>
      </c>
      <c r="E198" s="45">
        <v>25179.48</v>
      </c>
      <c r="F198" s="205">
        <v>26224.89</v>
      </c>
      <c r="G198" s="177">
        <v>21400</v>
      </c>
      <c r="H198" s="491">
        <v>33111.74</v>
      </c>
      <c r="I198" s="135">
        <f t="shared" si="3"/>
        <v>154.72775700934577</v>
      </c>
    </row>
    <row r="199" spans="1:12" ht="15.75" thickBot="1" x14ac:dyDescent="0.3">
      <c r="A199" s="610"/>
      <c r="B199" s="204">
        <v>640</v>
      </c>
      <c r="C199" s="57" t="s">
        <v>103</v>
      </c>
      <c r="D199" s="28">
        <v>689.92</v>
      </c>
      <c r="E199" s="28">
        <v>560.39</v>
      </c>
      <c r="F199" s="403">
        <v>936.53</v>
      </c>
      <c r="G199" s="179">
        <v>0</v>
      </c>
      <c r="H199" s="492">
        <v>7418.25</v>
      </c>
      <c r="I199" s="139">
        <f t="shared" si="3"/>
        <v>0</v>
      </c>
    </row>
    <row r="200" spans="1:12" ht="15.75" hidden="1" thickBot="1" x14ac:dyDescent="0.3">
      <c r="A200" s="611"/>
      <c r="B200" s="159">
        <v>630</v>
      </c>
      <c r="C200" s="168" t="s">
        <v>236</v>
      </c>
      <c r="D200" s="92"/>
      <c r="E200" s="92"/>
      <c r="F200" s="409"/>
      <c r="G200" s="138"/>
      <c r="H200" s="495"/>
      <c r="I200" s="217">
        <f t="shared" si="3"/>
        <v>0</v>
      </c>
    </row>
    <row r="201" spans="1:12" ht="15.75" thickBot="1" x14ac:dyDescent="0.3">
      <c r="A201" s="257" t="s">
        <v>237</v>
      </c>
      <c r="B201" s="580" t="s">
        <v>238</v>
      </c>
      <c r="C201" s="536"/>
      <c r="D201" s="188">
        <v>31489.34</v>
      </c>
      <c r="E201" s="189">
        <v>40039.15</v>
      </c>
      <c r="F201" s="189">
        <f>SUM(F202:F205)</f>
        <v>38636.58</v>
      </c>
      <c r="G201" s="188">
        <v>41224</v>
      </c>
      <c r="H201" s="451">
        <f>SUM(H202:H205)</f>
        <v>41664.050000000003</v>
      </c>
      <c r="I201" s="425">
        <f t="shared" si="3"/>
        <v>101.06746070250341</v>
      </c>
    </row>
    <row r="202" spans="1:12" x14ac:dyDescent="0.25">
      <c r="A202" s="612"/>
      <c r="B202" s="157">
        <v>610</v>
      </c>
      <c r="C202" s="152" t="s">
        <v>100</v>
      </c>
      <c r="D202" s="17">
        <v>19790.259999999998</v>
      </c>
      <c r="E202" s="17">
        <v>21979.15</v>
      </c>
      <c r="F202" s="231">
        <v>20451.23</v>
      </c>
      <c r="G202" s="131">
        <v>22554</v>
      </c>
      <c r="H202" s="490">
        <v>20878.86</v>
      </c>
      <c r="I202" s="207">
        <f t="shared" si="3"/>
        <v>92.572758712423521</v>
      </c>
    </row>
    <row r="203" spans="1:12" x14ac:dyDescent="0.25">
      <c r="A203" s="613"/>
      <c r="B203" s="158">
        <v>620</v>
      </c>
      <c r="C203" s="153" t="s">
        <v>101</v>
      </c>
      <c r="D203" s="22">
        <v>7193.52</v>
      </c>
      <c r="E203" s="22">
        <v>8019.72</v>
      </c>
      <c r="F203" s="405">
        <v>7342.82</v>
      </c>
      <c r="G203" s="134">
        <v>8135</v>
      </c>
      <c r="H203" s="491">
        <v>7600.32</v>
      </c>
      <c r="I203" s="135">
        <f t="shared" si="3"/>
        <v>93.427412415488632</v>
      </c>
    </row>
    <row r="204" spans="1:12" x14ac:dyDescent="0.25">
      <c r="A204" s="613"/>
      <c r="B204" s="158">
        <v>630</v>
      </c>
      <c r="C204" s="153" t="s">
        <v>102</v>
      </c>
      <c r="D204" s="22">
        <v>4505.5600000000004</v>
      </c>
      <c r="E204" s="22">
        <v>10040.280000000001</v>
      </c>
      <c r="F204" s="22">
        <v>10842.53</v>
      </c>
      <c r="G204" s="23">
        <v>10535</v>
      </c>
      <c r="H204" s="491">
        <v>13184.87</v>
      </c>
      <c r="I204" s="135">
        <f t="shared" si="3"/>
        <v>125.15301376364501</v>
      </c>
    </row>
    <row r="205" spans="1:12" ht="15.75" thickBot="1" x14ac:dyDescent="0.3">
      <c r="A205" s="614"/>
      <c r="B205" s="159">
        <v>640</v>
      </c>
      <c r="C205" s="185" t="s">
        <v>103</v>
      </c>
      <c r="D205" s="28"/>
      <c r="E205" s="28"/>
      <c r="F205" s="403"/>
      <c r="G205" s="179">
        <v>0</v>
      </c>
      <c r="H205" s="492"/>
      <c r="I205" s="139">
        <f t="shared" si="3"/>
        <v>0</v>
      </c>
    </row>
    <row r="206" spans="1:12" ht="36" customHeight="1" thickBot="1" x14ac:dyDescent="0.3">
      <c r="A206" s="259" t="s">
        <v>239</v>
      </c>
      <c r="B206" s="615" t="s">
        <v>240</v>
      </c>
      <c r="C206" s="616"/>
      <c r="D206" s="260">
        <v>332895.13</v>
      </c>
      <c r="E206" s="261">
        <v>380830.30000000005</v>
      </c>
      <c r="F206" s="261">
        <f>F207+F212+F213+F214+F215+F216+F217+F218+F219+F220</f>
        <v>455738.60999999993</v>
      </c>
      <c r="G206" s="260">
        <v>374199</v>
      </c>
      <c r="H206" s="453">
        <f>H207+H212+H213+H214+H215+H216+H217+H218+H219+H220</f>
        <v>318162.5</v>
      </c>
      <c r="I206" s="449">
        <f t="shared" si="3"/>
        <v>85.024946619312175</v>
      </c>
    </row>
    <row r="207" spans="1:12" ht="26.45" customHeight="1" thickBot="1" x14ac:dyDescent="0.3">
      <c r="A207" s="602"/>
      <c r="B207" s="603" t="s">
        <v>241</v>
      </c>
      <c r="C207" s="604"/>
      <c r="D207" s="262">
        <v>120501.78</v>
      </c>
      <c r="E207" s="263">
        <v>126996.82000000002</v>
      </c>
      <c r="F207" s="263">
        <f>SUM(F208:F211)</f>
        <v>141830.07999999999</v>
      </c>
      <c r="G207" s="262">
        <v>175583</v>
      </c>
      <c r="H207" s="453">
        <f>SUM(H208:H211)</f>
        <v>173154.97999999998</v>
      </c>
      <c r="I207" s="449">
        <f t="shared" si="3"/>
        <v>98.617166809998679</v>
      </c>
    </row>
    <row r="208" spans="1:12" x14ac:dyDescent="0.25">
      <c r="A208" s="602"/>
      <c r="B208" s="130">
        <v>610</v>
      </c>
      <c r="C208" s="53" t="s">
        <v>100</v>
      </c>
      <c r="D208" s="265">
        <v>74996.97</v>
      </c>
      <c r="E208" s="265">
        <v>83271.48000000001</v>
      </c>
      <c r="F208" s="265">
        <v>92380.39</v>
      </c>
      <c r="G208" s="264">
        <v>116452</v>
      </c>
      <c r="H208" s="490">
        <v>116904.23</v>
      </c>
      <c r="I208" s="207">
        <f t="shared" si="3"/>
        <v>100.38834026036479</v>
      </c>
    </row>
    <row r="209" spans="1:15" x14ac:dyDescent="0.25">
      <c r="A209" s="602"/>
      <c r="B209" s="133">
        <v>620</v>
      </c>
      <c r="C209" s="55" t="s">
        <v>101</v>
      </c>
      <c r="D209" s="266">
        <v>26581.7</v>
      </c>
      <c r="E209" s="266">
        <v>26861.5</v>
      </c>
      <c r="F209" s="266">
        <v>31948.02</v>
      </c>
      <c r="G209" s="267">
        <v>41131</v>
      </c>
      <c r="H209" s="491">
        <v>40364.94</v>
      </c>
      <c r="I209" s="135">
        <f t="shared" si="3"/>
        <v>98.137511852374132</v>
      </c>
    </row>
    <row r="210" spans="1:15" x14ac:dyDescent="0.25">
      <c r="A210" s="602"/>
      <c r="B210" s="133">
        <v>630</v>
      </c>
      <c r="C210" s="55" t="s">
        <v>102</v>
      </c>
      <c r="D210" s="266">
        <v>18923.11</v>
      </c>
      <c r="E210" s="266">
        <v>14768.490000000002</v>
      </c>
      <c r="F210" s="266">
        <v>17061.310000000001</v>
      </c>
      <c r="G210" s="267">
        <v>18000</v>
      </c>
      <c r="H210" s="491">
        <v>15653.83</v>
      </c>
      <c r="I210" s="135">
        <f t="shared" si="3"/>
        <v>86.965722222222226</v>
      </c>
    </row>
    <row r="211" spans="1:15" ht="15.75" thickBot="1" x14ac:dyDescent="0.3">
      <c r="A211" s="602"/>
      <c r="B211" s="178">
        <v>640</v>
      </c>
      <c r="C211" s="220" t="s">
        <v>103</v>
      </c>
      <c r="D211" s="268"/>
      <c r="E211" s="268">
        <v>2095.35</v>
      </c>
      <c r="F211" s="411">
        <v>440.36</v>
      </c>
      <c r="G211" s="269">
        <v>0</v>
      </c>
      <c r="H211" s="497">
        <v>231.98</v>
      </c>
      <c r="I211" s="270">
        <f t="shared" si="3"/>
        <v>0</v>
      </c>
    </row>
    <row r="212" spans="1:15" x14ac:dyDescent="0.25">
      <c r="A212" s="602"/>
      <c r="B212" s="271"/>
      <c r="C212" s="239" t="s">
        <v>242</v>
      </c>
      <c r="D212" s="43">
        <v>3928.96</v>
      </c>
      <c r="E212" s="43">
        <v>5212.5200000000004</v>
      </c>
      <c r="F212" s="404">
        <v>4480.0200000000004</v>
      </c>
      <c r="G212" s="192">
        <v>3500</v>
      </c>
      <c r="H212" s="490">
        <v>2417</v>
      </c>
      <c r="I212" s="207">
        <f t="shared" si="3"/>
        <v>69.057142857142864</v>
      </c>
    </row>
    <row r="213" spans="1:15" x14ac:dyDescent="0.25">
      <c r="A213" s="602"/>
      <c r="B213" s="272"/>
      <c r="C213" s="153" t="s">
        <v>243</v>
      </c>
      <c r="D213" s="22"/>
      <c r="E213" s="22"/>
      <c r="F213" s="405"/>
      <c r="G213" s="134">
        <v>0</v>
      </c>
      <c r="H213" s="491">
        <v>937.16</v>
      </c>
      <c r="I213" s="135">
        <f t="shared" si="3"/>
        <v>0</v>
      </c>
    </row>
    <row r="214" spans="1:15" ht="12.75" customHeight="1" x14ac:dyDescent="0.25">
      <c r="A214" s="602"/>
      <c r="B214" s="272">
        <v>630</v>
      </c>
      <c r="C214" s="153" t="s">
        <v>243</v>
      </c>
      <c r="D214" s="22"/>
      <c r="E214" s="22"/>
      <c r="F214" s="405"/>
      <c r="G214" s="134">
        <v>0</v>
      </c>
      <c r="H214" s="491"/>
      <c r="I214" s="135">
        <f t="shared" si="3"/>
        <v>0</v>
      </c>
    </row>
    <row r="215" spans="1:15" ht="12.75" customHeight="1" x14ac:dyDescent="0.25">
      <c r="A215" s="602"/>
      <c r="B215" s="272">
        <v>630</v>
      </c>
      <c r="C215" s="153" t="s">
        <v>244</v>
      </c>
      <c r="D215" s="22">
        <v>24290.5</v>
      </c>
      <c r="E215" s="22">
        <v>106460.45</v>
      </c>
      <c r="F215" s="405"/>
      <c r="G215" s="134">
        <v>35000</v>
      </c>
      <c r="H215" s="491"/>
      <c r="I215" s="135">
        <f t="shared" si="3"/>
        <v>0</v>
      </c>
    </row>
    <row r="216" spans="1:15" x14ac:dyDescent="0.25">
      <c r="A216" s="602"/>
      <c r="B216" s="272">
        <v>630</v>
      </c>
      <c r="C216" s="153"/>
      <c r="D216" s="22"/>
      <c r="E216" s="22"/>
      <c r="F216" s="405">
        <v>179640.35</v>
      </c>
      <c r="G216" s="134">
        <v>0</v>
      </c>
      <c r="H216" s="491"/>
      <c r="I216" s="135">
        <f t="shared" si="3"/>
        <v>0</v>
      </c>
    </row>
    <row r="217" spans="1:15" x14ac:dyDescent="0.25">
      <c r="A217" s="602"/>
      <c r="B217" s="272"/>
      <c r="C217" s="153" t="s">
        <v>86</v>
      </c>
      <c r="D217" s="22">
        <v>166083.10999999999</v>
      </c>
      <c r="E217" s="22">
        <v>128496.68000000001</v>
      </c>
      <c r="F217" s="405">
        <v>114012.98</v>
      </c>
      <c r="G217" s="134">
        <v>128773</v>
      </c>
      <c r="H217" s="491">
        <f>36592.82+90602.67</f>
        <v>127195.48999999999</v>
      </c>
      <c r="I217" s="135">
        <f t="shared" si="3"/>
        <v>98.774968355167616</v>
      </c>
      <c r="K217" s="240"/>
      <c r="L217" s="240"/>
      <c r="M217" s="132"/>
    </row>
    <row r="218" spans="1:15" x14ac:dyDescent="0.25">
      <c r="A218" s="602"/>
      <c r="B218" s="272">
        <v>630</v>
      </c>
      <c r="C218" s="153" t="s">
        <v>245</v>
      </c>
      <c r="D218" s="22">
        <v>7200.5999999999995</v>
      </c>
      <c r="E218" s="22">
        <v>10049.73</v>
      </c>
      <c r="F218" s="405">
        <v>11058.380000000001</v>
      </c>
      <c r="G218" s="134">
        <v>9119</v>
      </c>
      <c r="H218" s="491">
        <f>8228.74+2875.93</f>
        <v>11104.67</v>
      </c>
      <c r="I218" s="135">
        <f t="shared" si="3"/>
        <v>121.77508498738896</v>
      </c>
      <c r="O218" s="132"/>
    </row>
    <row r="219" spans="1:15" x14ac:dyDescent="0.25">
      <c r="A219" s="602"/>
      <c r="B219" s="273"/>
      <c r="C219" s="153" t="s">
        <v>246</v>
      </c>
      <c r="D219" s="45">
        <v>6557</v>
      </c>
      <c r="E219" s="45">
        <v>315.39999999999998</v>
      </c>
      <c r="F219" s="205">
        <v>3685.2000000000003</v>
      </c>
      <c r="G219" s="177">
        <v>20224</v>
      </c>
      <c r="H219" s="492">
        <v>3353.2</v>
      </c>
      <c r="I219" s="139">
        <f t="shared" si="3"/>
        <v>16.580300632911392</v>
      </c>
      <c r="L219" s="240"/>
    </row>
    <row r="220" spans="1:15" ht="15.75" thickBot="1" x14ac:dyDescent="0.3">
      <c r="A220" s="602"/>
      <c r="B220" s="275">
        <v>630</v>
      </c>
      <c r="C220" s="276" t="s">
        <v>247</v>
      </c>
      <c r="D220" s="277">
        <v>4333.18</v>
      </c>
      <c r="E220" s="277">
        <v>3298.7</v>
      </c>
      <c r="F220" s="412">
        <v>1031.5999999999999</v>
      </c>
      <c r="G220" s="278">
        <v>2000</v>
      </c>
      <c r="H220" s="492"/>
      <c r="I220" s="139">
        <f t="shared" si="3"/>
        <v>0</v>
      </c>
    </row>
    <row r="221" spans="1:15" ht="17.25" thickTop="1" thickBot="1" x14ac:dyDescent="0.3">
      <c r="A221" s="598" t="s">
        <v>248</v>
      </c>
      <c r="B221" s="599"/>
      <c r="C221" s="600"/>
      <c r="D221" s="280">
        <v>10815176.439999999</v>
      </c>
      <c r="E221" s="418">
        <v>12072287.610000001</v>
      </c>
      <c r="F221" s="418">
        <f>F4+F10+F14+F19+F25+F27+F29+F34+F36+F41+F43+F50+F57+F71+F75+F82+F87+F92+F111+F113+F116+F131+F136+F151+F154+F160+F185+F195+F201+F206</f>
        <v>12542381.569999998</v>
      </c>
      <c r="G221" s="280">
        <v>14056052.300000001</v>
      </c>
      <c r="H221" s="437">
        <f>H4+H10+H14+H19+H25+H27+H29+H34+H36+H41+H43+H50+H57+H71+H75+H82+H87+H92+H111+H113+H116+H131+H136+H151+H154+H160+H185+H195+H201+H206+H129</f>
        <v>13351433.260000002</v>
      </c>
      <c r="I221" s="438">
        <f t="shared" si="3"/>
        <v>94.987077274890339</v>
      </c>
      <c r="L221" s="240"/>
    </row>
    <row r="222" spans="1:15" ht="15.75" thickTop="1" x14ac:dyDescent="0.25">
      <c r="H222" s="499"/>
    </row>
    <row r="223" spans="1:15" x14ac:dyDescent="0.25">
      <c r="H223" s="499"/>
    </row>
    <row r="224" spans="1:15" x14ac:dyDescent="0.25">
      <c r="H224" s="499"/>
    </row>
    <row r="225" spans="8:11" x14ac:dyDescent="0.25">
      <c r="H225" s="499"/>
      <c r="K225" s="132"/>
    </row>
    <row r="226" spans="8:11" x14ac:dyDescent="0.25">
      <c r="H226" s="499"/>
    </row>
    <row r="227" spans="8:11" x14ac:dyDescent="0.25">
      <c r="H227" s="499"/>
    </row>
    <row r="228" spans="8:11" x14ac:dyDescent="0.25">
      <c r="H228" s="499"/>
    </row>
    <row r="229" spans="8:11" x14ac:dyDescent="0.25">
      <c r="H229" s="499"/>
    </row>
    <row r="230" spans="8:11" x14ac:dyDescent="0.25">
      <c r="H230" s="499"/>
    </row>
    <row r="231" spans="8:11" x14ac:dyDescent="0.25">
      <c r="H231" s="499"/>
    </row>
    <row r="232" spans="8:11" x14ac:dyDescent="0.25">
      <c r="H232" s="499"/>
    </row>
    <row r="233" spans="8:11" x14ac:dyDescent="0.25">
      <c r="H233" s="499"/>
    </row>
    <row r="234" spans="8:11" x14ac:dyDescent="0.25">
      <c r="H234" s="499"/>
    </row>
    <row r="235" spans="8:11" x14ac:dyDescent="0.25">
      <c r="H235" s="499"/>
    </row>
    <row r="236" spans="8:11" x14ac:dyDescent="0.25">
      <c r="H236" s="499"/>
    </row>
    <row r="237" spans="8:11" x14ac:dyDescent="0.25">
      <c r="H237" s="499"/>
    </row>
    <row r="238" spans="8:11" x14ac:dyDescent="0.25">
      <c r="H238" s="499"/>
    </row>
    <row r="239" spans="8:11" x14ac:dyDescent="0.25">
      <c r="H239" s="499"/>
    </row>
    <row r="240" spans="8:11" x14ac:dyDescent="0.25">
      <c r="H240" s="499"/>
    </row>
    <row r="241" spans="8:8" x14ac:dyDescent="0.25">
      <c r="H241" s="499"/>
    </row>
    <row r="242" spans="8:8" x14ac:dyDescent="0.25">
      <c r="H242" s="499"/>
    </row>
    <row r="243" spans="8:8" x14ac:dyDescent="0.25">
      <c r="H243" s="499"/>
    </row>
    <row r="244" spans="8:8" x14ac:dyDescent="0.25">
      <c r="H244" s="499"/>
    </row>
    <row r="245" spans="8:8" x14ac:dyDescent="0.25">
      <c r="H245" s="499"/>
    </row>
    <row r="246" spans="8:8" x14ac:dyDescent="0.25">
      <c r="H246" s="499"/>
    </row>
    <row r="247" spans="8:8" x14ac:dyDescent="0.25">
      <c r="H247" s="499"/>
    </row>
    <row r="248" spans="8:8" x14ac:dyDescent="0.25">
      <c r="H248" s="499"/>
    </row>
    <row r="249" spans="8:8" x14ac:dyDescent="0.25">
      <c r="H249" s="499"/>
    </row>
  </sheetData>
  <mergeCells count="78">
    <mergeCell ref="A221:C221"/>
    <mergeCell ref="A1:C1"/>
    <mergeCell ref="A207:A220"/>
    <mergeCell ref="B207:C207"/>
    <mergeCell ref="B180:C180"/>
    <mergeCell ref="A181:A184"/>
    <mergeCell ref="B185:C185"/>
    <mergeCell ref="A186:A194"/>
    <mergeCell ref="B186:C186"/>
    <mergeCell ref="B193:C193"/>
    <mergeCell ref="B195:C195"/>
    <mergeCell ref="A196:A200"/>
    <mergeCell ref="B201:C201"/>
    <mergeCell ref="A202:A205"/>
    <mergeCell ref="B206:C206"/>
    <mergeCell ref="A161:A179"/>
    <mergeCell ref="B161:C161"/>
    <mergeCell ref="B166:C166"/>
    <mergeCell ref="B167:B179"/>
    <mergeCell ref="A117:A128"/>
    <mergeCell ref="B131:C131"/>
    <mergeCell ref="A132:A135"/>
    <mergeCell ref="B136:C136"/>
    <mergeCell ref="A137:A150"/>
    <mergeCell ref="B151:C151"/>
    <mergeCell ref="A152:A153"/>
    <mergeCell ref="B154:C154"/>
    <mergeCell ref="A155:A159"/>
    <mergeCell ref="B155:B159"/>
    <mergeCell ref="B160:C160"/>
    <mergeCell ref="B129:C129"/>
    <mergeCell ref="B116:C116"/>
    <mergeCell ref="A76:A79"/>
    <mergeCell ref="B80:C80"/>
    <mergeCell ref="B82:C82"/>
    <mergeCell ref="A83:A86"/>
    <mergeCell ref="B87:C87"/>
    <mergeCell ref="A88:A91"/>
    <mergeCell ref="B92:C92"/>
    <mergeCell ref="A93:A110"/>
    <mergeCell ref="B111:C111"/>
    <mergeCell ref="B113:C113"/>
    <mergeCell ref="A114:A115"/>
    <mergeCell ref="A30:A33"/>
    <mergeCell ref="B34:C34"/>
    <mergeCell ref="B75:C75"/>
    <mergeCell ref="A37:A40"/>
    <mergeCell ref="B41:C41"/>
    <mergeCell ref="B43:C43"/>
    <mergeCell ref="A44:A49"/>
    <mergeCell ref="B50:C50"/>
    <mergeCell ref="A51:A56"/>
    <mergeCell ref="B57:C57"/>
    <mergeCell ref="A58:A70"/>
    <mergeCell ref="B58:C58"/>
    <mergeCell ref="B71:C71"/>
    <mergeCell ref="A72:A74"/>
    <mergeCell ref="B36:C36"/>
    <mergeCell ref="G2:G3"/>
    <mergeCell ref="I2:I3"/>
    <mergeCell ref="B4:C4"/>
    <mergeCell ref="E2:E3"/>
    <mergeCell ref="F2:F3"/>
    <mergeCell ref="H2:H3"/>
    <mergeCell ref="A5:A9"/>
    <mergeCell ref="D2:D3"/>
    <mergeCell ref="A2:A3"/>
    <mergeCell ref="B2:B3"/>
    <mergeCell ref="C2:C3"/>
    <mergeCell ref="A20:A24"/>
    <mergeCell ref="B25:C25"/>
    <mergeCell ref="B27:C27"/>
    <mergeCell ref="B29:C29"/>
    <mergeCell ref="B10:C10"/>
    <mergeCell ref="A11:A13"/>
    <mergeCell ref="B14:C14"/>
    <mergeCell ref="A15:A18"/>
    <mergeCell ref="B19:C19"/>
  </mergeCells>
  <pageMargins left="0" right="0" top="0" bottom="0" header="0.31496062992125984" footer="0.31496062992125984"/>
  <pageSetup paperSize="9" scale="89" orientation="portrait" r:id="rId1"/>
  <rowBreaks count="3" manualBreakCount="3">
    <brk id="56" max="16383" man="1"/>
    <brk id="135" max="16383" man="1"/>
    <brk id="2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G56" sqref="G56"/>
    </sheetView>
  </sheetViews>
  <sheetFormatPr defaultRowHeight="15" x14ac:dyDescent="0.25"/>
  <cols>
    <col min="1" max="1" width="7" customWidth="1"/>
    <col min="2" max="2" width="5.7109375" customWidth="1"/>
    <col min="3" max="3" width="32" customWidth="1"/>
    <col min="4" max="4" width="16.140625" hidden="1" customWidth="1"/>
    <col min="5" max="8" width="11.7109375" customWidth="1"/>
    <col min="9" max="9" width="9" customWidth="1"/>
    <col min="245" max="245" width="37.5703125" customWidth="1"/>
    <col min="246" max="257" width="0" hidden="1" customWidth="1"/>
    <col min="258" max="258" width="16.140625" customWidth="1"/>
    <col min="259" max="259" width="15.28515625" customWidth="1"/>
    <col min="260" max="260" width="14" customWidth="1"/>
    <col min="261" max="261" width="13" customWidth="1"/>
    <col min="262" max="262" width="10.140625" customWidth="1"/>
    <col min="263" max="264" width="10.42578125" customWidth="1"/>
    <col min="501" max="501" width="37.5703125" customWidth="1"/>
    <col min="502" max="513" width="0" hidden="1" customWidth="1"/>
    <col min="514" max="514" width="16.140625" customWidth="1"/>
    <col min="515" max="515" width="15.28515625" customWidth="1"/>
    <col min="516" max="516" width="14" customWidth="1"/>
    <col min="517" max="517" width="13" customWidth="1"/>
    <col min="518" max="518" width="10.140625" customWidth="1"/>
    <col min="519" max="520" width="10.42578125" customWidth="1"/>
    <col min="757" max="757" width="37.5703125" customWidth="1"/>
    <col min="758" max="769" width="0" hidden="1" customWidth="1"/>
    <col min="770" max="770" width="16.140625" customWidth="1"/>
    <col min="771" max="771" width="15.28515625" customWidth="1"/>
    <col min="772" max="772" width="14" customWidth="1"/>
    <col min="773" max="773" width="13" customWidth="1"/>
    <col min="774" max="774" width="10.140625" customWidth="1"/>
    <col min="775" max="776" width="10.42578125" customWidth="1"/>
    <col min="1013" max="1013" width="37.5703125" customWidth="1"/>
    <col min="1014" max="1025" width="0" hidden="1" customWidth="1"/>
    <col min="1026" max="1026" width="16.140625" customWidth="1"/>
    <col min="1027" max="1027" width="15.28515625" customWidth="1"/>
    <col min="1028" max="1028" width="14" customWidth="1"/>
    <col min="1029" max="1029" width="13" customWidth="1"/>
    <col min="1030" max="1030" width="10.140625" customWidth="1"/>
    <col min="1031" max="1032" width="10.42578125" customWidth="1"/>
    <col min="1269" max="1269" width="37.5703125" customWidth="1"/>
    <col min="1270" max="1281" width="0" hidden="1" customWidth="1"/>
    <col min="1282" max="1282" width="16.140625" customWidth="1"/>
    <col min="1283" max="1283" width="15.28515625" customWidth="1"/>
    <col min="1284" max="1284" width="14" customWidth="1"/>
    <col min="1285" max="1285" width="13" customWidth="1"/>
    <col min="1286" max="1286" width="10.140625" customWidth="1"/>
    <col min="1287" max="1288" width="10.42578125" customWidth="1"/>
    <col min="1525" max="1525" width="37.5703125" customWidth="1"/>
    <col min="1526" max="1537" width="0" hidden="1" customWidth="1"/>
    <col min="1538" max="1538" width="16.140625" customWidth="1"/>
    <col min="1539" max="1539" width="15.28515625" customWidth="1"/>
    <col min="1540" max="1540" width="14" customWidth="1"/>
    <col min="1541" max="1541" width="13" customWidth="1"/>
    <col min="1542" max="1542" width="10.140625" customWidth="1"/>
    <col min="1543" max="1544" width="10.42578125" customWidth="1"/>
    <col min="1781" max="1781" width="37.5703125" customWidth="1"/>
    <col min="1782" max="1793" width="0" hidden="1" customWidth="1"/>
    <col min="1794" max="1794" width="16.140625" customWidth="1"/>
    <col min="1795" max="1795" width="15.28515625" customWidth="1"/>
    <col min="1796" max="1796" width="14" customWidth="1"/>
    <col min="1797" max="1797" width="13" customWidth="1"/>
    <col min="1798" max="1798" width="10.140625" customWidth="1"/>
    <col min="1799" max="1800" width="10.42578125" customWidth="1"/>
    <col min="2037" max="2037" width="37.5703125" customWidth="1"/>
    <col min="2038" max="2049" width="0" hidden="1" customWidth="1"/>
    <col min="2050" max="2050" width="16.140625" customWidth="1"/>
    <col min="2051" max="2051" width="15.28515625" customWidth="1"/>
    <col min="2052" max="2052" width="14" customWidth="1"/>
    <col min="2053" max="2053" width="13" customWidth="1"/>
    <col min="2054" max="2054" width="10.140625" customWidth="1"/>
    <col min="2055" max="2056" width="10.42578125" customWidth="1"/>
    <col min="2293" max="2293" width="37.5703125" customWidth="1"/>
    <col min="2294" max="2305" width="0" hidden="1" customWidth="1"/>
    <col min="2306" max="2306" width="16.140625" customWidth="1"/>
    <col min="2307" max="2307" width="15.28515625" customWidth="1"/>
    <col min="2308" max="2308" width="14" customWidth="1"/>
    <col min="2309" max="2309" width="13" customWidth="1"/>
    <col min="2310" max="2310" width="10.140625" customWidth="1"/>
    <col min="2311" max="2312" width="10.42578125" customWidth="1"/>
    <col min="2549" max="2549" width="37.5703125" customWidth="1"/>
    <col min="2550" max="2561" width="0" hidden="1" customWidth="1"/>
    <col min="2562" max="2562" width="16.140625" customWidth="1"/>
    <col min="2563" max="2563" width="15.28515625" customWidth="1"/>
    <col min="2564" max="2564" width="14" customWidth="1"/>
    <col min="2565" max="2565" width="13" customWidth="1"/>
    <col min="2566" max="2566" width="10.140625" customWidth="1"/>
    <col min="2567" max="2568" width="10.42578125" customWidth="1"/>
    <col min="2805" max="2805" width="37.5703125" customWidth="1"/>
    <col min="2806" max="2817" width="0" hidden="1" customWidth="1"/>
    <col min="2818" max="2818" width="16.140625" customWidth="1"/>
    <col min="2819" max="2819" width="15.28515625" customWidth="1"/>
    <col min="2820" max="2820" width="14" customWidth="1"/>
    <col min="2821" max="2821" width="13" customWidth="1"/>
    <col min="2822" max="2822" width="10.140625" customWidth="1"/>
    <col min="2823" max="2824" width="10.42578125" customWidth="1"/>
    <col min="3061" max="3061" width="37.5703125" customWidth="1"/>
    <col min="3062" max="3073" width="0" hidden="1" customWidth="1"/>
    <col min="3074" max="3074" width="16.140625" customWidth="1"/>
    <col min="3075" max="3075" width="15.28515625" customWidth="1"/>
    <col min="3076" max="3076" width="14" customWidth="1"/>
    <col min="3077" max="3077" width="13" customWidth="1"/>
    <col min="3078" max="3078" width="10.140625" customWidth="1"/>
    <col min="3079" max="3080" width="10.42578125" customWidth="1"/>
    <col min="3317" max="3317" width="37.5703125" customWidth="1"/>
    <col min="3318" max="3329" width="0" hidden="1" customWidth="1"/>
    <col min="3330" max="3330" width="16.140625" customWidth="1"/>
    <col min="3331" max="3331" width="15.28515625" customWidth="1"/>
    <col min="3332" max="3332" width="14" customWidth="1"/>
    <col min="3333" max="3333" width="13" customWidth="1"/>
    <col min="3334" max="3334" width="10.140625" customWidth="1"/>
    <col min="3335" max="3336" width="10.42578125" customWidth="1"/>
    <col min="3573" max="3573" width="37.5703125" customWidth="1"/>
    <col min="3574" max="3585" width="0" hidden="1" customWidth="1"/>
    <col min="3586" max="3586" width="16.140625" customWidth="1"/>
    <col min="3587" max="3587" width="15.28515625" customWidth="1"/>
    <col min="3588" max="3588" width="14" customWidth="1"/>
    <col min="3589" max="3589" width="13" customWidth="1"/>
    <col min="3590" max="3590" width="10.140625" customWidth="1"/>
    <col min="3591" max="3592" width="10.42578125" customWidth="1"/>
    <col min="3829" max="3829" width="37.5703125" customWidth="1"/>
    <col min="3830" max="3841" width="0" hidden="1" customWidth="1"/>
    <col min="3842" max="3842" width="16.140625" customWidth="1"/>
    <col min="3843" max="3843" width="15.28515625" customWidth="1"/>
    <col min="3844" max="3844" width="14" customWidth="1"/>
    <col min="3845" max="3845" width="13" customWidth="1"/>
    <col min="3846" max="3846" width="10.140625" customWidth="1"/>
    <col min="3847" max="3848" width="10.42578125" customWidth="1"/>
    <col min="4085" max="4085" width="37.5703125" customWidth="1"/>
    <col min="4086" max="4097" width="0" hidden="1" customWidth="1"/>
    <col min="4098" max="4098" width="16.140625" customWidth="1"/>
    <col min="4099" max="4099" width="15.28515625" customWidth="1"/>
    <col min="4100" max="4100" width="14" customWidth="1"/>
    <col min="4101" max="4101" width="13" customWidth="1"/>
    <col min="4102" max="4102" width="10.140625" customWidth="1"/>
    <col min="4103" max="4104" width="10.42578125" customWidth="1"/>
    <col min="4341" max="4341" width="37.5703125" customWidth="1"/>
    <col min="4342" max="4353" width="0" hidden="1" customWidth="1"/>
    <col min="4354" max="4354" width="16.140625" customWidth="1"/>
    <col min="4355" max="4355" width="15.28515625" customWidth="1"/>
    <col min="4356" max="4356" width="14" customWidth="1"/>
    <col min="4357" max="4357" width="13" customWidth="1"/>
    <col min="4358" max="4358" width="10.140625" customWidth="1"/>
    <col min="4359" max="4360" width="10.42578125" customWidth="1"/>
    <col min="4597" max="4597" width="37.5703125" customWidth="1"/>
    <col min="4598" max="4609" width="0" hidden="1" customWidth="1"/>
    <col min="4610" max="4610" width="16.140625" customWidth="1"/>
    <col min="4611" max="4611" width="15.28515625" customWidth="1"/>
    <col min="4612" max="4612" width="14" customWidth="1"/>
    <col min="4613" max="4613" width="13" customWidth="1"/>
    <col min="4614" max="4614" width="10.140625" customWidth="1"/>
    <col min="4615" max="4616" width="10.42578125" customWidth="1"/>
    <col min="4853" max="4853" width="37.5703125" customWidth="1"/>
    <col min="4854" max="4865" width="0" hidden="1" customWidth="1"/>
    <col min="4866" max="4866" width="16.140625" customWidth="1"/>
    <col min="4867" max="4867" width="15.28515625" customWidth="1"/>
    <col min="4868" max="4868" width="14" customWidth="1"/>
    <col min="4869" max="4869" width="13" customWidth="1"/>
    <col min="4870" max="4870" width="10.140625" customWidth="1"/>
    <col min="4871" max="4872" width="10.42578125" customWidth="1"/>
    <col min="5109" max="5109" width="37.5703125" customWidth="1"/>
    <col min="5110" max="5121" width="0" hidden="1" customWidth="1"/>
    <col min="5122" max="5122" width="16.140625" customWidth="1"/>
    <col min="5123" max="5123" width="15.28515625" customWidth="1"/>
    <col min="5124" max="5124" width="14" customWidth="1"/>
    <col min="5125" max="5125" width="13" customWidth="1"/>
    <col min="5126" max="5126" width="10.140625" customWidth="1"/>
    <col min="5127" max="5128" width="10.42578125" customWidth="1"/>
    <col min="5365" max="5365" width="37.5703125" customWidth="1"/>
    <col min="5366" max="5377" width="0" hidden="1" customWidth="1"/>
    <col min="5378" max="5378" width="16.140625" customWidth="1"/>
    <col min="5379" max="5379" width="15.28515625" customWidth="1"/>
    <col min="5380" max="5380" width="14" customWidth="1"/>
    <col min="5381" max="5381" width="13" customWidth="1"/>
    <col min="5382" max="5382" width="10.140625" customWidth="1"/>
    <col min="5383" max="5384" width="10.42578125" customWidth="1"/>
    <col min="5621" max="5621" width="37.5703125" customWidth="1"/>
    <col min="5622" max="5633" width="0" hidden="1" customWidth="1"/>
    <col min="5634" max="5634" width="16.140625" customWidth="1"/>
    <col min="5635" max="5635" width="15.28515625" customWidth="1"/>
    <col min="5636" max="5636" width="14" customWidth="1"/>
    <col min="5637" max="5637" width="13" customWidth="1"/>
    <col min="5638" max="5638" width="10.140625" customWidth="1"/>
    <col min="5639" max="5640" width="10.42578125" customWidth="1"/>
    <col min="5877" max="5877" width="37.5703125" customWidth="1"/>
    <col min="5878" max="5889" width="0" hidden="1" customWidth="1"/>
    <col min="5890" max="5890" width="16.140625" customWidth="1"/>
    <col min="5891" max="5891" width="15.28515625" customWidth="1"/>
    <col min="5892" max="5892" width="14" customWidth="1"/>
    <col min="5893" max="5893" width="13" customWidth="1"/>
    <col min="5894" max="5894" width="10.140625" customWidth="1"/>
    <col min="5895" max="5896" width="10.42578125" customWidth="1"/>
    <col min="6133" max="6133" width="37.5703125" customWidth="1"/>
    <col min="6134" max="6145" width="0" hidden="1" customWidth="1"/>
    <col min="6146" max="6146" width="16.140625" customWidth="1"/>
    <col min="6147" max="6147" width="15.28515625" customWidth="1"/>
    <col min="6148" max="6148" width="14" customWidth="1"/>
    <col min="6149" max="6149" width="13" customWidth="1"/>
    <col min="6150" max="6150" width="10.140625" customWidth="1"/>
    <col min="6151" max="6152" width="10.42578125" customWidth="1"/>
    <col min="6389" max="6389" width="37.5703125" customWidth="1"/>
    <col min="6390" max="6401" width="0" hidden="1" customWidth="1"/>
    <col min="6402" max="6402" width="16.140625" customWidth="1"/>
    <col min="6403" max="6403" width="15.28515625" customWidth="1"/>
    <col min="6404" max="6404" width="14" customWidth="1"/>
    <col min="6405" max="6405" width="13" customWidth="1"/>
    <col min="6406" max="6406" width="10.140625" customWidth="1"/>
    <col min="6407" max="6408" width="10.42578125" customWidth="1"/>
    <col min="6645" max="6645" width="37.5703125" customWidth="1"/>
    <col min="6646" max="6657" width="0" hidden="1" customWidth="1"/>
    <col min="6658" max="6658" width="16.140625" customWidth="1"/>
    <col min="6659" max="6659" width="15.28515625" customWidth="1"/>
    <col min="6660" max="6660" width="14" customWidth="1"/>
    <col min="6661" max="6661" width="13" customWidth="1"/>
    <col min="6662" max="6662" width="10.140625" customWidth="1"/>
    <col min="6663" max="6664" width="10.42578125" customWidth="1"/>
    <col min="6901" max="6901" width="37.5703125" customWidth="1"/>
    <col min="6902" max="6913" width="0" hidden="1" customWidth="1"/>
    <col min="6914" max="6914" width="16.140625" customWidth="1"/>
    <col min="6915" max="6915" width="15.28515625" customWidth="1"/>
    <col min="6916" max="6916" width="14" customWidth="1"/>
    <col min="6917" max="6917" width="13" customWidth="1"/>
    <col min="6918" max="6918" width="10.140625" customWidth="1"/>
    <col min="6919" max="6920" width="10.42578125" customWidth="1"/>
    <col min="7157" max="7157" width="37.5703125" customWidth="1"/>
    <col min="7158" max="7169" width="0" hidden="1" customWidth="1"/>
    <col min="7170" max="7170" width="16.140625" customWidth="1"/>
    <col min="7171" max="7171" width="15.28515625" customWidth="1"/>
    <col min="7172" max="7172" width="14" customWidth="1"/>
    <col min="7173" max="7173" width="13" customWidth="1"/>
    <col min="7174" max="7174" width="10.140625" customWidth="1"/>
    <col min="7175" max="7176" width="10.42578125" customWidth="1"/>
    <col min="7413" max="7413" width="37.5703125" customWidth="1"/>
    <col min="7414" max="7425" width="0" hidden="1" customWidth="1"/>
    <col min="7426" max="7426" width="16.140625" customWidth="1"/>
    <col min="7427" max="7427" width="15.28515625" customWidth="1"/>
    <col min="7428" max="7428" width="14" customWidth="1"/>
    <col min="7429" max="7429" width="13" customWidth="1"/>
    <col min="7430" max="7430" width="10.140625" customWidth="1"/>
    <col min="7431" max="7432" width="10.42578125" customWidth="1"/>
    <col min="7669" max="7669" width="37.5703125" customWidth="1"/>
    <col min="7670" max="7681" width="0" hidden="1" customWidth="1"/>
    <col min="7682" max="7682" width="16.140625" customWidth="1"/>
    <col min="7683" max="7683" width="15.28515625" customWidth="1"/>
    <col min="7684" max="7684" width="14" customWidth="1"/>
    <col min="7685" max="7685" width="13" customWidth="1"/>
    <col min="7686" max="7686" width="10.140625" customWidth="1"/>
    <col min="7687" max="7688" width="10.42578125" customWidth="1"/>
    <col min="7925" max="7925" width="37.5703125" customWidth="1"/>
    <col min="7926" max="7937" width="0" hidden="1" customWidth="1"/>
    <col min="7938" max="7938" width="16.140625" customWidth="1"/>
    <col min="7939" max="7939" width="15.28515625" customWidth="1"/>
    <col min="7940" max="7940" width="14" customWidth="1"/>
    <col min="7941" max="7941" width="13" customWidth="1"/>
    <col min="7942" max="7942" width="10.140625" customWidth="1"/>
    <col min="7943" max="7944" width="10.42578125" customWidth="1"/>
    <col min="8181" max="8181" width="37.5703125" customWidth="1"/>
    <col min="8182" max="8193" width="0" hidden="1" customWidth="1"/>
    <col min="8194" max="8194" width="16.140625" customWidth="1"/>
    <col min="8195" max="8195" width="15.28515625" customWidth="1"/>
    <col min="8196" max="8196" width="14" customWidth="1"/>
    <col min="8197" max="8197" width="13" customWidth="1"/>
    <col min="8198" max="8198" width="10.140625" customWidth="1"/>
    <col min="8199" max="8200" width="10.42578125" customWidth="1"/>
    <col min="8437" max="8437" width="37.5703125" customWidth="1"/>
    <col min="8438" max="8449" width="0" hidden="1" customWidth="1"/>
    <col min="8450" max="8450" width="16.140625" customWidth="1"/>
    <col min="8451" max="8451" width="15.28515625" customWidth="1"/>
    <col min="8452" max="8452" width="14" customWidth="1"/>
    <col min="8453" max="8453" width="13" customWidth="1"/>
    <col min="8454" max="8454" width="10.140625" customWidth="1"/>
    <col min="8455" max="8456" width="10.42578125" customWidth="1"/>
    <col min="8693" max="8693" width="37.5703125" customWidth="1"/>
    <col min="8694" max="8705" width="0" hidden="1" customWidth="1"/>
    <col min="8706" max="8706" width="16.140625" customWidth="1"/>
    <col min="8707" max="8707" width="15.28515625" customWidth="1"/>
    <col min="8708" max="8708" width="14" customWidth="1"/>
    <col min="8709" max="8709" width="13" customWidth="1"/>
    <col min="8710" max="8710" width="10.140625" customWidth="1"/>
    <col min="8711" max="8712" width="10.42578125" customWidth="1"/>
    <col min="8949" max="8949" width="37.5703125" customWidth="1"/>
    <col min="8950" max="8961" width="0" hidden="1" customWidth="1"/>
    <col min="8962" max="8962" width="16.140625" customWidth="1"/>
    <col min="8963" max="8963" width="15.28515625" customWidth="1"/>
    <col min="8964" max="8964" width="14" customWidth="1"/>
    <col min="8965" max="8965" width="13" customWidth="1"/>
    <col min="8966" max="8966" width="10.140625" customWidth="1"/>
    <col min="8967" max="8968" width="10.42578125" customWidth="1"/>
    <col min="9205" max="9205" width="37.5703125" customWidth="1"/>
    <col min="9206" max="9217" width="0" hidden="1" customWidth="1"/>
    <col min="9218" max="9218" width="16.140625" customWidth="1"/>
    <col min="9219" max="9219" width="15.28515625" customWidth="1"/>
    <col min="9220" max="9220" width="14" customWidth="1"/>
    <col min="9221" max="9221" width="13" customWidth="1"/>
    <col min="9222" max="9222" width="10.140625" customWidth="1"/>
    <col min="9223" max="9224" width="10.42578125" customWidth="1"/>
    <col min="9461" max="9461" width="37.5703125" customWidth="1"/>
    <col min="9462" max="9473" width="0" hidden="1" customWidth="1"/>
    <col min="9474" max="9474" width="16.140625" customWidth="1"/>
    <col min="9475" max="9475" width="15.28515625" customWidth="1"/>
    <col min="9476" max="9476" width="14" customWidth="1"/>
    <col min="9477" max="9477" width="13" customWidth="1"/>
    <col min="9478" max="9478" width="10.140625" customWidth="1"/>
    <col min="9479" max="9480" width="10.42578125" customWidth="1"/>
    <col min="9717" max="9717" width="37.5703125" customWidth="1"/>
    <col min="9718" max="9729" width="0" hidden="1" customWidth="1"/>
    <col min="9730" max="9730" width="16.140625" customWidth="1"/>
    <col min="9731" max="9731" width="15.28515625" customWidth="1"/>
    <col min="9732" max="9732" width="14" customWidth="1"/>
    <col min="9733" max="9733" width="13" customWidth="1"/>
    <col min="9734" max="9734" width="10.140625" customWidth="1"/>
    <col min="9735" max="9736" width="10.42578125" customWidth="1"/>
    <col min="9973" max="9973" width="37.5703125" customWidth="1"/>
    <col min="9974" max="9985" width="0" hidden="1" customWidth="1"/>
    <col min="9986" max="9986" width="16.140625" customWidth="1"/>
    <col min="9987" max="9987" width="15.28515625" customWidth="1"/>
    <col min="9988" max="9988" width="14" customWidth="1"/>
    <col min="9989" max="9989" width="13" customWidth="1"/>
    <col min="9990" max="9990" width="10.140625" customWidth="1"/>
    <col min="9991" max="9992" width="10.42578125" customWidth="1"/>
    <col min="10229" max="10229" width="37.5703125" customWidth="1"/>
    <col min="10230" max="10241" width="0" hidden="1" customWidth="1"/>
    <col min="10242" max="10242" width="16.140625" customWidth="1"/>
    <col min="10243" max="10243" width="15.28515625" customWidth="1"/>
    <col min="10244" max="10244" width="14" customWidth="1"/>
    <col min="10245" max="10245" width="13" customWidth="1"/>
    <col min="10246" max="10246" width="10.140625" customWidth="1"/>
    <col min="10247" max="10248" width="10.42578125" customWidth="1"/>
    <col min="10485" max="10485" width="37.5703125" customWidth="1"/>
    <col min="10486" max="10497" width="0" hidden="1" customWidth="1"/>
    <col min="10498" max="10498" width="16.140625" customWidth="1"/>
    <col min="10499" max="10499" width="15.28515625" customWidth="1"/>
    <col min="10500" max="10500" width="14" customWidth="1"/>
    <col min="10501" max="10501" width="13" customWidth="1"/>
    <col min="10502" max="10502" width="10.140625" customWidth="1"/>
    <col min="10503" max="10504" width="10.42578125" customWidth="1"/>
    <col min="10741" max="10741" width="37.5703125" customWidth="1"/>
    <col min="10742" max="10753" width="0" hidden="1" customWidth="1"/>
    <col min="10754" max="10754" width="16.140625" customWidth="1"/>
    <col min="10755" max="10755" width="15.28515625" customWidth="1"/>
    <col min="10756" max="10756" width="14" customWidth="1"/>
    <col min="10757" max="10757" width="13" customWidth="1"/>
    <col min="10758" max="10758" width="10.140625" customWidth="1"/>
    <col min="10759" max="10760" width="10.42578125" customWidth="1"/>
    <col min="10997" max="10997" width="37.5703125" customWidth="1"/>
    <col min="10998" max="11009" width="0" hidden="1" customWidth="1"/>
    <col min="11010" max="11010" width="16.140625" customWidth="1"/>
    <col min="11011" max="11011" width="15.28515625" customWidth="1"/>
    <col min="11012" max="11012" width="14" customWidth="1"/>
    <col min="11013" max="11013" width="13" customWidth="1"/>
    <col min="11014" max="11014" width="10.140625" customWidth="1"/>
    <col min="11015" max="11016" width="10.42578125" customWidth="1"/>
    <col min="11253" max="11253" width="37.5703125" customWidth="1"/>
    <col min="11254" max="11265" width="0" hidden="1" customWidth="1"/>
    <col min="11266" max="11266" width="16.140625" customWidth="1"/>
    <col min="11267" max="11267" width="15.28515625" customWidth="1"/>
    <col min="11268" max="11268" width="14" customWidth="1"/>
    <col min="11269" max="11269" width="13" customWidth="1"/>
    <col min="11270" max="11270" width="10.140625" customWidth="1"/>
    <col min="11271" max="11272" width="10.42578125" customWidth="1"/>
    <col min="11509" max="11509" width="37.5703125" customWidth="1"/>
    <col min="11510" max="11521" width="0" hidden="1" customWidth="1"/>
    <col min="11522" max="11522" width="16.140625" customWidth="1"/>
    <col min="11523" max="11523" width="15.28515625" customWidth="1"/>
    <col min="11524" max="11524" width="14" customWidth="1"/>
    <col min="11525" max="11525" width="13" customWidth="1"/>
    <col min="11526" max="11526" width="10.140625" customWidth="1"/>
    <col min="11527" max="11528" width="10.42578125" customWidth="1"/>
    <col min="11765" max="11765" width="37.5703125" customWidth="1"/>
    <col min="11766" max="11777" width="0" hidden="1" customWidth="1"/>
    <col min="11778" max="11778" width="16.140625" customWidth="1"/>
    <col min="11779" max="11779" width="15.28515625" customWidth="1"/>
    <col min="11780" max="11780" width="14" customWidth="1"/>
    <col min="11781" max="11781" width="13" customWidth="1"/>
    <col min="11782" max="11782" width="10.140625" customWidth="1"/>
    <col min="11783" max="11784" width="10.42578125" customWidth="1"/>
    <col min="12021" max="12021" width="37.5703125" customWidth="1"/>
    <col min="12022" max="12033" width="0" hidden="1" customWidth="1"/>
    <col min="12034" max="12034" width="16.140625" customWidth="1"/>
    <col min="12035" max="12035" width="15.28515625" customWidth="1"/>
    <col min="12036" max="12036" width="14" customWidth="1"/>
    <col min="12037" max="12037" width="13" customWidth="1"/>
    <col min="12038" max="12038" width="10.140625" customWidth="1"/>
    <col min="12039" max="12040" width="10.42578125" customWidth="1"/>
    <col min="12277" max="12277" width="37.5703125" customWidth="1"/>
    <col min="12278" max="12289" width="0" hidden="1" customWidth="1"/>
    <col min="12290" max="12290" width="16.140625" customWidth="1"/>
    <col min="12291" max="12291" width="15.28515625" customWidth="1"/>
    <col min="12292" max="12292" width="14" customWidth="1"/>
    <col min="12293" max="12293" width="13" customWidth="1"/>
    <col min="12294" max="12294" width="10.140625" customWidth="1"/>
    <col min="12295" max="12296" width="10.42578125" customWidth="1"/>
    <col min="12533" max="12533" width="37.5703125" customWidth="1"/>
    <col min="12534" max="12545" width="0" hidden="1" customWidth="1"/>
    <col min="12546" max="12546" width="16.140625" customWidth="1"/>
    <col min="12547" max="12547" width="15.28515625" customWidth="1"/>
    <col min="12548" max="12548" width="14" customWidth="1"/>
    <col min="12549" max="12549" width="13" customWidth="1"/>
    <col min="12550" max="12550" width="10.140625" customWidth="1"/>
    <col min="12551" max="12552" width="10.42578125" customWidth="1"/>
    <col min="12789" max="12789" width="37.5703125" customWidth="1"/>
    <col min="12790" max="12801" width="0" hidden="1" customWidth="1"/>
    <col min="12802" max="12802" width="16.140625" customWidth="1"/>
    <col min="12803" max="12803" width="15.28515625" customWidth="1"/>
    <col min="12804" max="12804" width="14" customWidth="1"/>
    <col min="12805" max="12805" width="13" customWidth="1"/>
    <col min="12806" max="12806" width="10.140625" customWidth="1"/>
    <col min="12807" max="12808" width="10.42578125" customWidth="1"/>
    <col min="13045" max="13045" width="37.5703125" customWidth="1"/>
    <col min="13046" max="13057" width="0" hidden="1" customWidth="1"/>
    <col min="13058" max="13058" width="16.140625" customWidth="1"/>
    <col min="13059" max="13059" width="15.28515625" customWidth="1"/>
    <col min="13060" max="13060" width="14" customWidth="1"/>
    <col min="13061" max="13061" width="13" customWidth="1"/>
    <col min="13062" max="13062" width="10.140625" customWidth="1"/>
    <col min="13063" max="13064" width="10.42578125" customWidth="1"/>
    <col min="13301" max="13301" width="37.5703125" customWidth="1"/>
    <col min="13302" max="13313" width="0" hidden="1" customWidth="1"/>
    <col min="13314" max="13314" width="16.140625" customWidth="1"/>
    <col min="13315" max="13315" width="15.28515625" customWidth="1"/>
    <col min="13316" max="13316" width="14" customWidth="1"/>
    <col min="13317" max="13317" width="13" customWidth="1"/>
    <col min="13318" max="13318" width="10.140625" customWidth="1"/>
    <col min="13319" max="13320" width="10.42578125" customWidth="1"/>
    <col min="13557" max="13557" width="37.5703125" customWidth="1"/>
    <col min="13558" max="13569" width="0" hidden="1" customWidth="1"/>
    <col min="13570" max="13570" width="16.140625" customWidth="1"/>
    <col min="13571" max="13571" width="15.28515625" customWidth="1"/>
    <col min="13572" max="13572" width="14" customWidth="1"/>
    <col min="13573" max="13573" width="13" customWidth="1"/>
    <col min="13574" max="13574" width="10.140625" customWidth="1"/>
    <col min="13575" max="13576" width="10.42578125" customWidth="1"/>
    <col min="13813" max="13813" width="37.5703125" customWidth="1"/>
    <col min="13814" max="13825" width="0" hidden="1" customWidth="1"/>
    <col min="13826" max="13826" width="16.140625" customWidth="1"/>
    <col min="13827" max="13827" width="15.28515625" customWidth="1"/>
    <col min="13828" max="13828" width="14" customWidth="1"/>
    <col min="13829" max="13829" width="13" customWidth="1"/>
    <col min="13830" max="13830" width="10.140625" customWidth="1"/>
    <col min="13831" max="13832" width="10.42578125" customWidth="1"/>
    <col min="14069" max="14069" width="37.5703125" customWidth="1"/>
    <col min="14070" max="14081" width="0" hidden="1" customWidth="1"/>
    <col min="14082" max="14082" width="16.140625" customWidth="1"/>
    <col min="14083" max="14083" width="15.28515625" customWidth="1"/>
    <col min="14084" max="14084" width="14" customWidth="1"/>
    <col min="14085" max="14085" width="13" customWidth="1"/>
    <col min="14086" max="14086" width="10.140625" customWidth="1"/>
    <col min="14087" max="14088" width="10.42578125" customWidth="1"/>
    <col min="14325" max="14325" width="37.5703125" customWidth="1"/>
    <col min="14326" max="14337" width="0" hidden="1" customWidth="1"/>
    <col min="14338" max="14338" width="16.140625" customWidth="1"/>
    <col min="14339" max="14339" width="15.28515625" customWidth="1"/>
    <col min="14340" max="14340" width="14" customWidth="1"/>
    <col min="14341" max="14341" width="13" customWidth="1"/>
    <col min="14342" max="14342" width="10.140625" customWidth="1"/>
    <col min="14343" max="14344" width="10.42578125" customWidth="1"/>
    <col min="14581" max="14581" width="37.5703125" customWidth="1"/>
    <col min="14582" max="14593" width="0" hidden="1" customWidth="1"/>
    <col min="14594" max="14594" width="16.140625" customWidth="1"/>
    <col min="14595" max="14595" width="15.28515625" customWidth="1"/>
    <col min="14596" max="14596" width="14" customWidth="1"/>
    <col min="14597" max="14597" width="13" customWidth="1"/>
    <col min="14598" max="14598" width="10.140625" customWidth="1"/>
    <col min="14599" max="14600" width="10.42578125" customWidth="1"/>
    <col min="14837" max="14837" width="37.5703125" customWidth="1"/>
    <col min="14838" max="14849" width="0" hidden="1" customWidth="1"/>
    <col min="14850" max="14850" width="16.140625" customWidth="1"/>
    <col min="14851" max="14851" width="15.28515625" customWidth="1"/>
    <col min="14852" max="14852" width="14" customWidth="1"/>
    <col min="14853" max="14853" width="13" customWidth="1"/>
    <col min="14854" max="14854" width="10.140625" customWidth="1"/>
    <col min="14855" max="14856" width="10.42578125" customWidth="1"/>
    <col min="15093" max="15093" width="37.5703125" customWidth="1"/>
    <col min="15094" max="15105" width="0" hidden="1" customWidth="1"/>
    <col min="15106" max="15106" width="16.140625" customWidth="1"/>
    <col min="15107" max="15107" width="15.28515625" customWidth="1"/>
    <col min="15108" max="15108" width="14" customWidth="1"/>
    <col min="15109" max="15109" width="13" customWidth="1"/>
    <col min="15110" max="15110" width="10.140625" customWidth="1"/>
    <col min="15111" max="15112" width="10.42578125" customWidth="1"/>
    <col min="15349" max="15349" width="37.5703125" customWidth="1"/>
    <col min="15350" max="15361" width="0" hidden="1" customWidth="1"/>
    <col min="15362" max="15362" width="16.140625" customWidth="1"/>
    <col min="15363" max="15363" width="15.28515625" customWidth="1"/>
    <col min="15364" max="15364" width="14" customWidth="1"/>
    <col min="15365" max="15365" width="13" customWidth="1"/>
    <col min="15366" max="15366" width="10.140625" customWidth="1"/>
    <col min="15367" max="15368" width="10.42578125" customWidth="1"/>
    <col min="15605" max="15605" width="37.5703125" customWidth="1"/>
    <col min="15606" max="15617" width="0" hidden="1" customWidth="1"/>
    <col min="15618" max="15618" width="16.140625" customWidth="1"/>
    <col min="15619" max="15619" width="15.28515625" customWidth="1"/>
    <col min="15620" max="15620" width="14" customWidth="1"/>
    <col min="15621" max="15621" width="13" customWidth="1"/>
    <col min="15622" max="15622" width="10.140625" customWidth="1"/>
    <col min="15623" max="15624" width="10.42578125" customWidth="1"/>
    <col min="15861" max="15861" width="37.5703125" customWidth="1"/>
    <col min="15862" max="15873" width="0" hidden="1" customWidth="1"/>
    <col min="15874" max="15874" width="16.140625" customWidth="1"/>
    <col min="15875" max="15875" width="15.28515625" customWidth="1"/>
    <col min="15876" max="15876" width="14" customWidth="1"/>
    <col min="15877" max="15877" width="13" customWidth="1"/>
    <col min="15878" max="15878" width="10.140625" customWidth="1"/>
    <col min="15879" max="15880" width="10.42578125" customWidth="1"/>
    <col min="16117" max="16117" width="37.5703125" customWidth="1"/>
    <col min="16118" max="16129" width="0" hidden="1" customWidth="1"/>
    <col min="16130" max="16130" width="16.140625" customWidth="1"/>
    <col min="16131" max="16131" width="15.28515625" customWidth="1"/>
    <col min="16132" max="16132" width="14" customWidth="1"/>
    <col min="16133" max="16133" width="13" customWidth="1"/>
    <col min="16134" max="16134" width="10.140625" customWidth="1"/>
    <col min="16135" max="16136" width="10.42578125" customWidth="1"/>
  </cols>
  <sheetData>
    <row r="1" spans="1:13" x14ac:dyDescent="0.25">
      <c r="A1" s="623" t="s">
        <v>382</v>
      </c>
      <c r="B1" s="623"/>
      <c r="C1" s="623"/>
    </row>
    <row r="2" spans="1:13" ht="15.75" thickBot="1" x14ac:dyDescent="0.3">
      <c r="A2" s="601" t="s">
        <v>383</v>
      </c>
      <c r="B2" s="601"/>
      <c r="C2" s="601"/>
    </row>
    <row r="3" spans="1:13" ht="14.25" customHeight="1" thickTop="1" x14ac:dyDescent="0.25">
      <c r="A3" s="513" t="s">
        <v>0</v>
      </c>
      <c r="B3" s="515" t="s">
        <v>1</v>
      </c>
      <c r="C3" s="517" t="s">
        <v>2</v>
      </c>
      <c r="D3" s="517" t="s">
        <v>3</v>
      </c>
      <c r="E3" s="517" t="s">
        <v>4</v>
      </c>
      <c r="F3" s="517" t="s">
        <v>428</v>
      </c>
      <c r="G3" s="617" t="s">
        <v>376</v>
      </c>
      <c r="H3" s="621" t="s">
        <v>450</v>
      </c>
      <c r="I3" s="619" t="s">
        <v>453</v>
      </c>
    </row>
    <row r="4" spans="1:13" ht="27.75" customHeight="1" thickBot="1" x14ac:dyDescent="0.3">
      <c r="A4" s="514"/>
      <c r="B4" s="516"/>
      <c r="C4" s="518"/>
      <c r="D4" s="518"/>
      <c r="E4" s="518"/>
      <c r="F4" s="518"/>
      <c r="G4" s="618"/>
      <c r="H4" s="622"/>
      <c r="I4" s="620"/>
    </row>
    <row r="5" spans="1:13" ht="17.25" thickTop="1" thickBot="1" x14ac:dyDescent="0.3">
      <c r="A5" s="282">
        <v>200</v>
      </c>
      <c r="B5" s="539" t="s">
        <v>26</v>
      </c>
      <c r="C5" s="540"/>
      <c r="D5" s="283">
        <v>47974.47</v>
      </c>
      <c r="E5" s="308">
        <v>147766.67000000001</v>
      </c>
      <c r="F5" s="308">
        <v>652299.32999999996</v>
      </c>
      <c r="G5" s="307">
        <v>972793</v>
      </c>
      <c r="H5" s="308">
        <f>H6</f>
        <v>989473.64</v>
      </c>
      <c r="I5" s="455">
        <f t="shared" ref="I5:I54" si="0">IF(G5=0,0,H5/G5*100)</f>
        <v>101.71471628599302</v>
      </c>
    </row>
    <row r="6" spans="1:13" ht="15.75" thickBot="1" x14ac:dyDescent="0.3">
      <c r="A6" s="284">
        <v>230</v>
      </c>
      <c r="B6" s="541" t="s">
        <v>419</v>
      </c>
      <c r="C6" s="542"/>
      <c r="D6" s="83">
        <v>47974.47</v>
      </c>
      <c r="E6" s="83">
        <v>147766.67000000001</v>
      </c>
      <c r="F6" s="83">
        <v>652299.32999999996</v>
      </c>
      <c r="G6" s="80">
        <v>972793</v>
      </c>
      <c r="H6" s="81">
        <f>H7+H11</f>
        <v>989473.64</v>
      </c>
      <c r="I6" s="413">
        <f t="shared" si="0"/>
        <v>101.71471628599302</v>
      </c>
    </row>
    <row r="7" spans="1:13" ht="15.75" thickBot="1" x14ac:dyDescent="0.3">
      <c r="A7" s="543"/>
      <c r="B7" s="285">
        <v>231</v>
      </c>
      <c r="C7" s="75" t="s">
        <v>249</v>
      </c>
      <c r="D7" s="84">
        <v>0</v>
      </c>
      <c r="E7" s="84">
        <v>0</v>
      </c>
      <c r="F7" s="77">
        <v>38955</v>
      </c>
      <c r="G7" s="76">
        <v>5772</v>
      </c>
      <c r="H7" s="77">
        <f>SUM(H8:H10)</f>
        <v>5772</v>
      </c>
      <c r="I7" s="302">
        <f t="shared" si="0"/>
        <v>100</v>
      </c>
    </row>
    <row r="8" spans="1:13" x14ac:dyDescent="0.25">
      <c r="A8" s="544"/>
      <c r="B8" s="532"/>
      <c r="C8" s="286" t="s">
        <v>250</v>
      </c>
      <c r="D8" s="43"/>
      <c r="E8" s="43"/>
      <c r="F8" s="43"/>
      <c r="G8" s="68">
        <v>0</v>
      </c>
      <c r="H8" s="89"/>
      <c r="I8" s="303">
        <f t="shared" si="0"/>
        <v>0</v>
      </c>
    </row>
    <row r="9" spans="1:13" x14ac:dyDescent="0.25">
      <c r="A9" s="544"/>
      <c r="B9" s="533"/>
      <c r="C9" s="55" t="s">
        <v>251</v>
      </c>
      <c r="D9" s="43"/>
      <c r="E9" s="43"/>
      <c r="F9" s="43">
        <v>38955</v>
      </c>
      <c r="G9" s="68">
        <v>5772</v>
      </c>
      <c r="H9" s="89">
        <v>5772</v>
      </c>
      <c r="I9" s="303">
        <f t="shared" si="0"/>
        <v>100</v>
      </c>
    </row>
    <row r="10" spans="1:13" ht="15.75" thickBot="1" x14ac:dyDescent="0.3">
      <c r="A10" s="544"/>
      <c r="B10" s="534"/>
      <c r="C10" s="168" t="s">
        <v>252</v>
      </c>
      <c r="D10" s="86"/>
      <c r="E10" s="86"/>
      <c r="F10" s="86"/>
      <c r="G10" s="68">
        <v>0</v>
      </c>
      <c r="H10" s="89"/>
      <c r="I10" s="303">
        <f t="shared" si="0"/>
        <v>0</v>
      </c>
    </row>
    <row r="11" spans="1:13" ht="15.75" thickBot="1" x14ac:dyDescent="0.3">
      <c r="A11" s="544"/>
      <c r="B11" s="287">
        <v>233</v>
      </c>
      <c r="C11" s="74" t="s">
        <v>253</v>
      </c>
      <c r="D11" s="78">
        <v>47974.47</v>
      </c>
      <c r="E11" s="84">
        <v>147766.67000000001</v>
      </c>
      <c r="F11" s="77">
        <v>613344.32999999996</v>
      </c>
      <c r="G11" s="76">
        <v>967021</v>
      </c>
      <c r="H11" s="77">
        <f>H12</f>
        <v>983701.64</v>
      </c>
      <c r="I11" s="302">
        <f t="shared" si="0"/>
        <v>101.72495116445248</v>
      </c>
    </row>
    <row r="12" spans="1:13" ht="15.75" thickBot="1" x14ac:dyDescent="0.3">
      <c r="A12" s="544"/>
      <c r="B12" s="532"/>
      <c r="C12" s="53" t="s">
        <v>254</v>
      </c>
      <c r="D12" s="288">
        <v>47974.47</v>
      </c>
      <c r="E12" s="288">
        <v>147766.67000000001</v>
      </c>
      <c r="F12" s="288">
        <v>613344.32999999996</v>
      </c>
      <c r="G12" s="68">
        <v>967021</v>
      </c>
      <c r="H12" s="89">
        <v>983701.64</v>
      </c>
      <c r="I12" s="303">
        <f t="shared" si="0"/>
        <v>101.72495116445248</v>
      </c>
      <c r="L12" s="132"/>
      <c r="M12" s="132"/>
    </row>
    <row r="13" spans="1:13" ht="15.75" hidden="1" thickBot="1" x14ac:dyDescent="0.3">
      <c r="A13" s="544"/>
      <c r="B13" s="533"/>
      <c r="C13" s="289" t="s">
        <v>255</v>
      </c>
      <c r="D13" s="290"/>
      <c r="E13" s="290"/>
      <c r="F13" s="290"/>
      <c r="G13" s="291"/>
      <c r="H13" s="439"/>
      <c r="I13" s="440">
        <f t="shared" si="0"/>
        <v>0</v>
      </c>
    </row>
    <row r="14" spans="1:13" ht="15.75" hidden="1" thickBot="1" x14ac:dyDescent="0.3">
      <c r="A14" s="544"/>
      <c r="B14" s="533"/>
      <c r="C14" s="289" t="s">
        <v>256</v>
      </c>
      <c r="D14" s="290"/>
      <c r="E14" s="290"/>
      <c r="F14" s="290"/>
      <c r="G14" s="291"/>
      <c r="H14" s="439"/>
      <c r="I14" s="440">
        <f t="shared" si="0"/>
        <v>0</v>
      </c>
    </row>
    <row r="15" spans="1:13" ht="15.75" hidden="1" thickBot="1" x14ac:dyDescent="0.3">
      <c r="A15" s="544"/>
      <c r="B15" s="533"/>
      <c r="C15" s="289" t="s">
        <v>257</v>
      </c>
      <c r="D15" s="290"/>
      <c r="E15" s="290"/>
      <c r="F15" s="290"/>
      <c r="G15" s="291"/>
      <c r="H15" s="439"/>
      <c r="I15" s="440">
        <f t="shared" si="0"/>
        <v>0</v>
      </c>
    </row>
    <row r="16" spans="1:13" ht="15.75" hidden="1" thickBot="1" x14ac:dyDescent="0.3">
      <c r="A16" s="544"/>
      <c r="B16" s="534"/>
      <c r="C16" s="292" t="s">
        <v>258</v>
      </c>
      <c r="D16" s="86"/>
      <c r="E16" s="86"/>
      <c r="F16" s="86"/>
      <c r="G16" s="68"/>
      <c r="H16" s="89"/>
      <c r="I16" s="303">
        <f t="shared" si="0"/>
        <v>0</v>
      </c>
    </row>
    <row r="17" spans="1:13" ht="16.5" thickBot="1" x14ac:dyDescent="0.3">
      <c r="A17" s="293">
        <v>300</v>
      </c>
      <c r="B17" s="562" t="s">
        <v>65</v>
      </c>
      <c r="C17" s="624"/>
      <c r="D17" s="294">
        <v>2075273.05</v>
      </c>
      <c r="E17" s="84">
        <v>1378895.97</v>
      </c>
      <c r="F17" s="84">
        <v>1784333.91</v>
      </c>
      <c r="G17" s="76">
        <v>2409288</v>
      </c>
      <c r="H17" s="77">
        <f>H18</f>
        <v>1872835.86</v>
      </c>
      <c r="I17" s="302">
        <f t="shared" si="0"/>
        <v>77.733996931873648</v>
      </c>
    </row>
    <row r="18" spans="1:13" ht="15.75" thickBot="1" x14ac:dyDescent="0.3">
      <c r="A18" s="284">
        <v>320</v>
      </c>
      <c r="B18" s="541" t="s">
        <v>404</v>
      </c>
      <c r="C18" s="542"/>
      <c r="D18" s="295">
        <v>2075273.05</v>
      </c>
      <c r="E18" s="509">
        <v>1378895.97</v>
      </c>
      <c r="F18" s="509">
        <v>1784333.91</v>
      </c>
      <c r="G18" s="512">
        <v>2409288</v>
      </c>
      <c r="H18" s="509">
        <f>H19+H50</f>
        <v>1872835.86</v>
      </c>
      <c r="I18" s="510">
        <f t="shared" si="0"/>
        <v>77.733996931873648</v>
      </c>
      <c r="M18" s="132"/>
    </row>
    <row r="19" spans="1:13" ht="13.5" customHeight="1" thickBot="1" x14ac:dyDescent="0.3">
      <c r="A19" s="625"/>
      <c r="B19" s="287">
        <v>321</v>
      </c>
      <c r="C19" s="74" t="s">
        <v>67</v>
      </c>
      <c r="D19" s="52">
        <v>2075273.05</v>
      </c>
      <c r="E19" s="52">
        <v>1378895.97</v>
      </c>
      <c r="F19" s="52">
        <v>1784333.91</v>
      </c>
      <c r="G19" s="49">
        <v>2409288</v>
      </c>
      <c r="H19" s="50">
        <f>SUM(H20:H49)</f>
        <v>1872835.86</v>
      </c>
      <c r="I19" s="430">
        <f t="shared" si="0"/>
        <v>77.733996931873648</v>
      </c>
      <c r="M19" s="132"/>
    </row>
    <row r="20" spans="1:13" ht="15.75" customHeight="1" x14ac:dyDescent="0.25">
      <c r="A20" s="626"/>
      <c r="B20" s="628"/>
      <c r="C20" s="14" t="s">
        <v>259</v>
      </c>
      <c r="D20" s="42"/>
      <c r="E20" s="183"/>
      <c r="F20" s="183"/>
      <c r="G20" s="68">
        <v>834950</v>
      </c>
      <c r="H20" s="89">
        <v>340623.96</v>
      </c>
      <c r="I20" s="303">
        <f t="shared" si="0"/>
        <v>40.795731480927003</v>
      </c>
      <c r="M20" s="132"/>
    </row>
    <row r="21" spans="1:13" ht="15.75" customHeight="1" x14ac:dyDescent="0.25">
      <c r="A21" s="626"/>
      <c r="B21" s="628"/>
      <c r="C21" s="41" t="s">
        <v>260</v>
      </c>
      <c r="D21" s="42"/>
      <c r="E21" s="183"/>
      <c r="F21" s="183"/>
      <c r="G21" s="68">
        <v>86330</v>
      </c>
      <c r="H21" s="89">
        <v>44204.59</v>
      </c>
      <c r="I21" s="303">
        <f t="shared" si="0"/>
        <v>51.204204795551945</v>
      </c>
    </row>
    <row r="22" spans="1:13" ht="15.75" customHeight="1" x14ac:dyDescent="0.25">
      <c r="A22" s="626"/>
      <c r="B22" s="628"/>
      <c r="C22" s="41" t="s">
        <v>446</v>
      </c>
      <c r="D22" s="42"/>
      <c r="E22" s="183"/>
      <c r="F22" s="183"/>
      <c r="G22" s="68">
        <v>6079</v>
      </c>
      <c r="H22" s="89">
        <v>6078.62</v>
      </c>
      <c r="I22" s="303">
        <f t="shared" si="0"/>
        <v>99.99374897187036</v>
      </c>
    </row>
    <row r="23" spans="1:13" ht="15.75" customHeight="1" x14ac:dyDescent="0.25">
      <c r="A23" s="626"/>
      <c r="B23" s="628"/>
      <c r="C23" s="41" t="s">
        <v>434</v>
      </c>
      <c r="D23" s="42"/>
      <c r="E23" s="183"/>
      <c r="F23" s="183"/>
      <c r="G23" s="68">
        <v>48934</v>
      </c>
      <c r="H23" s="89">
        <v>48933.69</v>
      </c>
      <c r="I23" s="303">
        <f t="shared" si="0"/>
        <v>99.999366493644501</v>
      </c>
    </row>
    <row r="24" spans="1:13" ht="15.75" customHeight="1" x14ac:dyDescent="0.25">
      <c r="A24" s="626"/>
      <c r="B24" s="628"/>
      <c r="C24" s="55" t="s">
        <v>377</v>
      </c>
      <c r="D24" s="42"/>
      <c r="E24" s="183"/>
      <c r="F24" s="183"/>
      <c r="G24" s="68">
        <v>1100000</v>
      </c>
      <c r="H24" s="89">
        <v>1100000</v>
      </c>
      <c r="I24" s="303">
        <f t="shared" si="0"/>
        <v>100</v>
      </c>
    </row>
    <row r="25" spans="1:13" ht="15.75" customHeight="1" x14ac:dyDescent="0.25">
      <c r="A25" s="626"/>
      <c r="B25" s="628"/>
      <c r="C25" s="55" t="s">
        <v>319</v>
      </c>
      <c r="D25" s="42"/>
      <c r="E25" s="183"/>
      <c r="F25" s="183"/>
      <c r="G25" s="68">
        <v>20000</v>
      </c>
      <c r="H25" s="89">
        <v>20000</v>
      </c>
      <c r="I25" s="303">
        <f t="shared" si="0"/>
        <v>100</v>
      </c>
    </row>
    <row r="26" spans="1:13" ht="15.75" customHeight="1" x14ac:dyDescent="0.25">
      <c r="A26" s="626"/>
      <c r="B26" s="628"/>
      <c r="C26" s="296" t="s">
        <v>414</v>
      </c>
      <c r="D26" s="42"/>
      <c r="E26" s="183"/>
      <c r="F26" s="183"/>
      <c r="G26" s="68">
        <v>220000</v>
      </c>
      <c r="H26" s="89">
        <v>220000</v>
      </c>
      <c r="I26" s="303">
        <f t="shared" si="0"/>
        <v>100</v>
      </c>
    </row>
    <row r="27" spans="1:13" ht="15.75" customHeight="1" x14ac:dyDescent="0.25">
      <c r="A27" s="626"/>
      <c r="B27" s="628"/>
      <c r="C27" s="55" t="s">
        <v>409</v>
      </c>
      <c r="D27" s="56"/>
      <c r="E27" s="118"/>
      <c r="F27" s="118"/>
      <c r="G27" s="56">
        <v>8000</v>
      </c>
      <c r="H27" s="118">
        <v>8000</v>
      </c>
      <c r="I27" s="303">
        <f t="shared" si="0"/>
        <v>100</v>
      </c>
    </row>
    <row r="28" spans="1:13" ht="15.75" customHeight="1" thickBot="1" x14ac:dyDescent="0.3">
      <c r="A28" s="626"/>
      <c r="B28" s="628"/>
      <c r="C28" s="55"/>
      <c r="D28" s="21"/>
      <c r="E28" s="110"/>
      <c r="F28" s="110"/>
      <c r="G28" s="56">
        <v>84995</v>
      </c>
      <c r="H28" s="118">
        <v>84995</v>
      </c>
      <c r="I28" s="303">
        <f t="shared" si="0"/>
        <v>100</v>
      </c>
    </row>
    <row r="29" spans="1:13" ht="15.75" hidden="1" customHeight="1" x14ac:dyDescent="0.3">
      <c r="A29" s="626"/>
      <c r="B29" s="628"/>
      <c r="C29" s="55"/>
      <c r="D29" s="21"/>
      <c r="E29" s="110"/>
      <c r="F29" s="110"/>
      <c r="G29" s="56">
        <v>0</v>
      </c>
      <c r="H29" s="118"/>
      <c r="I29" s="303">
        <f t="shared" si="0"/>
        <v>0</v>
      </c>
    </row>
    <row r="30" spans="1:13" ht="15.75" hidden="1" customHeight="1" x14ac:dyDescent="0.3">
      <c r="A30" s="626"/>
      <c r="B30" s="628"/>
      <c r="C30" s="55"/>
      <c r="D30" s="21"/>
      <c r="E30" s="110"/>
      <c r="F30" s="110"/>
      <c r="G30" s="56">
        <v>0</v>
      </c>
      <c r="H30" s="118"/>
      <c r="I30" s="303">
        <f t="shared" si="0"/>
        <v>0</v>
      </c>
    </row>
    <row r="31" spans="1:13" ht="15.75" hidden="1" customHeight="1" x14ac:dyDescent="0.3">
      <c r="A31" s="626"/>
      <c r="B31" s="628"/>
      <c r="C31" s="88"/>
      <c r="D31" s="21"/>
      <c r="E31" s="110"/>
      <c r="F31" s="110"/>
      <c r="G31" s="118">
        <v>0</v>
      </c>
      <c r="H31" s="118"/>
      <c r="I31" s="303">
        <f t="shared" si="0"/>
        <v>0</v>
      </c>
    </row>
    <row r="32" spans="1:13" ht="15.75" hidden="1" customHeight="1" x14ac:dyDescent="0.3">
      <c r="A32" s="626"/>
      <c r="B32" s="628"/>
      <c r="C32" s="88"/>
      <c r="D32" s="21"/>
      <c r="E32" s="110"/>
      <c r="F32" s="110"/>
      <c r="G32" s="118">
        <v>0</v>
      </c>
      <c r="H32" s="118"/>
      <c r="I32" s="303">
        <f t="shared" si="0"/>
        <v>0</v>
      </c>
    </row>
    <row r="33" spans="1:9" ht="15.75" hidden="1" customHeight="1" x14ac:dyDescent="0.3">
      <c r="A33" s="626"/>
      <c r="B33" s="628"/>
      <c r="C33" s="88"/>
      <c r="D33" s="21"/>
      <c r="E33" s="110"/>
      <c r="F33" s="110"/>
      <c r="G33" s="118">
        <v>0</v>
      </c>
      <c r="H33" s="118"/>
      <c r="I33" s="303">
        <f t="shared" si="0"/>
        <v>0</v>
      </c>
    </row>
    <row r="34" spans="1:9" ht="15.75" hidden="1" customHeight="1" x14ac:dyDescent="0.3">
      <c r="A34" s="626"/>
      <c r="B34" s="628"/>
      <c r="C34" s="88"/>
      <c r="D34" s="21"/>
      <c r="E34" s="110"/>
      <c r="F34" s="110"/>
      <c r="G34" s="118"/>
      <c r="H34" s="118"/>
      <c r="I34" s="297">
        <f t="shared" si="0"/>
        <v>0</v>
      </c>
    </row>
    <row r="35" spans="1:9" ht="15.75" hidden="1" customHeight="1" x14ac:dyDescent="0.3">
      <c r="A35" s="626"/>
      <c r="B35" s="628"/>
      <c r="C35" s="88"/>
      <c r="D35" s="21"/>
      <c r="E35" s="110"/>
      <c r="F35" s="110"/>
      <c r="G35" s="118"/>
      <c r="H35" s="118"/>
      <c r="I35" s="297">
        <f t="shared" si="0"/>
        <v>0</v>
      </c>
    </row>
    <row r="36" spans="1:9" ht="15.75" hidden="1" customHeight="1" x14ac:dyDescent="0.3">
      <c r="A36" s="626"/>
      <c r="B36" s="628"/>
      <c r="C36" s="55"/>
      <c r="D36" s="21"/>
      <c r="E36" s="110"/>
      <c r="F36" s="110"/>
      <c r="G36" s="118"/>
      <c r="H36" s="118"/>
      <c r="I36" s="297">
        <f t="shared" si="0"/>
        <v>0</v>
      </c>
    </row>
    <row r="37" spans="1:9" ht="15.75" hidden="1" customHeight="1" x14ac:dyDescent="0.3">
      <c r="A37" s="626"/>
      <c r="B37" s="628"/>
      <c r="C37" s="55"/>
      <c r="D37" s="21"/>
      <c r="E37" s="110"/>
      <c r="F37" s="110"/>
      <c r="G37" s="118"/>
      <c r="H37" s="118"/>
      <c r="I37" s="297">
        <f t="shared" si="0"/>
        <v>0</v>
      </c>
    </row>
    <row r="38" spans="1:9" ht="15.75" hidden="1" customHeight="1" x14ac:dyDescent="0.3">
      <c r="A38" s="626"/>
      <c r="B38" s="628"/>
      <c r="C38" s="55"/>
      <c r="D38" s="21"/>
      <c r="E38" s="110"/>
      <c r="F38" s="110"/>
      <c r="G38" s="118"/>
      <c r="H38" s="118"/>
      <c r="I38" s="297">
        <f t="shared" si="0"/>
        <v>0</v>
      </c>
    </row>
    <row r="39" spans="1:9" ht="15.75" hidden="1" customHeight="1" x14ac:dyDescent="0.3">
      <c r="A39" s="626"/>
      <c r="B39" s="628"/>
      <c r="C39" s="55"/>
      <c r="D39" s="21"/>
      <c r="E39" s="110"/>
      <c r="F39" s="110"/>
      <c r="G39" s="118"/>
      <c r="H39" s="118"/>
      <c r="I39" s="297">
        <f t="shared" si="0"/>
        <v>0</v>
      </c>
    </row>
    <row r="40" spans="1:9" ht="15.75" hidden="1" customHeight="1" x14ac:dyDescent="0.3">
      <c r="A40" s="626"/>
      <c r="B40" s="628"/>
      <c r="C40" s="55"/>
      <c r="D40" s="21"/>
      <c r="E40" s="110"/>
      <c r="F40" s="110"/>
      <c r="G40" s="56"/>
      <c r="H40" s="118"/>
      <c r="I40" s="297">
        <f t="shared" si="0"/>
        <v>0</v>
      </c>
    </row>
    <row r="41" spans="1:9" ht="15.75" hidden="1" customHeight="1" x14ac:dyDescent="0.3">
      <c r="A41" s="626"/>
      <c r="B41" s="628"/>
      <c r="C41" s="55"/>
      <c r="D41" s="21"/>
      <c r="E41" s="110"/>
      <c r="F41" s="110"/>
      <c r="G41" s="56"/>
      <c r="H41" s="118"/>
      <c r="I41" s="297">
        <f t="shared" si="0"/>
        <v>0</v>
      </c>
    </row>
    <row r="42" spans="1:9" ht="15.75" hidden="1" customHeight="1" x14ac:dyDescent="0.3">
      <c r="A42" s="626"/>
      <c r="B42" s="628"/>
      <c r="C42" s="55"/>
      <c r="D42" s="21"/>
      <c r="E42" s="110"/>
      <c r="F42" s="110"/>
      <c r="G42" s="56"/>
      <c r="H42" s="118"/>
      <c r="I42" s="297">
        <f t="shared" si="0"/>
        <v>0</v>
      </c>
    </row>
    <row r="43" spans="1:9" ht="15.75" hidden="1" customHeight="1" x14ac:dyDescent="0.3">
      <c r="A43" s="626"/>
      <c r="B43" s="628"/>
      <c r="C43" s="55"/>
      <c r="D43" s="21"/>
      <c r="E43" s="110"/>
      <c r="F43" s="110"/>
      <c r="G43" s="56"/>
      <c r="H43" s="118"/>
      <c r="I43" s="297">
        <f t="shared" si="0"/>
        <v>0</v>
      </c>
    </row>
    <row r="44" spans="1:9" ht="15.75" hidden="1" customHeight="1" x14ac:dyDescent="0.3">
      <c r="A44" s="626"/>
      <c r="B44" s="628"/>
      <c r="C44" s="55"/>
      <c r="D44" s="21"/>
      <c r="E44" s="110"/>
      <c r="F44" s="110"/>
      <c r="G44" s="56"/>
      <c r="H44" s="118"/>
      <c r="I44" s="297">
        <f t="shared" si="0"/>
        <v>0</v>
      </c>
    </row>
    <row r="45" spans="1:9" ht="15.75" hidden="1" thickBot="1" x14ac:dyDescent="0.3">
      <c r="A45" s="626"/>
      <c r="B45" s="628"/>
      <c r="C45" s="55"/>
      <c r="D45" s="21"/>
      <c r="E45" s="110"/>
      <c r="F45" s="110"/>
      <c r="G45" s="56"/>
      <c r="H45" s="118"/>
      <c r="I45" s="297">
        <f t="shared" si="0"/>
        <v>0</v>
      </c>
    </row>
    <row r="46" spans="1:9" ht="15.75" hidden="1" thickBot="1" x14ac:dyDescent="0.3">
      <c r="A46" s="626"/>
      <c r="B46" s="628"/>
      <c r="C46" s="55"/>
      <c r="D46" s="21"/>
      <c r="E46" s="110"/>
      <c r="F46" s="110"/>
      <c r="G46" s="56"/>
      <c r="H46" s="118"/>
      <c r="I46" s="297">
        <f t="shared" si="0"/>
        <v>0</v>
      </c>
    </row>
    <row r="47" spans="1:9" ht="15.75" hidden="1" thickBot="1" x14ac:dyDescent="0.3">
      <c r="A47" s="626"/>
      <c r="B47" s="628"/>
      <c r="C47" s="55"/>
      <c r="D47" s="21"/>
      <c r="E47" s="110"/>
      <c r="F47" s="110"/>
      <c r="G47" s="56"/>
      <c r="H47" s="118"/>
      <c r="I47" s="297">
        <f t="shared" si="0"/>
        <v>0</v>
      </c>
    </row>
    <row r="48" spans="1:9" ht="15.75" hidden="1" thickBot="1" x14ac:dyDescent="0.3">
      <c r="A48" s="626"/>
      <c r="B48" s="628"/>
      <c r="C48" s="55"/>
      <c r="D48" s="21"/>
      <c r="E48" s="110"/>
      <c r="F48" s="110"/>
      <c r="G48" s="56"/>
      <c r="H48" s="118"/>
      <c r="I48" s="297">
        <f t="shared" si="0"/>
        <v>0</v>
      </c>
    </row>
    <row r="49" spans="1:9" ht="15.75" hidden="1" thickBot="1" x14ac:dyDescent="0.3">
      <c r="A49" s="627"/>
      <c r="B49" s="628"/>
      <c r="C49" s="55"/>
      <c r="D49" s="21"/>
      <c r="E49" s="110"/>
      <c r="F49" s="110"/>
      <c r="G49" s="118"/>
      <c r="H49" s="118"/>
      <c r="I49" s="297">
        <f t="shared" si="0"/>
        <v>0</v>
      </c>
    </row>
    <row r="50" spans="1:9" ht="15.75" thickBot="1" x14ac:dyDescent="0.3">
      <c r="A50" s="298">
        <v>330</v>
      </c>
      <c r="B50" s="541" t="s">
        <v>93</v>
      </c>
      <c r="C50" s="542"/>
      <c r="D50" s="299"/>
      <c r="E50" s="300"/>
      <c r="F50" s="300"/>
      <c r="G50" s="301">
        <v>0</v>
      </c>
      <c r="H50" s="441">
        <v>0</v>
      </c>
      <c r="I50" s="442">
        <f t="shared" si="0"/>
        <v>0</v>
      </c>
    </row>
    <row r="51" spans="1:9" ht="15.75" hidden="1" thickBot="1" x14ac:dyDescent="0.3">
      <c r="A51" s="523"/>
      <c r="B51" s="287">
        <v>332</v>
      </c>
      <c r="C51" s="74" t="s">
        <v>263</v>
      </c>
      <c r="D51" s="75"/>
      <c r="E51" s="84">
        <v>0</v>
      </c>
      <c r="F51" s="84"/>
      <c r="G51" s="78"/>
      <c r="H51" s="77"/>
      <c r="I51" s="302">
        <f t="shared" si="0"/>
        <v>0</v>
      </c>
    </row>
    <row r="52" spans="1:9" hidden="1" x14ac:dyDescent="0.25">
      <c r="A52" s="524"/>
      <c r="B52" s="532"/>
      <c r="C52" s="14" t="s">
        <v>264</v>
      </c>
      <c r="D52" s="42"/>
      <c r="E52" s="183"/>
      <c r="F52" s="183"/>
      <c r="G52" s="89"/>
      <c r="H52" s="89"/>
      <c r="I52" s="303">
        <f t="shared" si="0"/>
        <v>0</v>
      </c>
    </row>
    <row r="53" spans="1:9" ht="15.75" thickBot="1" x14ac:dyDescent="0.3">
      <c r="A53" s="524"/>
      <c r="B53" s="533"/>
      <c r="C53" s="155"/>
      <c r="D53" s="87"/>
      <c r="E53" s="86"/>
      <c r="F53" s="86"/>
      <c r="G53" s="89"/>
      <c r="H53" s="89"/>
      <c r="I53" s="303">
        <f t="shared" si="0"/>
        <v>0</v>
      </c>
    </row>
    <row r="54" spans="1:9" ht="17.25" thickTop="1" thickBot="1" x14ac:dyDescent="0.3">
      <c r="A54" s="304"/>
      <c r="B54" s="305"/>
      <c r="C54" s="279" t="s">
        <v>265</v>
      </c>
      <c r="D54" s="125">
        <v>2123247.52</v>
      </c>
      <c r="E54" s="348">
        <v>1526662.64</v>
      </c>
      <c r="F54" s="348">
        <v>2436633.2399999998</v>
      </c>
      <c r="G54" s="347">
        <v>3382081</v>
      </c>
      <c r="H54" s="348">
        <f>H5+H17</f>
        <v>2862309.5</v>
      </c>
      <c r="I54" s="476">
        <f t="shared" si="0"/>
        <v>84.631606989897648</v>
      </c>
    </row>
    <row r="55" spans="1:9" ht="15.75" thickTop="1" x14ac:dyDescent="0.25"/>
    <row r="57" spans="1:9" x14ac:dyDescent="0.25">
      <c r="H57" s="132"/>
    </row>
  </sheetData>
  <mergeCells count="23">
    <mergeCell ref="A1:C1"/>
    <mergeCell ref="A2:C2"/>
    <mergeCell ref="B50:C50"/>
    <mergeCell ref="A51:A53"/>
    <mergeCell ref="B52:B53"/>
    <mergeCell ref="A7:A16"/>
    <mergeCell ref="B8:B10"/>
    <mergeCell ref="B12:B16"/>
    <mergeCell ref="B17:C17"/>
    <mergeCell ref="B18:C18"/>
    <mergeCell ref="A19:A49"/>
    <mergeCell ref="B20:B49"/>
    <mergeCell ref="A3:A4"/>
    <mergeCell ref="B6:C6"/>
    <mergeCell ref="G3:G4"/>
    <mergeCell ref="I3:I4"/>
    <mergeCell ref="B5:C5"/>
    <mergeCell ref="E3:E4"/>
    <mergeCell ref="F3:F4"/>
    <mergeCell ref="B3:B4"/>
    <mergeCell ref="C3:C4"/>
    <mergeCell ref="D3:D4"/>
    <mergeCell ref="H3:H4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zoomScaleNormal="100" workbookViewId="0">
      <selection activeCell="K92" sqref="K92"/>
    </sheetView>
  </sheetViews>
  <sheetFormatPr defaultRowHeight="15" x14ac:dyDescent="0.25"/>
  <cols>
    <col min="1" max="1" width="10.28515625" customWidth="1"/>
    <col min="2" max="2" width="6" customWidth="1"/>
    <col min="3" max="3" width="28.5703125" customWidth="1"/>
    <col min="4" max="4" width="14.28515625" hidden="1" customWidth="1"/>
    <col min="5" max="5" width="14.85546875" customWidth="1"/>
    <col min="6" max="6" width="13.7109375" customWidth="1"/>
    <col min="7" max="7" width="12.5703125" style="10" customWidth="1"/>
    <col min="8" max="8" width="15.7109375" style="489" customWidth="1"/>
    <col min="9" max="9" width="10.5703125" customWidth="1"/>
    <col min="12" max="12" width="11.42578125" bestFit="1" customWidth="1"/>
    <col min="231" max="231" width="10.85546875" customWidth="1"/>
    <col min="233" max="233" width="34.140625" customWidth="1"/>
    <col min="234" max="245" width="0" hidden="1" customWidth="1"/>
    <col min="246" max="248" width="15.28515625" customWidth="1"/>
    <col min="249" max="249" width="13.7109375" customWidth="1"/>
    <col min="250" max="250" width="10.5703125" customWidth="1"/>
    <col min="251" max="252" width="14.140625" customWidth="1"/>
    <col min="255" max="255" width="11.28515625" customWidth="1"/>
    <col min="487" max="487" width="10.85546875" customWidth="1"/>
    <col min="489" max="489" width="34.140625" customWidth="1"/>
    <col min="490" max="501" width="0" hidden="1" customWidth="1"/>
    <col min="502" max="504" width="15.28515625" customWidth="1"/>
    <col min="505" max="505" width="13.7109375" customWidth="1"/>
    <col min="506" max="506" width="10.5703125" customWidth="1"/>
    <col min="507" max="508" width="14.140625" customWidth="1"/>
    <col min="511" max="511" width="11.28515625" customWidth="1"/>
    <col min="743" max="743" width="10.85546875" customWidth="1"/>
    <col min="745" max="745" width="34.140625" customWidth="1"/>
    <col min="746" max="757" width="0" hidden="1" customWidth="1"/>
    <col min="758" max="760" width="15.28515625" customWidth="1"/>
    <col min="761" max="761" width="13.7109375" customWidth="1"/>
    <col min="762" max="762" width="10.5703125" customWidth="1"/>
    <col min="763" max="764" width="14.140625" customWidth="1"/>
    <col min="767" max="767" width="11.28515625" customWidth="1"/>
    <col min="999" max="999" width="10.85546875" customWidth="1"/>
    <col min="1001" max="1001" width="34.140625" customWidth="1"/>
    <col min="1002" max="1013" width="0" hidden="1" customWidth="1"/>
    <col min="1014" max="1016" width="15.28515625" customWidth="1"/>
    <col min="1017" max="1017" width="13.7109375" customWidth="1"/>
    <col min="1018" max="1018" width="10.5703125" customWidth="1"/>
    <col min="1019" max="1020" width="14.140625" customWidth="1"/>
    <col min="1023" max="1023" width="11.28515625" customWidth="1"/>
    <col min="1255" max="1255" width="10.85546875" customWidth="1"/>
    <col min="1257" max="1257" width="34.140625" customWidth="1"/>
    <col min="1258" max="1269" width="0" hidden="1" customWidth="1"/>
    <col min="1270" max="1272" width="15.28515625" customWidth="1"/>
    <col min="1273" max="1273" width="13.7109375" customWidth="1"/>
    <col min="1274" max="1274" width="10.5703125" customWidth="1"/>
    <col min="1275" max="1276" width="14.140625" customWidth="1"/>
    <col min="1279" max="1279" width="11.28515625" customWidth="1"/>
    <col min="1511" max="1511" width="10.85546875" customWidth="1"/>
    <col min="1513" max="1513" width="34.140625" customWidth="1"/>
    <col min="1514" max="1525" width="0" hidden="1" customWidth="1"/>
    <col min="1526" max="1528" width="15.28515625" customWidth="1"/>
    <col min="1529" max="1529" width="13.7109375" customWidth="1"/>
    <col min="1530" max="1530" width="10.5703125" customWidth="1"/>
    <col min="1531" max="1532" width="14.140625" customWidth="1"/>
    <col min="1535" max="1535" width="11.28515625" customWidth="1"/>
    <col min="1767" max="1767" width="10.85546875" customWidth="1"/>
    <col min="1769" max="1769" width="34.140625" customWidth="1"/>
    <col min="1770" max="1781" width="0" hidden="1" customWidth="1"/>
    <col min="1782" max="1784" width="15.28515625" customWidth="1"/>
    <col min="1785" max="1785" width="13.7109375" customWidth="1"/>
    <col min="1786" max="1786" width="10.5703125" customWidth="1"/>
    <col min="1787" max="1788" width="14.140625" customWidth="1"/>
    <col min="1791" max="1791" width="11.28515625" customWidth="1"/>
    <col min="2023" max="2023" width="10.85546875" customWidth="1"/>
    <col min="2025" max="2025" width="34.140625" customWidth="1"/>
    <col min="2026" max="2037" width="0" hidden="1" customWidth="1"/>
    <col min="2038" max="2040" width="15.28515625" customWidth="1"/>
    <col min="2041" max="2041" width="13.7109375" customWidth="1"/>
    <col min="2042" max="2042" width="10.5703125" customWidth="1"/>
    <col min="2043" max="2044" width="14.140625" customWidth="1"/>
    <col min="2047" max="2047" width="11.28515625" customWidth="1"/>
    <col min="2279" max="2279" width="10.85546875" customWidth="1"/>
    <col min="2281" max="2281" width="34.140625" customWidth="1"/>
    <col min="2282" max="2293" width="0" hidden="1" customWidth="1"/>
    <col min="2294" max="2296" width="15.28515625" customWidth="1"/>
    <col min="2297" max="2297" width="13.7109375" customWidth="1"/>
    <col min="2298" max="2298" width="10.5703125" customWidth="1"/>
    <col min="2299" max="2300" width="14.140625" customWidth="1"/>
    <col min="2303" max="2303" width="11.28515625" customWidth="1"/>
    <col min="2535" max="2535" width="10.85546875" customWidth="1"/>
    <col min="2537" max="2537" width="34.140625" customWidth="1"/>
    <col min="2538" max="2549" width="0" hidden="1" customWidth="1"/>
    <col min="2550" max="2552" width="15.28515625" customWidth="1"/>
    <col min="2553" max="2553" width="13.7109375" customWidth="1"/>
    <col min="2554" max="2554" width="10.5703125" customWidth="1"/>
    <col min="2555" max="2556" width="14.140625" customWidth="1"/>
    <col min="2559" max="2559" width="11.28515625" customWidth="1"/>
    <col min="2791" max="2791" width="10.85546875" customWidth="1"/>
    <col min="2793" max="2793" width="34.140625" customWidth="1"/>
    <col min="2794" max="2805" width="0" hidden="1" customWidth="1"/>
    <col min="2806" max="2808" width="15.28515625" customWidth="1"/>
    <col min="2809" max="2809" width="13.7109375" customWidth="1"/>
    <col min="2810" max="2810" width="10.5703125" customWidth="1"/>
    <col min="2811" max="2812" width="14.140625" customWidth="1"/>
    <col min="2815" max="2815" width="11.28515625" customWidth="1"/>
    <col min="3047" max="3047" width="10.85546875" customWidth="1"/>
    <col min="3049" max="3049" width="34.140625" customWidth="1"/>
    <col min="3050" max="3061" width="0" hidden="1" customWidth="1"/>
    <col min="3062" max="3064" width="15.28515625" customWidth="1"/>
    <col min="3065" max="3065" width="13.7109375" customWidth="1"/>
    <col min="3066" max="3066" width="10.5703125" customWidth="1"/>
    <col min="3067" max="3068" width="14.140625" customWidth="1"/>
    <col min="3071" max="3071" width="11.28515625" customWidth="1"/>
    <col min="3303" max="3303" width="10.85546875" customWidth="1"/>
    <col min="3305" max="3305" width="34.140625" customWidth="1"/>
    <col min="3306" max="3317" width="0" hidden="1" customWidth="1"/>
    <col min="3318" max="3320" width="15.28515625" customWidth="1"/>
    <col min="3321" max="3321" width="13.7109375" customWidth="1"/>
    <col min="3322" max="3322" width="10.5703125" customWidth="1"/>
    <col min="3323" max="3324" width="14.140625" customWidth="1"/>
    <col min="3327" max="3327" width="11.28515625" customWidth="1"/>
    <col min="3559" max="3559" width="10.85546875" customWidth="1"/>
    <col min="3561" max="3561" width="34.140625" customWidth="1"/>
    <col min="3562" max="3573" width="0" hidden="1" customWidth="1"/>
    <col min="3574" max="3576" width="15.28515625" customWidth="1"/>
    <col min="3577" max="3577" width="13.7109375" customWidth="1"/>
    <col min="3578" max="3578" width="10.5703125" customWidth="1"/>
    <col min="3579" max="3580" width="14.140625" customWidth="1"/>
    <col min="3583" max="3583" width="11.28515625" customWidth="1"/>
    <col min="3815" max="3815" width="10.85546875" customWidth="1"/>
    <col min="3817" max="3817" width="34.140625" customWidth="1"/>
    <col min="3818" max="3829" width="0" hidden="1" customWidth="1"/>
    <col min="3830" max="3832" width="15.28515625" customWidth="1"/>
    <col min="3833" max="3833" width="13.7109375" customWidth="1"/>
    <col min="3834" max="3834" width="10.5703125" customWidth="1"/>
    <col min="3835" max="3836" width="14.140625" customWidth="1"/>
    <col min="3839" max="3839" width="11.28515625" customWidth="1"/>
    <col min="4071" max="4071" width="10.85546875" customWidth="1"/>
    <col min="4073" max="4073" width="34.140625" customWidth="1"/>
    <col min="4074" max="4085" width="0" hidden="1" customWidth="1"/>
    <col min="4086" max="4088" width="15.28515625" customWidth="1"/>
    <col min="4089" max="4089" width="13.7109375" customWidth="1"/>
    <col min="4090" max="4090" width="10.5703125" customWidth="1"/>
    <col min="4091" max="4092" width="14.140625" customWidth="1"/>
    <col min="4095" max="4095" width="11.28515625" customWidth="1"/>
    <col min="4327" max="4327" width="10.85546875" customWidth="1"/>
    <col min="4329" max="4329" width="34.140625" customWidth="1"/>
    <col min="4330" max="4341" width="0" hidden="1" customWidth="1"/>
    <col min="4342" max="4344" width="15.28515625" customWidth="1"/>
    <col min="4345" max="4345" width="13.7109375" customWidth="1"/>
    <col min="4346" max="4346" width="10.5703125" customWidth="1"/>
    <col min="4347" max="4348" width="14.140625" customWidth="1"/>
    <col min="4351" max="4351" width="11.28515625" customWidth="1"/>
    <col min="4583" max="4583" width="10.85546875" customWidth="1"/>
    <col min="4585" max="4585" width="34.140625" customWidth="1"/>
    <col min="4586" max="4597" width="0" hidden="1" customWidth="1"/>
    <col min="4598" max="4600" width="15.28515625" customWidth="1"/>
    <col min="4601" max="4601" width="13.7109375" customWidth="1"/>
    <col min="4602" max="4602" width="10.5703125" customWidth="1"/>
    <col min="4603" max="4604" width="14.140625" customWidth="1"/>
    <col min="4607" max="4607" width="11.28515625" customWidth="1"/>
    <col min="4839" max="4839" width="10.85546875" customWidth="1"/>
    <col min="4841" max="4841" width="34.140625" customWidth="1"/>
    <col min="4842" max="4853" width="0" hidden="1" customWidth="1"/>
    <col min="4854" max="4856" width="15.28515625" customWidth="1"/>
    <col min="4857" max="4857" width="13.7109375" customWidth="1"/>
    <col min="4858" max="4858" width="10.5703125" customWidth="1"/>
    <col min="4859" max="4860" width="14.140625" customWidth="1"/>
    <col min="4863" max="4863" width="11.28515625" customWidth="1"/>
    <col min="5095" max="5095" width="10.85546875" customWidth="1"/>
    <col min="5097" max="5097" width="34.140625" customWidth="1"/>
    <col min="5098" max="5109" width="0" hidden="1" customWidth="1"/>
    <col min="5110" max="5112" width="15.28515625" customWidth="1"/>
    <col min="5113" max="5113" width="13.7109375" customWidth="1"/>
    <col min="5114" max="5114" width="10.5703125" customWidth="1"/>
    <col min="5115" max="5116" width="14.140625" customWidth="1"/>
    <col min="5119" max="5119" width="11.28515625" customWidth="1"/>
    <col min="5351" max="5351" width="10.85546875" customWidth="1"/>
    <col min="5353" max="5353" width="34.140625" customWidth="1"/>
    <col min="5354" max="5365" width="0" hidden="1" customWidth="1"/>
    <col min="5366" max="5368" width="15.28515625" customWidth="1"/>
    <col min="5369" max="5369" width="13.7109375" customWidth="1"/>
    <col min="5370" max="5370" width="10.5703125" customWidth="1"/>
    <col min="5371" max="5372" width="14.140625" customWidth="1"/>
    <col min="5375" max="5375" width="11.28515625" customWidth="1"/>
    <col min="5607" max="5607" width="10.85546875" customWidth="1"/>
    <col min="5609" max="5609" width="34.140625" customWidth="1"/>
    <col min="5610" max="5621" width="0" hidden="1" customWidth="1"/>
    <col min="5622" max="5624" width="15.28515625" customWidth="1"/>
    <col min="5625" max="5625" width="13.7109375" customWidth="1"/>
    <col min="5626" max="5626" width="10.5703125" customWidth="1"/>
    <col min="5627" max="5628" width="14.140625" customWidth="1"/>
    <col min="5631" max="5631" width="11.28515625" customWidth="1"/>
    <col min="5863" max="5863" width="10.85546875" customWidth="1"/>
    <col min="5865" max="5865" width="34.140625" customWidth="1"/>
    <col min="5866" max="5877" width="0" hidden="1" customWidth="1"/>
    <col min="5878" max="5880" width="15.28515625" customWidth="1"/>
    <col min="5881" max="5881" width="13.7109375" customWidth="1"/>
    <col min="5882" max="5882" width="10.5703125" customWidth="1"/>
    <col min="5883" max="5884" width="14.140625" customWidth="1"/>
    <col min="5887" max="5887" width="11.28515625" customWidth="1"/>
    <col min="6119" max="6119" width="10.85546875" customWidth="1"/>
    <col min="6121" max="6121" width="34.140625" customWidth="1"/>
    <col min="6122" max="6133" width="0" hidden="1" customWidth="1"/>
    <col min="6134" max="6136" width="15.28515625" customWidth="1"/>
    <col min="6137" max="6137" width="13.7109375" customWidth="1"/>
    <col min="6138" max="6138" width="10.5703125" customWidth="1"/>
    <col min="6139" max="6140" width="14.140625" customWidth="1"/>
    <col min="6143" max="6143" width="11.28515625" customWidth="1"/>
    <col min="6375" max="6375" width="10.85546875" customWidth="1"/>
    <col min="6377" max="6377" width="34.140625" customWidth="1"/>
    <col min="6378" max="6389" width="0" hidden="1" customWidth="1"/>
    <col min="6390" max="6392" width="15.28515625" customWidth="1"/>
    <col min="6393" max="6393" width="13.7109375" customWidth="1"/>
    <col min="6394" max="6394" width="10.5703125" customWidth="1"/>
    <col min="6395" max="6396" width="14.140625" customWidth="1"/>
    <col min="6399" max="6399" width="11.28515625" customWidth="1"/>
    <col min="6631" max="6631" width="10.85546875" customWidth="1"/>
    <col min="6633" max="6633" width="34.140625" customWidth="1"/>
    <col min="6634" max="6645" width="0" hidden="1" customWidth="1"/>
    <col min="6646" max="6648" width="15.28515625" customWidth="1"/>
    <col min="6649" max="6649" width="13.7109375" customWidth="1"/>
    <col min="6650" max="6650" width="10.5703125" customWidth="1"/>
    <col min="6651" max="6652" width="14.140625" customWidth="1"/>
    <col min="6655" max="6655" width="11.28515625" customWidth="1"/>
    <col min="6887" max="6887" width="10.85546875" customWidth="1"/>
    <col min="6889" max="6889" width="34.140625" customWidth="1"/>
    <col min="6890" max="6901" width="0" hidden="1" customWidth="1"/>
    <col min="6902" max="6904" width="15.28515625" customWidth="1"/>
    <col min="6905" max="6905" width="13.7109375" customWidth="1"/>
    <col min="6906" max="6906" width="10.5703125" customWidth="1"/>
    <col min="6907" max="6908" width="14.140625" customWidth="1"/>
    <col min="6911" max="6911" width="11.28515625" customWidth="1"/>
    <col min="7143" max="7143" width="10.85546875" customWidth="1"/>
    <col min="7145" max="7145" width="34.140625" customWidth="1"/>
    <col min="7146" max="7157" width="0" hidden="1" customWidth="1"/>
    <col min="7158" max="7160" width="15.28515625" customWidth="1"/>
    <col min="7161" max="7161" width="13.7109375" customWidth="1"/>
    <col min="7162" max="7162" width="10.5703125" customWidth="1"/>
    <col min="7163" max="7164" width="14.140625" customWidth="1"/>
    <col min="7167" max="7167" width="11.28515625" customWidth="1"/>
    <col min="7399" max="7399" width="10.85546875" customWidth="1"/>
    <col min="7401" max="7401" width="34.140625" customWidth="1"/>
    <col min="7402" max="7413" width="0" hidden="1" customWidth="1"/>
    <col min="7414" max="7416" width="15.28515625" customWidth="1"/>
    <col min="7417" max="7417" width="13.7109375" customWidth="1"/>
    <col min="7418" max="7418" width="10.5703125" customWidth="1"/>
    <col min="7419" max="7420" width="14.140625" customWidth="1"/>
    <col min="7423" max="7423" width="11.28515625" customWidth="1"/>
    <col min="7655" max="7655" width="10.85546875" customWidth="1"/>
    <col min="7657" max="7657" width="34.140625" customWidth="1"/>
    <col min="7658" max="7669" width="0" hidden="1" customWidth="1"/>
    <col min="7670" max="7672" width="15.28515625" customWidth="1"/>
    <col min="7673" max="7673" width="13.7109375" customWidth="1"/>
    <col min="7674" max="7674" width="10.5703125" customWidth="1"/>
    <col min="7675" max="7676" width="14.140625" customWidth="1"/>
    <col min="7679" max="7679" width="11.28515625" customWidth="1"/>
    <col min="7911" max="7911" width="10.85546875" customWidth="1"/>
    <col min="7913" max="7913" width="34.140625" customWidth="1"/>
    <col min="7914" max="7925" width="0" hidden="1" customWidth="1"/>
    <col min="7926" max="7928" width="15.28515625" customWidth="1"/>
    <col min="7929" max="7929" width="13.7109375" customWidth="1"/>
    <col min="7930" max="7930" width="10.5703125" customWidth="1"/>
    <col min="7931" max="7932" width="14.140625" customWidth="1"/>
    <col min="7935" max="7935" width="11.28515625" customWidth="1"/>
    <col min="8167" max="8167" width="10.85546875" customWidth="1"/>
    <col min="8169" max="8169" width="34.140625" customWidth="1"/>
    <col min="8170" max="8181" width="0" hidden="1" customWidth="1"/>
    <col min="8182" max="8184" width="15.28515625" customWidth="1"/>
    <col min="8185" max="8185" width="13.7109375" customWidth="1"/>
    <col min="8186" max="8186" width="10.5703125" customWidth="1"/>
    <col min="8187" max="8188" width="14.140625" customWidth="1"/>
    <col min="8191" max="8191" width="11.28515625" customWidth="1"/>
    <col min="8423" max="8423" width="10.85546875" customWidth="1"/>
    <col min="8425" max="8425" width="34.140625" customWidth="1"/>
    <col min="8426" max="8437" width="0" hidden="1" customWidth="1"/>
    <col min="8438" max="8440" width="15.28515625" customWidth="1"/>
    <col min="8441" max="8441" width="13.7109375" customWidth="1"/>
    <col min="8442" max="8442" width="10.5703125" customWidth="1"/>
    <col min="8443" max="8444" width="14.140625" customWidth="1"/>
    <col min="8447" max="8447" width="11.28515625" customWidth="1"/>
    <col min="8679" max="8679" width="10.85546875" customWidth="1"/>
    <col min="8681" max="8681" width="34.140625" customWidth="1"/>
    <col min="8682" max="8693" width="0" hidden="1" customWidth="1"/>
    <col min="8694" max="8696" width="15.28515625" customWidth="1"/>
    <col min="8697" max="8697" width="13.7109375" customWidth="1"/>
    <col min="8698" max="8698" width="10.5703125" customWidth="1"/>
    <col min="8699" max="8700" width="14.140625" customWidth="1"/>
    <col min="8703" max="8703" width="11.28515625" customWidth="1"/>
    <col min="8935" max="8935" width="10.85546875" customWidth="1"/>
    <col min="8937" max="8937" width="34.140625" customWidth="1"/>
    <col min="8938" max="8949" width="0" hidden="1" customWidth="1"/>
    <col min="8950" max="8952" width="15.28515625" customWidth="1"/>
    <col min="8953" max="8953" width="13.7109375" customWidth="1"/>
    <col min="8954" max="8954" width="10.5703125" customWidth="1"/>
    <col min="8955" max="8956" width="14.140625" customWidth="1"/>
    <col min="8959" max="8959" width="11.28515625" customWidth="1"/>
    <col min="9191" max="9191" width="10.85546875" customWidth="1"/>
    <col min="9193" max="9193" width="34.140625" customWidth="1"/>
    <col min="9194" max="9205" width="0" hidden="1" customWidth="1"/>
    <col min="9206" max="9208" width="15.28515625" customWidth="1"/>
    <col min="9209" max="9209" width="13.7109375" customWidth="1"/>
    <col min="9210" max="9210" width="10.5703125" customWidth="1"/>
    <col min="9211" max="9212" width="14.140625" customWidth="1"/>
    <col min="9215" max="9215" width="11.28515625" customWidth="1"/>
    <col min="9447" max="9447" width="10.85546875" customWidth="1"/>
    <col min="9449" max="9449" width="34.140625" customWidth="1"/>
    <col min="9450" max="9461" width="0" hidden="1" customWidth="1"/>
    <col min="9462" max="9464" width="15.28515625" customWidth="1"/>
    <col min="9465" max="9465" width="13.7109375" customWidth="1"/>
    <col min="9466" max="9466" width="10.5703125" customWidth="1"/>
    <col min="9467" max="9468" width="14.140625" customWidth="1"/>
    <col min="9471" max="9471" width="11.28515625" customWidth="1"/>
    <col min="9703" max="9703" width="10.85546875" customWidth="1"/>
    <col min="9705" max="9705" width="34.140625" customWidth="1"/>
    <col min="9706" max="9717" width="0" hidden="1" customWidth="1"/>
    <col min="9718" max="9720" width="15.28515625" customWidth="1"/>
    <col min="9721" max="9721" width="13.7109375" customWidth="1"/>
    <col min="9722" max="9722" width="10.5703125" customWidth="1"/>
    <col min="9723" max="9724" width="14.140625" customWidth="1"/>
    <col min="9727" max="9727" width="11.28515625" customWidth="1"/>
    <col min="9959" max="9959" width="10.85546875" customWidth="1"/>
    <col min="9961" max="9961" width="34.140625" customWidth="1"/>
    <col min="9962" max="9973" width="0" hidden="1" customWidth="1"/>
    <col min="9974" max="9976" width="15.28515625" customWidth="1"/>
    <col min="9977" max="9977" width="13.7109375" customWidth="1"/>
    <col min="9978" max="9978" width="10.5703125" customWidth="1"/>
    <col min="9979" max="9980" width="14.140625" customWidth="1"/>
    <col min="9983" max="9983" width="11.28515625" customWidth="1"/>
    <col min="10215" max="10215" width="10.85546875" customWidth="1"/>
    <col min="10217" max="10217" width="34.140625" customWidth="1"/>
    <col min="10218" max="10229" width="0" hidden="1" customWidth="1"/>
    <col min="10230" max="10232" width="15.28515625" customWidth="1"/>
    <col min="10233" max="10233" width="13.7109375" customWidth="1"/>
    <col min="10234" max="10234" width="10.5703125" customWidth="1"/>
    <col min="10235" max="10236" width="14.140625" customWidth="1"/>
    <col min="10239" max="10239" width="11.28515625" customWidth="1"/>
    <col min="10471" max="10471" width="10.85546875" customWidth="1"/>
    <col min="10473" max="10473" width="34.140625" customWidth="1"/>
    <col min="10474" max="10485" width="0" hidden="1" customWidth="1"/>
    <col min="10486" max="10488" width="15.28515625" customWidth="1"/>
    <col min="10489" max="10489" width="13.7109375" customWidth="1"/>
    <col min="10490" max="10490" width="10.5703125" customWidth="1"/>
    <col min="10491" max="10492" width="14.140625" customWidth="1"/>
    <col min="10495" max="10495" width="11.28515625" customWidth="1"/>
    <col min="10727" max="10727" width="10.85546875" customWidth="1"/>
    <col min="10729" max="10729" width="34.140625" customWidth="1"/>
    <col min="10730" max="10741" width="0" hidden="1" customWidth="1"/>
    <col min="10742" max="10744" width="15.28515625" customWidth="1"/>
    <col min="10745" max="10745" width="13.7109375" customWidth="1"/>
    <col min="10746" max="10746" width="10.5703125" customWidth="1"/>
    <col min="10747" max="10748" width="14.140625" customWidth="1"/>
    <col min="10751" max="10751" width="11.28515625" customWidth="1"/>
    <col min="10983" max="10983" width="10.85546875" customWidth="1"/>
    <col min="10985" max="10985" width="34.140625" customWidth="1"/>
    <col min="10986" max="10997" width="0" hidden="1" customWidth="1"/>
    <col min="10998" max="11000" width="15.28515625" customWidth="1"/>
    <col min="11001" max="11001" width="13.7109375" customWidth="1"/>
    <col min="11002" max="11002" width="10.5703125" customWidth="1"/>
    <col min="11003" max="11004" width="14.140625" customWidth="1"/>
    <col min="11007" max="11007" width="11.28515625" customWidth="1"/>
    <col min="11239" max="11239" width="10.85546875" customWidth="1"/>
    <col min="11241" max="11241" width="34.140625" customWidth="1"/>
    <col min="11242" max="11253" width="0" hidden="1" customWidth="1"/>
    <col min="11254" max="11256" width="15.28515625" customWidth="1"/>
    <col min="11257" max="11257" width="13.7109375" customWidth="1"/>
    <col min="11258" max="11258" width="10.5703125" customWidth="1"/>
    <col min="11259" max="11260" width="14.140625" customWidth="1"/>
    <col min="11263" max="11263" width="11.28515625" customWidth="1"/>
    <col min="11495" max="11495" width="10.85546875" customWidth="1"/>
    <col min="11497" max="11497" width="34.140625" customWidth="1"/>
    <col min="11498" max="11509" width="0" hidden="1" customWidth="1"/>
    <col min="11510" max="11512" width="15.28515625" customWidth="1"/>
    <col min="11513" max="11513" width="13.7109375" customWidth="1"/>
    <col min="11514" max="11514" width="10.5703125" customWidth="1"/>
    <col min="11515" max="11516" width="14.140625" customWidth="1"/>
    <col min="11519" max="11519" width="11.28515625" customWidth="1"/>
    <col min="11751" max="11751" width="10.85546875" customWidth="1"/>
    <col min="11753" max="11753" width="34.140625" customWidth="1"/>
    <col min="11754" max="11765" width="0" hidden="1" customWidth="1"/>
    <col min="11766" max="11768" width="15.28515625" customWidth="1"/>
    <col min="11769" max="11769" width="13.7109375" customWidth="1"/>
    <col min="11770" max="11770" width="10.5703125" customWidth="1"/>
    <col min="11771" max="11772" width="14.140625" customWidth="1"/>
    <col min="11775" max="11775" width="11.28515625" customWidth="1"/>
    <col min="12007" max="12007" width="10.85546875" customWidth="1"/>
    <col min="12009" max="12009" width="34.140625" customWidth="1"/>
    <col min="12010" max="12021" width="0" hidden="1" customWidth="1"/>
    <col min="12022" max="12024" width="15.28515625" customWidth="1"/>
    <col min="12025" max="12025" width="13.7109375" customWidth="1"/>
    <col min="12026" max="12026" width="10.5703125" customWidth="1"/>
    <col min="12027" max="12028" width="14.140625" customWidth="1"/>
    <col min="12031" max="12031" width="11.28515625" customWidth="1"/>
    <col min="12263" max="12263" width="10.85546875" customWidth="1"/>
    <col min="12265" max="12265" width="34.140625" customWidth="1"/>
    <col min="12266" max="12277" width="0" hidden="1" customWidth="1"/>
    <col min="12278" max="12280" width="15.28515625" customWidth="1"/>
    <col min="12281" max="12281" width="13.7109375" customWidth="1"/>
    <col min="12282" max="12282" width="10.5703125" customWidth="1"/>
    <col min="12283" max="12284" width="14.140625" customWidth="1"/>
    <col min="12287" max="12287" width="11.28515625" customWidth="1"/>
    <col min="12519" max="12519" width="10.85546875" customWidth="1"/>
    <col min="12521" max="12521" width="34.140625" customWidth="1"/>
    <col min="12522" max="12533" width="0" hidden="1" customWidth="1"/>
    <col min="12534" max="12536" width="15.28515625" customWidth="1"/>
    <col min="12537" max="12537" width="13.7109375" customWidth="1"/>
    <col min="12538" max="12538" width="10.5703125" customWidth="1"/>
    <col min="12539" max="12540" width="14.140625" customWidth="1"/>
    <col min="12543" max="12543" width="11.28515625" customWidth="1"/>
    <col min="12775" max="12775" width="10.85546875" customWidth="1"/>
    <col min="12777" max="12777" width="34.140625" customWidth="1"/>
    <col min="12778" max="12789" width="0" hidden="1" customWidth="1"/>
    <col min="12790" max="12792" width="15.28515625" customWidth="1"/>
    <col min="12793" max="12793" width="13.7109375" customWidth="1"/>
    <col min="12794" max="12794" width="10.5703125" customWidth="1"/>
    <col min="12795" max="12796" width="14.140625" customWidth="1"/>
    <col min="12799" max="12799" width="11.28515625" customWidth="1"/>
    <col min="13031" max="13031" width="10.85546875" customWidth="1"/>
    <col min="13033" max="13033" width="34.140625" customWidth="1"/>
    <col min="13034" max="13045" width="0" hidden="1" customWidth="1"/>
    <col min="13046" max="13048" width="15.28515625" customWidth="1"/>
    <col min="13049" max="13049" width="13.7109375" customWidth="1"/>
    <col min="13050" max="13050" width="10.5703125" customWidth="1"/>
    <col min="13051" max="13052" width="14.140625" customWidth="1"/>
    <col min="13055" max="13055" width="11.28515625" customWidth="1"/>
    <col min="13287" max="13287" width="10.85546875" customWidth="1"/>
    <col min="13289" max="13289" width="34.140625" customWidth="1"/>
    <col min="13290" max="13301" width="0" hidden="1" customWidth="1"/>
    <col min="13302" max="13304" width="15.28515625" customWidth="1"/>
    <col min="13305" max="13305" width="13.7109375" customWidth="1"/>
    <col min="13306" max="13306" width="10.5703125" customWidth="1"/>
    <col min="13307" max="13308" width="14.140625" customWidth="1"/>
    <col min="13311" max="13311" width="11.28515625" customWidth="1"/>
    <col min="13543" max="13543" width="10.85546875" customWidth="1"/>
    <col min="13545" max="13545" width="34.140625" customWidth="1"/>
    <col min="13546" max="13557" width="0" hidden="1" customWidth="1"/>
    <col min="13558" max="13560" width="15.28515625" customWidth="1"/>
    <col min="13561" max="13561" width="13.7109375" customWidth="1"/>
    <col min="13562" max="13562" width="10.5703125" customWidth="1"/>
    <col min="13563" max="13564" width="14.140625" customWidth="1"/>
    <col min="13567" max="13567" width="11.28515625" customWidth="1"/>
    <col min="13799" max="13799" width="10.85546875" customWidth="1"/>
    <col min="13801" max="13801" width="34.140625" customWidth="1"/>
    <col min="13802" max="13813" width="0" hidden="1" customWidth="1"/>
    <col min="13814" max="13816" width="15.28515625" customWidth="1"/>
    <col min="13817" max="13817" width="13.7109375" customWidth="1"/>
    <col min="13818" max="13818" width="10.5703125" customWidth="1"/>
    <col min="13819" max="13820" width="14.140625" customWidth="1"/>
    <col min="13823" max="13823" width="11.28515625" customWidth="1"/>
    <col min="14055" max="14055" width="10.85546875" customWidth="1"/>
    <col min="14057" max="14057" width="34.140625" customWidth="1"/>
    <col min="14058" max="14069" width="0" hidden="1" customWidth="1"/>
    <col min="14070" max="14072" width="15.28515625" customWidth="1"/>
    <col min="14073" max="14073" width="13.7109375" customWidth="1"/>
    <col min="14074" max="14074" width="10.5703125" customWidth="1"/>
    <col min="14075" max="14076" width="14.140625" customWidth="1"/>
    <col min="14079" max="14079" width="11.28515625" customWidth="1"/>
    <col min="14311" max="14311" width="10.85546875" customWidth="1"/>
    <col min="14313" max="14313" width="34.140625" customWidth="1"/>
    <col min="14314" max="14325" width="0" hidden="1" customWidth="1"/>
    <col min="14326" max="14328" width="15.28515625" customWidth="1"/>
    <col min="14329" max="14329" width="13.7109375" customWidth="1"/>
    <col min="14330" max="14330" width="10.5703125" customWidth="1"/>
    <col min="14331" max="14332" width="14.140625" customWidth="1"/>
    <col min="14335" max="14335" width="11.28515625" customWidth="1"/>
    <col min="14567" max="14567" width="10.85546875" customWidth="1"/>
    <col min="14569" max="14569" width="34.140625" customWidth="1"/>
    <col min="14570" max="14581" width="0" hidden="1" customWidth="1"/>
    <col min="14582" max="14584" width="15.28515625" customWidth="1"/>
    <col min="14585" max="14585" width="13.7109375" customWidth="1"/>
    <col min="14586" max="14586" width="10.5703125" customWidth="1"/>
    <col min="14587" max="14588" width="14.140625" customWidth="1"/>
    <col min="14591" max="14591" width="11.28515625" customWidth="1"/>
    <col min="14823" max="14823" width="10.85546875" customWidth="1"/>
    <col min="14825" max="14825" width="34.140625" customWidth="1"/>
    <col min="14826" max="14837" width="0" hidden="1" customWidth="1"/>
    <col min="14838" max="14840" width="15.28515625" customWidth="1"/>
    <col min="14841" max="14841" width="13.7109375" customWidth="1"/>
    <col min="14842" max="14842" width="10.5703125" customWidth="1"/>
    <col min="14843" max="14844" width="14.140625" customWidth="1"/>
    <col min="14847" max="14847" width="11.28515625" customWidth="1"/>
    <col min="15079" max="15079" width="10.85546875" customWidth="1"/>
    <col min="15081" max="15081" width="34.140625" customWidth="1"/>
    <col min="15082" max="15093" width="0" hidden="1" customWidth="1"/>
    <col min="15094" max="15096" width="15.28515625" customWidth="1"/>
    <col min="15097" max="15097" width="13.7109375" customWidth="1"/>
    <col min="15098" max="15098" width="10.5703125" customWidth="1"/>
    <col min="15099" max="15100" width="14.140625" customWidth="1"/>
    <col min="15103" max="15103" width="11.28515625" customWidth="1"/>
    <col min="15335" max="15335" width="10.85546875" customWidth="1"/>
    <col min="15337" max="15337" width="34.140625" customWidth="1"/>
    <col min="15338" max="15349" width="0" hidden="1" customWidth="1"/>
    <col min="15350" max="15352" width="15.28515625" customWidth="1"/>
    <col min="15353" max="15353" width="13.7109375" customWidth="1"/>
    <col min="15354" max="15354" width="10.5703125" customWidth="1"/>
    <col min="15355" max="15356" width="14.140625" customWidth="1"/>
    <col min="15359" max="15359" width="11.28515625" customWidth="1"/>
    <col min="15591" max="15591" width="10.85546875" customWidth="1"/>
    <col min="15593" max="15593" width="34.140625" customWidth="1"/>
    <col min="15594" max="15605" width="0" hidden="1" customWidth="1"/>
    <col min="15606" max="15608" width="15.28515625" customWidth="1"/>
    <col min="15609" max="15609" width="13.7109375" customWidth="1"/>
    <col min="15610" max="15610" width="10.5703125" customWidth="1"/>
    <col min="15611" max="15612" width="14.140625" customWidth="1"/>
    <col min="15615" max="15615" width="11.28515625" customWidth="1"/>
    <col min="15847" max="15847" width="10.85546875" customWidth="1"/>
    <col min="15849" max="15849" width="34.140625" customWidth="1"/>
    <col min="15850" max="15861" width="0" hidden="1" customWidth="1"/>
    <col min="15862" max="15864" width="15.28515625" customWidth="1"/>
    <col min="15865" max="15865" width="13.7109375" customWidth="1"/>
    <col min="15866" max="15866" width="10.5703125" customWidth="1"/>
    <col min="15867" max="15868" width="14.140625" customWidth="1"/>
    <col min="15871" max="15871" width="11.28515625" customWidth="1"/>
    <col min="16103" max="16103" width="10.85546875" customWidth="1"/>
    <col min="16105" max="16105" width="34.140625" customWidth="1"/>
    <col min="16106" max="16117" width="0" hidden="1" customWidth="1"/>
    <col min="16118" max="16120" width="15.28515625" customWidth="1"/>
    <col min="16121" max="16121" width="13.7109375" customWidth="1"/>
    <col min="16122" max="16122" width="10.5703125" customWidth="1"/>
    <col min="16123" max="16124" width="14.140625" customWidth="1"/>
    <col min="16127" max="16127" width="11.28515625" customWidth="1"/>
  </cols>
  <sheetData>
    <row r="1" spans="1:12" ht="15.75" thickBot="1" x14ac:dyDescent="0.3">
      <c r="A1" s="629" t="s">
        <v>266</v>
      </c>
      <c r="B1" s="629"/>
      <c r="C1" s="629"/>
    </row>
    <row r="2" spans="1:12" ht="13.5" customHeight="1" thickTop="1" x14ac:dyDescent="0.25">
      <c r="A2" s="570" t="s">
        <v>96</v>
      </c>
      <c r="B2" s="630" t="s">
        <v>1</v>
      </c>
      <c r="C2" s="574" t="s">
        <v>97</v>
      </c>
      <c r="D2" s="517" t="s">
        <v>3</v>
      </c>
      <c r="E2" s="517" t="s">
        <v>4</v>
      </c>
      <c r="F2" s="517" t="s">
        <v>428</v>
      </c>
      <c r="G2" s="637" t="s">
        <v>376</v>
      </c>
      <c r="H2" s="621" t="s">
        <v>450</v>
      </c>
      <c r="I2" s="537" t="s">
        <v>453</v>
      </c>
      <c r="K2" s="306"/>
      <c r="L2" s="306"/>
    </row>
    <row r="3" spans="1:12" ht="30" customHeight="1" thickBot="1" x14ac:dyDescent="0.3">
      <c r="A3" s="571"/>
      <c r="B3" s="631"/>
      <c r="C3" s="575"/>
      <c r="D3" s="518"/>
      <c r="E3" s="518"/>
      <c r="F3" s="518"/>
      <c r="G3" s="638"/>
      <c r="H3" s="622"/>
      <c r="I3" s="538"/>
      <c r="K3" s="306"/>
      <c r="L3" s="306"/>
    </row>
    <row r="4" spans="1:12" ht="16.5" thickTop="1" thickBot="1" x14ac:dyDescent="0.3">
      <c r="A4" s="187" t="s">
        <v>98</v>
      </c>
      <c r="B4" s="634" t="s">
        <v>267</v>
      </c>
      <c r="C4" s="634"/>
      <c r="D4" s="308">
        <v>23813.83</v>
      </c>
      <c r="E4" s="308">
        <v>0</v>
      </c>
      <c r="F4" s="308">
        <v>27286.1</v>
      </c>
      <c r="G4" s="307">
        <v>13000</v>
      </c>
      <c r="H4" s="308">
        <f>SUM(H5:H6)</f>
        <v>9109</v>
      </c>
      <c r="I4" s="455">
        <f t="shared" ref="I4:I67" si="0">IF(G4=0,0,H4/G4*100)</f>
        <v>70.069230769230771</v>
      </c>
    </row>
    <row r="5" spans="1:12" hidden="1" x14ac:dyDescent="0.25">
      <c r="A5" s="567"/>
      <c r="B5" s="632"/>
      <c r="C5" s="88" t="s">
        <v>268</v>
      </c>
      <c r="D5" s="43"/>
      <c r="E5" s="43"/>
      <c r="F5" s="43"/>
      <c r="G5" s="68">
        <v>0</v>
      </c>
      <c r="H5" s="89"/>
      <c r="I5" s="303">
        <f t="shared" si="0"/>
        <v>0</v>
      </c>
    </row>
    <row r="6" spans="1:12" ht="15.75" thickBot="1" x14ac:dyDescent="0.3">
      <c r="A6" s="568"/>
      <c r="B6" s="635"/>
      <c r="C6" s="88" t="s">
        <v>269</v>
      </c>
      <c r="D6" s="43"/>
      <c r="E6" s="43"/>
      <c r="F6" s="43"/>
      <c r="G6" s="68">
        <v>13000</v>
      </c>
      <c r="H6" s="89">
        <v>9109</v>
      </c>
      <c r="I6" s="303">
        <f t="shared" si="0"/>
        <v>70.069230769230771</v>
      </c>
    </row>
    <row r="7" spans="1:12" ht="15.75" hidden="1" thickBot="1" x14ac:dyDescent="0.3">
      <c r="A7" s="568"/>
      <c r="B7" s="635"/>
      <c r="C7" s="88"/>
      <c r="D7" s="43"/>
      <c r="E7" s="43"/>
      <c r="F7" s="43"/>
      <c r="G7" s="68"/>
      <c r="H7" s="89"/>
      <c r="I7" s="303">
        <f t="shared" si="0"/>
        <v>0</v>
      </c>
    </row>
    <row r="8" spans="1:12" ht="15.75" hidden="1" thickBot="1" x14ac:dyDescent="0.3">
      <c r="A8" s="569"/>
      <c r="B8" s="633"/>
      <c r="C8" s="88"/>
      <c r="D8" s="43"/>
      <c r="E8" s="43"/>
      <c r="F8" s="43"/>
      <c r="G8" s="68"/>
      <c r="H8" s="89"/>
      <c r="I8" s="303">
        <f t="shared" si="0"/>
        <v>0</v>
      </c>
    </row>
    <row r="9" spans="1:12" ht="15.75" thickBot="1" x14ac:dyDescent="0.3">
      <c r="A9" s="140" t="s">
        <v>118</v>
      </c>
      <c r="B9" s="636" t="s">
        <v>270</v>
      </c>
      <c r="C9" s="636"/>
      <c r="D9" s="81">
        <v>12513.86</v>
      </c>
      <c r="E9" s="81">
        <v>14947.44</v>
      </c>
      <c r="F9" s="81">
        <v>13076.5</v>
      </c>
      <c r="G9" s="80">
        <v>5729</v>
      </c>
      <c r="H9" s="81">
        <f>H10</f>
        <v>5729.45</v>
      </c>
      <c r="I9" s="413">
        <f t="shared" si="0"/>
        <v>100.00785477395706</v>
      </c>
    </row>
    <row r="10" spans="1:12" ht="15.75" thickBot="1" x14ac:dyDescent="0.3">
      <c r="A10" s="309"/>
      <c r="B10" s="632"/>
      <c r="C10" s="53" t="s">
        <v>271</v>
      </c>
      <c r="D10" s="17"/>
      <c r="E10" s="17"/>
      <c r="F10" s="17"/>
      <c r="G10" s="54">
        <v>5729</v>
      </c>
      <c r="H10" s="117">
        <v>5729.45</v>
      </c>
      <c r="I10" s="456">
        <f t="shared" si="0"/>
        <v>100.00785477395706</v>
      </c>
    </row>
    <row r="11" spans="1:12" ht="15.75" hidden="1" thickBot="1" x14ac:dyDescent="0.3">
      <c r="A11" s="309"/>
      <c r="B11" s="633"/>
      <c r="C11" s="155" t="s">
        <v>272</v>
      </c>
      <c r="D11" s="86"/>
      <c r="E11" s="86"/>
      <c r="F11" s="86"/>
      <c r="G11" s="68"/>
      <c r="H11" s="89"/>
      <c r="I11" s="303">
        <f t="shared" si="0"/>
        <v>0</v>
      </c>
    </row>
    <row r="12" spans="1:12" ht="15.75" thickBot="1" x14ac:dyDescent="0.3">
      <c r="A12" s="140" t="s">
        <v>128</v>
      </c>
      <c r="B12" s="636" t="s">
        <v>273</v>
      </c>
      <c r="C12" s="636"/>
      <c r="D12" s="81">
        <v>904828.37</v>
      </c>
      <c r="E12" s="81">
        <v>1191812.5499999998</v>
      </c>
      <c r="F12" s="81">
        <v>902832.48</v>
      </c>
      <c r="G12" s="80">
        <v>1400658</v>
      </c>
      <c r="H12" s="81">
        <f>SUM(H13:H20)</f>
        <v>1324755.3800000001</v>
      </c>
      <c r="I12" s="413">
        <f t="shared" si="0"/>
        <v>94.580931248027724</v>
      </c>
    </row>
    <row r="13" spans="1:12" x14ac:dyDescent="0.25">
      <c r="A13" s="568"/>
      <c r="B13" s="639"/>
      <c r="C13" s="88" t="s">
        <v>274</v>
      </c>
      <c r="D13" s="43"/>
      <c r="E13" s="43"/>
      <c r="F13" s="43"/>
      <c r="G13" s="68">
        <v>91745</v>
      </c>
      <c r="H13" s="89">
        <f>56908.05</f>
        <v>56908.05</v>
      </c>
      <c r="I13" s="303">
        <f t="shared" si="0"/>
        <v>62.028502915690233</v>
      </c>
    </row>
    <row r="14" spans="1:12" hidden="1" x14ac:dyDescent="0.25">
      <c r="A14" s="568"/>
      <c r="B14" s="639"/>
      <c r="C14" s="88" t="s">
        <v>275</v>
      </c>
      <c r="D14" s="43"/>
      <c r="E14" s="43"/>
      <c r="F14" s="43"/>
      <c r="G14" s="68">
        <v>0</v>
      </c>
      <c r="H14" s="89"/>
      <c r="I14" s="303">
        <f t="shared" si="0"/>
        <v>0</v>
      </c>
    </row>
    <row r="15" spans="1:12" hidden="1" x14ac:dyDescent="0.25">
      <c r="A15" s="568"/>
      <c r="B15" s="639"/>
      <c r="C15" s="55" t="s">
        <v>276</v>
      </c>
      <c r="D15" s="43"/>
      <c r="E15" s="43"/>
      <c r="F15" s="43"/>
      <c r="G15" s="68">
        <v>0</v>
      </c>
      <c r="H15" s="89"/>
      <c r="I15" s="303">
        <f t="shared" si="0"/>
        <v>0</v>
      </c>
    </row>
    <row r="16" spans="1:12" hidden="1" x14ac:dyDescent="0.25">
      <c r="A16" s="568"/>
      <c r="B16" s="639"/>
      <c r="C16" s="58" t="s">
        <v>277</v>
      </c>
      <c r="D16" s="43"/>
      <c r="E16" s="43"/>
      <c r="F16" s="43"/>
      <c r="G16" s="68">
        <v>0</v>
      </c>
      <c r="H16" s="89"/>
      <c r="I16" s="303">
        <f t="shared" si="0"/>
        <v>0</v>
      </c>
    </row>
    <row r="17" spans="1:9" hidden="1" x14ac:dyDescent="0.25">
      <c r="A17" s="568"/>
      <c r="B17" s="639"/>
      <c r="C17" s="58" t="s">
        <v>278</v>
      </c>
      <c r="D17" s="89"/>
      <c r="E17" s="89"/>
      <c r="F17" s="89"/>
      <c r="G17" s="68">
        <v>0</v>
      </c>
      <c r="H17" s="89"/>
      <c r="I17" s="303">
        <f t="shared" si="0"/>
        <v>0</v>
      </c>
    </row>
    <row r="18" spans="1:9" hidden="1" x14ac:dyDescent="0.25">
      <c r="A18" s="568"/>
      <c r="B18" s="639"/>
      <c r="C18" s="58" t="s">
        <v>279</v>
      </c>
      <c r="D18" s="43"/>
      <c r="E18" s="43"/>
      <c r="F18" s="43"/>
      <c r="G18" s="68">
        <v>0</v>
      </c>
      <c r="H18" s="89"/>
      <c r="I18" s="303">
        <f t="shared" si="0"/>
        <v>0</v>
      </c>
    </row>
    <row r="19" spans="1:9" x14ac:dyDescent="0.25">
      <c r="A19" s="568"/>
      <c r="B19" s="639"/>
      <c r="C19" s="55" t="s">
        <v>280</v>
      </c>
      <c r="D19" s="43"/>
      <c r="E19" s="43"/>
      <c r="F19" s="43"/>
      <c r="G19" s="68">
        <v>37833</v>
      </c>
      <c r="H19" s="89"/>
      <c r="I19" s="303">
        <f t="shared" si="0"/>
        <v>0</v>
      </c>
    </row>
    <row r="20" spans="1:9" ht="15.75" thickBot="1" x14ac:dyDescent="0.3">
      <c r="A20" s="568"/>
      <c r="B20" s="639"/>
      <c r="C20" s="55" t="s">
        <v>281</v>
      </c>
      <c r="D20" s="43"/>
      <c r="E20" s="43"/>
      <c r="F20" s="43"/>
      <c r="G20" s="68">
        <v>1271080</v>
      </c>
      <c r="H20" s="89">
        <v>1267847.33</v>
      </c>
      <c r="I20" s="303">
        <f t="shared" si="0"/>
        <v>99.745675331214414</v>
      </c>
    </row>
    <row r="21" spans="1:9" ht="15.75" hidden="1" thickBot="1" x14ac:dyDescent="0.3">
      <c r="A21" s="568"/>
      <c r="B21" s="639"/>
      <c r="C21" s="55" t="s">
        <v>282</v>
      </c>
      <c r="D21" s="43"/>
      <c r="E21" s="43"/>
      <c r="F21" s="43"/>
      <c r="G21" s="68"/>
      <c r="H21" s="89"/>
      <c r="I21" s="303">
        <f t="shared" si="0"/>
        <v>0</v>
      </c>
    </row>
    <row r="22" spans="1:9" ht="15.75" hidden="1" thickBot="1" x14ac:dyDescent="0.3">
      <c r="A22" s="568"/>
      <c r="B22" s="639"/>
      <c r="C22" s="55" t="s">
        <v>283</v>
      </c>
      <c r="D22" s="43"/>
      <c r="E22" s="43"/>
      <c r="F22" s="43"/>
      <c r="G22" s="68"/>
      <c r="H22" s="89"/>
      <c r="I22" s="303">
        <f t="shared" si="0"/>
        <v>0</v>
      </c>
    </row>
    <row r="23" spans="1:9" ht="15.75" hidden="1" thickBot="1" x14ac:dyDescent="0.3">
      <c r="A23" s="568"/>
      <c r="B23" s="639"/>
      <c r="C23" s="55" t="s">
        <v>284</v>
      </c>
      <c r="D23" s="22"/>
      <c r="E23" s="22"/>
      <c r="F23" s="22"/>
      <c r="G23" s="23"/>
      <c r="H23" s="89"/>
      <c r="I23" s="297">
        <f t="shared" si="0"/>
        <v>0</v>
      </c>
    </row>
    <row r="24" spans="1:9" ht="15.75" hidden="1" thickBot="1" x14ac:dyDescent="0.3">
      <c r="A24" s="568"/>
      <c r="B24" s="639"/>
      <c r="C24" s="55" t="s">
        <v>285</v>
      </c>
      <c r="D24" s="22"/>
      <c r="E24" s="22"/>
      <c r="F24" s="22"/>
      <c r="G24" s="56"/>
      <c r="H24" s="89"/>
      <c r="I24" s="297">
        <f t="shared" si="0"/>
        <v>0</v>
      </c>
    </row>
    <row r="25" spans="1:9" ht="15.75" hidden="1" thickBot="1" x14ac:dyDescent="0.3">
      <c r="A25" s="568"/>
      <c r="B25" s="639"/>
      <c r="C25" s="55" t="s">
        <v>286</v>
      </c>
      <c r="D25" s="22"/>
      <c r="E25" s="22"/>
      <c r="F25" s="22"/>
      <c r="G25" s="56"/>
      <c r="H25" s="118"/>
      <c r="I25" s="297">
        <f t="shared" si="0"/>
        <v>0</v>
      </c>
    </row>
    <row r="26" spans="1:9" ht="15.75" hidden="1" thickBot="1" x14ac:dyDescent="0.3">
      <c r="A26" s="568"/>
      <c r="B26" s="639"/>
      <c r="C26" s="55" t="s">
        <v>287</v>
      </c>
      <c r="D26" s="22"/>
      <c r="E26" s="22"/>
      <c r="F26" s="22"/>
      <c r="G26" s="56"/>
      <c r="H26" s="118"/>
      <c r="I26" s="303">
        <f t="shared" si="0"/>
        <v>0</v>
      </c>
    </row>
    <row r="27" spans="1:9" ht="15.75" hidden="1" thickBot="1" x14ac:dyDescent="0.3">
      <c r="A27" s="568"/>
      <c r="B27" s="639"/>
      <c r="C27" s="55" t="s">
        <v>288</v>
      </c>
      <c r="D27" s="22"/>
      <c r="E27" s="22"/>
      <c r="F27" s="22"/>
      <c r="G27" s="56"/>
      <c r="H27" s="118"/>
      <c r="I27" s="303">
        <f t="shared" si="0"/>
        <v>0</v>
      </c>
    </row>
    <row r="28" spans="1:9" ht="15.75" hidden="1" thickBot="1" x14ac:dyDescent="0.3">
      <c r="A28" s="568"/>
      <c r="B28" s="639"/>
      <c r="C28" s="55" t="s">
        <v>285</v>
      </c>
      <c r="D28" s="22"/>
      <c r="E28" s="22"/>
      <c r="F28" s="22"/>
      <c r="G28" s="56"/>
      <c r="H28" s="118"/>
      <c r="I28" s="303">
        <f t="shared" si="0"/>
        <v>0</v>
      </c>
    </row>
    <row r="29" spans="1:9" ht="15.75" hidden="1" thickBot="1" x14ac:dyDescent="0.3">
      <c r="A29" s="569"/>
      <c r="B29" s="639"/>
      <c r="C29" s="155" t="s">
        <v>289</v>
      </c>
      <c r="D29" s="86"/>
      <c r="E29" s="86"/>
      <c r="F29" s="86"/>
      <c r="G29" s="165"/>
      <c r="H29" s="223"/>
      <c r="I29" s="433">
        <f t="shared" si="0"/>
        <v>0</v>
      </c>
    </row>
    <row r="30" spans="1:9" ht="15.75" thickBot="1" x14ac:dyDescent="0.3">
      <c r="A30" s="310" t="s">
        <v>132</v>
      </c>
      <c r="B30" s="541" t="s">
        <v>290</v>
      </c>
      <c r="C30" s="542"/>
      <c r="D30" s="81">
        <v>405936.13</v>
      </c>
      <c r="E30" s="81">
        <v>500251.95999999996</v>
      </c>
      <c r="F30" s="81">
        <v>456247.63</v>
      </c>
      <c r="G30" s="80">
        <v>1007329</v>
      </c>
      <c r="H30" s="81">
        <f>SUM(H37:H42)</f>
        <v>149635.12</v>
      </c>
      <c r="I30" s="413">
        <f t="shared" si="0"/>
        <v>14.854642326389889</v>
      </c>
    </row>
    <row r="31" spans="1:9" hidden="1" x14ac:dyDescent="0.25">
      <c r="A31" s="309"/>
      <c r="B31" s="311"/>
      <c r="C31" s="55" t="s">
        <v>291</v>
      </c>
      <c r="D31" s="43"/>
      <c r="E31" s="43"/>
      <c r="F31" s="43"/>
      <c r="G31" s="68"/>
      <c r="H31" s="89"/>
      <c r="I31" s="303">
        <f t="shared" si="0"/>
        <v>0</v>
      </c>
    </row>
    <row r="32" spans="1:9" hidden="1" x14ac:dyDescent="0.25">
      <c r="A32" s="309"/>
      <c r="B32" s="311"/>
      <c r="C32" s="55" t="s">
        <v>292</v>
      </c>
      <c r="D32" s="43"/>
      <c r="E32" s="43"/>
      <c r="F32" s="43"/>
      <c r="G32" s="68"/>
      <c r="H32" s="89"/>
      <c r="I32" s="303">
        <f t="shared" si="0"/>
        <v>0</v>
      </c>
    </row>
    <row r="33" spans="1:9" hidden="1" x14ac:dyDescent="0.25">
      <c r="A33" s="309"/>
      <c r="B33" s="311"/>
      <c r="C33" s="55" t="s">
        <v>293</v>
      </c>
      <c r="D33" s="43"/>
      <c r="E33" s="43"/>
      <c r="F33" s="43"/>
      <c r="G33" s="68"/>
      <c r="H33" s="89"/>
      <c r="I33" s="303">
        <f t="shared" si="0"/>
        <v>0</v>
      </c>
    </row>
    <row r="34" spans="1:9" hidden="1" x14ac:dyDescent="0.25">
      <c r="A34" s="309"/>
      <c r="B34" s="311"/>
      <c r="C34" s="55" t="s">
        <v>294</v>
      </c>
      <c r="D34" s="43"/>
      <c r="E34" s="43"/>
      <c r="F34" s="43"/>
      <c r="G34" s="68"/>
      <c r="H34" s="89"/>
      <c r="I34" s="303">
        <f t="shared" si="0"/>
        <v>0</v>
      </c>
    </row>
    <row r="35" spans="1:9" hidden="1" x14ac:dyDescent="0.25">
      <c r="A35" s="309"/>
      <c r="B35" s="311"/>
      <c r="C35" s="55" t="s">
        <v>295</v>
      </c>
      <c r="D35" s="43"/>
      <c r="E35" s="43"/>
      <c r="F35" s="43"/>
      <c r="G35" s="68"/>
      <c r="H35" s="89"/>
      <c r="I35" s="303">
        <f t="shared" si="0"/>
        <v>0</v>
      </c>
    </row>
    <row r="36" spans="1:9" hidden="1" x14ac:dyDescent="0.25">
      <c r="A36" s="309"/>
      <c r="B36" s="311"/>
      <c r="C36" s="55" t="s">
        <v>92</v>
      </c>
      <c r="D36" s="43"/>
      <c r="E36" s="43"/>
      <c r="F36" s="43"/>
      <c r="G36" s="68"/>
      <c r="H36" s="89"/>
      <c r="I36" s="303">
        <f t="shared" si="0"/>
        <v>0</v>
      </c>
    </row>
    <row r="37" spans="1:9" x14ac:dyDescent="0.25">
      <c r="A37" s="568"/>
      <c r="B37" s="635"/>
      <c r="C37" s="55" t="s">
        <v>296</v>
      </c>
      <c r="D37" s="43"/>
      <c r="E37" s="43"/>
      <c r="F37" s="43"/>
      <c r="G37" s="68">
        <v>254461</v>
      </c>
      <c r="H37" s="89">
        <v>96202.06</v>
      </c>
      <c r="I37" s="303">
        <f t="shared" si="0"/>
        <v>37.80620998895705</v>
      </c>
    </row>
    <row r="38" spans="1:9" x14ac:dyDescent="0.25">
      <c r="A38" s="568"/>
      <c r="B38" s="635"/>
      <c r="C38" s="55" t="s">
        <v>297</v>
      </c>
      <c r="D38" s="43"/>
      <c r="E38" s="43"/>
      <c r="F38" s="43"/>
      <c r="G38" s="68">
        <v>53438</v>
      </c>
      <c r="H38" s="89">
        <v>53433.06</v>
      </c>
      <c r="I38" s="303">
        <f t="shared" si="0"/>
        <v>99.990755642052463</v>
      </c>
    </row>
    <row r="39" spans="1:9" ht="12.75" customHeight="1" x14ac:dyDescent="0.25">
      <c r="A39" s="568"/>
      <c r="B39" s="635"/>
      <c r="C39" s="55" t="s">
        <v>261</v>
      </c>
      <c r="D39" s="43"/>
      <c r="E39" s="43"/>
      <c r="F39" s="43"/>
      <c r="G39" s="68">
        <v>581730</v>
      </c>
      <c r="H39" s="89"/>
      <c r="I39" s="303">
        <f t="shared" si="0"/>
        <v>0</v>
      </c>
    </row>
    <row r="40" spans="1:9" ht="12.75" customHeight="1" x14ac:dyDescent="0.25">
      <c r="A40" s="568"/>
      <c r="B40" s="635"/>
      <c r="C40" s="55" t="s">
        <v>298</v>
      </c>
      <c r="D40" s="43"/>
      <c r="E40" s="43"/>
      <c r="F40" s="43"/>
      <c r="G40" s="68">
        <v>92700</v>
      </c>
      <c r="H40" s="89"/>
      <c r="I40" s="303">
        <f t="shared" si="0"/>
        <v>0</v>
      </c>
    </row>
    <row r="41" spans="1:9" ht="12.75" customHeight="1" x14ac:dyDescent="0.25">
      <c r="A41" s="568"/>
      <c r="B41" s="635"/>
      <c r="C41" s="55" t="s">
        <v>387</v>
      </c>
      <c r="D41" s="43"/>
      <c r="E41" s="43"/>
      <c r="F41" s="43"/>
      <c r="G41" s="68">
        <v>5000</v>
      </c>
      <c r="H41" s="89"/>
      <c r="I41" s="303">
        <f t="shared" si="0"/>
        <v>0</v>
      </c>
    </row>
    <row r="42" spans="1:9" ht="12.75" customHeight="1" x14ac:dyDescent="0.25">
      <c r="A42" s="568"/>
      <c r="B42" s="635"/>
      <c r="C42" s="55" t="s">
        <v>388</v>
      </c>
      <c r="D42" s="43"/>
      <c r="E42" s="43"/>
      <c r="F42" s="43"/>
      <c r="G42" s="68">
        <v>20000</v>
      </c>
      <c r="H42" s="89"/>
      <c r="I42" s="303">
        <f t="shared" si="0"/>
        <v>0</v>
      </c>
    </row>
    <row r="43" spans="1:9" ht="12.75" hidden="1" customHeight="1" x14ac:dyDescent="0.25">
      <c r="A43" s="568"/>
      <c r="B43" s="635"/>
      <c r="C43" s="55" t="s">
        <v>300</v>
      </c>
      <c r="D43" s="43"/>
      <c r="E43" s="43"/>
      <c r="F43" s="43"/>
      <c r="G43" s="68">
        <v>0</v>
      </c>
      <c r="H43" s="89"/>
      <c r="I43" s="303">
        <f t="shared" si="0"/>
        <v>0</v>
      </c>
    </row>
    <row r="44" spans="1:9" ht="12.75" hidden="1" customHeight="1" x14ac:dyDescent="0.25">
      <c r="A44" s="568"/>
      <c r="B44" s="635"/>
      <c r="C44" s="55" t="s">
        <v>301</v>
      </c>
      <c r="D44" s="43"/>
      <c r="E44" s="43"/>
      <c r="F44" s="43"/>
      <c r="G44" s="68">
        <v>0</v>
      </c>
      <c r="H44" s="89"/>
      <c r="I44" s="303">
        <f t="shared" si="0"/>
        <v>0</v>
      </c>
    </row>
    <row r="45" spans="1:9" ht="12.75" hidden="1" customHeight="1" x14ac:dyDescent="0.25">
      <c r="A45" s="568"/>
      <c r="B45" s="635"/>
      <c r="C45" s="55" t="s">
        <v>302</v>
      </c>
      <c r="D45" s="43"/>
      <c r="E45" s="43"/>
      <c r="F45" s="43"/>
      <c r="G45" s="68">
        <v>0</v>
      </c>
      <c r="H45" s="89"/>
      <c r="I45" s="303">
        <f t="shared" si="0"/>
        <v>0</v>
      </c>
    </row>
    <row r="46" spans="1:9" ht="12.75" hidden="1" customHeight="1" x14ac:dyDescent="0.25">
      <c r="A46" s="568"/>
      <c r="B46" s="635"/>
      <c r="C46" s="55" t="s">
        <v>303</v>
      </c>
      <c r="D46" s="43"/>
      <c r="E46" s="43"/>
      <c r="F46" s="43"/>
      <c r="G46" s="68">
        <v>0</v>
      </c>
      <c r="H46" s="89"/>
      <c r="I46" s="303">
        <f t="shared" si="0"/>
        <v>0</v>
      </c>
    </row>
    <row r="47" spans="1:9" ht="12.75" hidden="1" customHeight="1" x14ac:dyDescent="0.25">
      <c r="A47" s="568"/>
      <c r="B47" s="635"/>
      <c r="C47" s="55" t="s">
        <v>304</v>
      </c>
      <c r="D47" s="43"/>
      <c r="E47" s="43"/>
      <c r="F47" s="43"/>
      <c r="G47" s="68">
        <v>0</v>
      </c>
      <c r="H47" s="89"/>
      <c r="I47" s="303">
        <f t="shared" si="0"/>
        <v>0</v>
      </c>
    </row>
    <row r="48" spans="1:9" ht="12.75" hidden="1" customHeight="1" x14ac:dyDescent="0.25">
      <c r="A48" s="568"/>
      <c r="B48" s="635"/>
      <c r="C48" s="55" t="s">
        <v>305</v>
      </c>
      <c r="D48" s="89"/>
      <c r="E48" s="89"/>
      <c r="F48" s="89"/>
      <c r="G48" s="68"/>
      <c r="H48" s="89"/>
      <c r="I48" s="303">
        <f t="shared" si="0"/>
        <v>0</v>
      </c>
    </row>
    <row r="49" spans="1:9" hidden="1" x14ac:dyDescent="0.25">
      <c r="A49" s="568"/>
      <c r="B49" s="635"/>
      <c r="C49" s="55" t="s">
        <v>299</v>
      </c>
      <c r="D49" s="89"/>
      <c r="E49" s="89"/>
      <c r="F49" s="89"/>
      <c r="G49" s="68"/>
      <c r="H49" s="89"/>
      <c r="I49" s="303">
        <f t="shared" si="0"/>
        <v>0</v>
      </c>
    </row>
    <row r="50" spans="1:9" ht="0.75" customHeight="1" thickBot="1" x14ac:dyDescent="0.3">
      <c r="A50" s="309"/>
      <c r="B50" s="311"/>
      <c r="C50" s="55"/>
      <c r="D50" s="223"/>
      <c r="E50" s="223"/>
      <c r="F50" s="223"/>
      <c r="G50" s="68"/>
      <c r="H50" s="89"/>
      <c r="I50" s="303">
        <f t="shared" si="0"/>
        <v>0</v>
      </c>
    </row>
    <row r="51" spans="1:9" ht="15.75" thickBot="1" x14ac:dyDescent="0.3">
      <c r="A51" s="312" t="s">
        <v>150</v>
      </c>
      <c r="B51" s="541" t="s">
        <v>306</v>
      </c>
      <c r="C51" s="542"/>
      <c r="D51" s="81">
        <v>215644.72</v>
      </c>
      <c r="E51" s="81">
        <v>36876</v>
      </c>
      <c r="F51" s="81">
        <v>13188</v>
      </c>
      <c r="G51" s="80">
        <v>86260</v>
      </c>
      <c r="H51" s="81">
        <f>H52</f>
        <v>86260</v>
      </c>
      <c r="I51" s="413">
        <f t="shared" si="0"/>
        <v>100</v>
      </c>
    </row>
    <row r="52" spans="1:9" ht="15.75" thickBot="1" x14ac:dyDescent="0.3">
      <c r="A52" s="313"/>
      <c r="B52" s="314"/>
      <c r="C52" s="53" t="s">
        <v>400</v>
      </c>
      <c r="D52" s="43"/>
      <c r="E52" s="43"/>
      <c r="F52" s="43"/>
      <c r="G52" s="68">
        <v>86260</v>
      </c>
      <c r="H52" s="89">
        <v>86260</v>
      </c>
      <c r="I52" s="303">
        <f t="shared" si="0"/>
        <v>100</v>
      </c>
    </row>
    <row r="53" spans="1:9" ht="15.75" hidden="1" thickBot="1" x14ac:dyDescent="0.3">
      <c r="A53" s="309"/>
      <c r="B53" s="311"/>
      <c r="C53" s="88" t="s">
        <v>307</v>
      </c>
      <c r="D53" s="43"/>
      <c r="E53" s="43"/>
      <c r="F53" s="43"/>
      <c r="G53" s="68"/>
      <c r="H53" s="89"/>
      <c r="I53" s="303">
        <f t="shared" si="0"/>
        <v>0</v>
      </c>
    </row>
    <row r="54" spans="1:9" ht="15.75" hidden="1" thickBot="1" x14ac:dyDescent="0.3">
      <c r="A54" s="309"/>
      <c r="B54" s="311"/>
      <c r="C54" s="55" t="s">
        <v>84</v>
      </c>
      <c r="D54" s="43"/>
      <c r="E54" s="43"/>
      <c r="F54" s="43"/>
      <c r="G54" s="68"/>
      <c r="H54" s="89"/>
      <c r="I54" s="303">
        <f t="shared" si="0"/>
        <v>0</v>
      </c>
    </row>
    <row r="55" spans="1:9" ht="15.75" hidden="1" thickBot="1" x14ac:dyDescent="0.3">
      <c r="A55" s="309"/>
      <c r="B55" s="311"/>
      <c r="C55" s="55" t="s">
        <v>308</v>
      </c>
      <c r="D55" s="22"/>
      <c r="E55" s="22"/>
      <c r="F55" s="22"/>
      <c r="G55" s="56"/>
      <c r="H55" s="118"/>
      <c r="I55" s="297">
        <f t="shared" si="0"/>
        <v>0</v>
      </c>
    </row>
    <row r="56" spans="1:9" ht="15.75" hidden="1" thickBot="1" x14ac:dyDescent="0.3">
      <c r="A56" s="309"/>
      <c r="B56" s="311"/>
      <c r="C56" s="55" t="s">
        <v>309</v>
      </c>
      <c r="D56" s="22"/>
      <c r="E56" s="22"/>
      <c r="F56" s="22"/>
      <c r="G56" s="56"/>
      <c r="H56" s="118"/>
      <c r="I56" s="297">
        <f t="shared" si="0"/>
        <v>0</v>
      </c>
    </row>
    <row r="57" spans="1:9" ht="15.75" hidden="1" thickBot="1" x14ac:dyDescent="0.3">
      <c r="A57" s="315"/>
      <c r="B57" s="316"/>
      <c r="C57" s="88" t="s">
        <v>310</v>
      </c>
      <c r="D57" s="86"/>
      <c r="E57" s="86"/>
      <c r="F57" s="86"/>
      <c r="G57" s="165"/>
      <c r="H57" s="223"/>
      <c r="I57" s="433">
        <f t="shared" si="0"/>
        <v>0</v>
      </c>
    </row>
    <row r="58" spans="1:9" ht="15.75" hidden="1" thickBot="1" x14ac:dyDescent="0.3">
      <c r="A58" s="317" t="s">
        <v>160</v>
      </c>
      <c r="B58" s="636" t="s">
        <v>311</v>
      </c>
      <c r="C58" s="636"/>
      <c r="D58" s="83"/>
      <c r="E58" s="83"/>
      <c r="F58" s="83"/>
      <c r="G58" s="80"/>
      <c r="H58" s="81"/>
      <c r="I58" s="413">
        <f t="shared" si="0"/>
        <v>0</v>
      </c>
    </row>
    <row r="59" spans="1:9" ht="15.75" hidden="1" thickBot="1" x14ac:dyDescent="0.3">
      <c r="A59" s="309"/>
      <c r="B59" s="311"/>
      <c r="C59" s="85"/>
      <c r="D59" s="86"/>
      <c r="E59" s="86"/>
      <c r="F59" s="86"/>
      <c r="G59" s="165"/>
      <c r="H59" s="223"/>
      <c r="I59" s="433">
        <f t="shared" si="0"/>
        <v>0</v>
      </c>
    </row>
    <row r="60" spans="1:9" ht="15.75" thickBot="1" x14ac:dyDescent="0.3">
      <c r="A60" s="140" t="s">
        <v>162</v>
      </c>
      <c r="B60" s="541" t="s">
        <v>163</v>
      </c>
      <c r="C60" s="542"/>
      <c r="D60" s="81">
        <v>30038.799999999999</v>
      </c>
      <c r="E60" s="81">
        <v>3055</v>
      </c>
      <c r="F60" s="413">
        <v>14350.8</v>
      </c>
      <c r="G60" s="80">
        <v>15000</v>
      </c>
      <c r="H60" s="81">
        <f>H61</f>
        <v>5554</v>
      </c>
      <c r="I60" s="413">
        <f t="shared" si="0"/>
        <v>37.026666666666671</v>
      </c>
    </row>
    <row r="61" spans="1:9" ht="15.75" thickBot="1" x14ac:dyDescent="0.3">
      <c r="A61" s="564"/>
      <c r="B61" s="640"/>
      <c r="C61" s="318" t="s">
        <v>312</v>
      </c>
      <c r="D61" s="144"/>
      <c r="E61" s="144"/>
      <c r="F61" s="144"/>
      <c r="G61" s="15">
        <v>15000</v>
      </c>
      <c r="H61" s="144">
        <v>5554</v>
      </c>
      <c r="I61" s="457">
        <f t="shared" si="0"/>
        <v>37.026666666666671</v>
      </c>
    </row>
    <row r="62" spans="1:9" ht="15.75" hidden="1" thickBot="1" x14ac:dyDescent="0.3">
      <c r="A62" s="565"/>
      <c r="B62" s="641"/>
      <c r="C62" s="319" t="s">
        <v>313</v>
      </c>
      <c r="D62" s="194"/>
      <c r="E62" s="194"/>
      <c r="F62" s="194"/>
      <c r="G62" s="108"/>
      <c r="H62" s="194"/>
      <c r="I62" s="458">
        <f t="shared" si="0"/>
        <v>0</v>
      </c>
    </row>
    <row r="63" spans="1:9" ht="15.75" hidden="1" thickBot="1" x14ac:dyDescent="0.3">
      <c r="A63" s="565"/>
      <c r="B63" s="641"/>
      <c r="C63" s="319" t="s">
        <v>314</v>
      </c>
      <c r="D63" s="320"/>
      <c r="E63" s="320"/>
      <c r="F63" s="320"/>
      <c r="G63" s="108"/>
      <c r="H63" s="194"/>
      <c r="I63" s="459">
        <f t="shared" si="0"/>
        <v>0</v>
      </c>
    </row>
    <row r="64" spans="1:9" ht="15.75" hidden="1" thickBot="1" x14ac:dyDescent="0.3">
      <c r="A64" s="565"/>
      <c r="B64" s="641"/>
      <c r="C64" s="319" t="s">
        <v>312</v>
      </c>
      <c r="D64" s="194"/>
      <c r="E64" s="194"/>
      <c r="F64" s="194"/>
      <c r="G64" s="108"/>
      <c r="H64" s="194"/>
      <c r="I64" s="458">
        <f t="shared" si="0"/>
        <v>0</v>
      </c>
    </row>
    <row r="65" spans="1:12" ht="15.75" hidden="1" thickBot="1" x14ac:dyDescent="0.3">
      <c r="A65" s="565"/>
      <c r="B65" s="641"/>
      <c r="C65" s="321" t="s">
        <v>167</v>
      </c>
      <c r="D65" s="322"/>
      <c r="E65" s="322"/>
      <c r="F65" s="322"/>
      <c r="G65" s="323"/>
      <c r="H65" s="460"/>
      <c r="I65" s="461">
        <f t="shared" si="0"/>
        <v>0</v>
      </c>
    </row>
    <row r="66" spans="1:12" ht="15.75" hidden="1" thickBot="1" x14ac:dyDescent="0.3">
      <c r="A66" s="565"/>
      <c r="B66" s="641"/>
      <c r="C66" s="321" t="s">
        <v>168</v>
      </c>
      <c r="D66" s="322"/>
      <c r="E66" s="322"/>
      <c r="F66" s="322"/>
      <c r="G66" s="323"/>
      <c r="H66" s="460"/>
      <c r="I66" s="461">
        <f t="shared" si="0"/>
        <v>0</v>
      </c>
    </row>
    <row r="67" spans="1:12" ht="15.75" hidden="1" thickBot="1" x14ac:dyDescent="0.3">
      <c r="A67" s="566"/>
      <c r="B67" s="642"/>
      <c r="C67" s="57" t="s">
        <v>315</v>
      </c>
      <c r="D67" s="92"/>
      <c r="E67" s="92"/>
      <c r="F67" s="92"/>
      <c r="G67" s="137"/>
      <c r="H67" s="258"/>
      <c r="I67" s="462">
        <f t="shared" si="0"/>
        <v>0</v>
      </c>
    </row>
    <row r="68" spans="1:12" ht="15.75" thickBot="1" x14ac:dyDescent="0.3">
      <c r="A68" s="310" t="s">
        <v>182</v>
      </c>
      <c r="B68" s="636" t="s">
        <v>183</v>
      </c>
      <c r="C68" s="636"/>
      <c r="D68" s="83">
        <v>16171.269999999999</v>
      </c>
      <c r="E68" s="83">
        <v>27465.02</v>
      </c>
      <c r="F68" s="83">
        <v>153985</v>
      </c>
      <c r="G68" s="80">
        <v>37702</v>
      </c>
      <c r="H68" s="81">
        <f>H69+H70</f>
        <v>22014.41</v>
      </c>
      <c r="I68" s="413">
        <f t="shared" ref="I68:I131" si="1">IF(G68=0,0,H68/G68*100)</f>
        <v>58.39056283486287</v>
      </c>
    </row>
    <row r="69" spans="1:12" x14ac:dyDescent="0.25">
      <c r="A69" s="564"/>
      <c r="B69" s="643"/>
      <c r="C69" s="53" t="s">
        <v>309</v>
      </c>
      <c r="D69" s="324"/>
      <c r="E69" s="324"/>
      <c r="F69" s="324"/>
      <c r="G69" s="54">
        <v>33000</v>
      </c>
      <c r="H69" s="117">
        <v>17312.8</v>
      </c>
      <c r="I69" s="456">
        <f t="shared" si="1"/>
        <v>52.463030303030301</v>
      </c>
    </row>
    <row r="70" spans="1:12" ht="15.75" thickBot="1" x14ac:dyDescent="0.3">
      <c r="A70" s="565"/>
      <c r="B70" s="644"/>
      <c r="C70" s="88" t="s">
        <v>408</v>
      </c>
      <c r="D70" s="325"/>
      <c r="E70" s="326"/>
      <c r="F70" s="326"/>
      <c r="G70" s="327">
        <v>4702</v>
      </c>
      <c r="H70" s="118">
        <v>4701.6099999999997</v>
      </c>
      <c r="I70" s="297">
        <f t="shared" si="1"/>
        <v>99.991705657167145</v>
      </c>
    </row>
    <row r="71" spans="1:12" ht="15.75" hidden="1" thickBot="1" x14ac:dyDescent="0.3">
      <c r="A71" s="566"/>
      <c r="B71" s="645"/>
      <c r="C71" s="55"/>
      <c r="D71" s="87"/>
      <c r="E71" s="86"/>
      <c r="F71" s="86"/>
      <c r="G71" s="165">
        <v>0</v>
      </c>
      <c r="H71" s="223"/>
      <c r="I71" s="433">
        <f t="shared" si="1"/>
        <v>0</v>
      </c>
    </row>
    <row r="72" spans="1:12" ht="15.75" thickBot="1" x14ac:dyDescent="0.3">
      <c r="A72" s="310" t="s">
        <v>186</v>
      </c>
      <c r="B72" s="636" t="s">
        <v>187</v>
      </c>
      <c r="C72" s="636"/>
      <c r="D72" s="81">
        <v>54775.5</v>
      </c>
      <c r="E72" s="81">
        <v>566821.34</v>
      </c>
      <c r="F72" s="81">
        <v>879183.79</v>
      </c>
      <c r="G72" s="80">
        <v>7682791</v>
      </c>
      <c r="H72" s="81">
        <f>SUM(H74:H98)</f>
        <v>4461136.1999999993</v>
      </c>
      <c r="I72" s="413">
        <f t="shared" si="1"/>
        <v>58.066608866491343</v>
      </c>
      <c r="L72" s="240"/>
    </row>
    <row r="73" spans="1:12" hidden="1" x14ac:dyDescent="0.25">
      <c r="A73" s="567"/>
      <c r="B73" s="632"/>
      <c r="C73" s="328" t="s">
        <v>316</v>
      </c>
      <c r="D73" s="44"/>
      <c r="E73" s="43"/>
      <c r="F73" s="43"/>
      <c r="G73" s="56"/>
      <c r="H73" s="118"/>
      <c r="I73" s="297">
        <f t="shared" si="1"/>
        <v>0</v>
      </c>
    </row>
    <row r="74" spans="1:12" x14ac:dyDescent="0.25">
      <c r="A74" s="568"/>
      <c r="B74" s="635"/>
      <c r="C74" s="153" t="s">
        <v>375</v>
      </c>
      <c r="D74" s="44"/>
      <c r="E74" s="43"/>
      <c r="F74" s="43"/>
      <c r="G74" s="56">
        <v>0</v>
      </c>
      <c r="H74" s="118">
        <f>2700+8988</f>
        <v>11688</v>
      </c>
      <c r="I74" s="297">
        <f t="shared" si="1"/>
        <v>0</v>
      </c>
    </row>
    <row r="75" spans="1:12" x14ac:dyDescent="0.25">
      <c r="A75" s="568"/>
      <c r="B75" s="635"/>
      <c r="C75" s="153" t="s">
        <v>407</v>
      </c>
      <c r="D75" s="44"/>
      <c r="E75" s="43"/>
      <c r="F75" s="43"/>
      <c r="G75" s="56">
        <v>5000</v>
      </c>
      <c r="H75" s="118"/>
      <c r="I75" s="297">
        <f t="shared" si="1"/>
        <v>0</v>
      </c>
      <c r="L75" s="240"/>
    </row>
    <row r="76" spans="1:12" x14ac:dyDescent="0.25">
      <c r="A76" s="568"/>
      <c r="B76" s="635"/>
      <c r="C76" s="153" t="s">
        <v>317</v>
      </c>
      <c r="D76" s="44"/>
      <c r="E76" s="43"/>
      <c r="F76" s="43"/>
      <c r="G76" s="56">
        <v>10000</v>
      </c>
      <c r="H76" s="118"/>
      <c r="I76" s="297">
        <f t="shared" si="1"/>
        <v>0</v>
      </c>
    </row>
    <row r="77" spans="1:12" x14ac:dyDescent="0.25">
      <c r="A77" s="568"/>
      <c r="B77" s="635"/>
      <c r="C77" s="153" t="s">
        <v>318</v>
      </c>
      <c r="D77" s="44"/>
      <c r="E77" s="43"/>
      <c r="F77" s="43"/>
      <c r="G77" s="56">
        <v>1862993</v>
      </c>
      <c r="H77" s="118">
        <v>1200686.44</v>
      </c>
      <c r="I77" s="297">
        <f t="shared" si="1"/>
        <v>64.449326433325297</v>
      </c>
    </row>
    <row r="78" spans="1:12" x14ac:dyDescent="0.25">
      <c r="A78" s="568"/>
      <c r="B78" s="635"/>
      <c r="C78" s="153" t="s">
        <v>397</v>
      </c>
      <c r="D78" s="56"/>
      <c r="E78" s="118"/>
      <c r="F78" s="118"/>
      <c r="G78" s="56">
        <v>83000</v>
      </c>
      <c r="H78" s="118">
        <v>40113.599999999999</v>
      </c>
      <c r="I78" s="297">
        <f t="shared" si="1"/>
        <v>48.329638554216864</v>
      </c>
    </row>
    <row r="79" spans="1:12" x14ac:dyDescent="0.25">
      <c r="A79" s="568"/>
      <c r="B79" s="635"/>
      <c r="C79" s="153" t="s">
        <v>398</v>
      </c>
      <c r="D79" s="56"/>
      <c r="E79" s="118"/>
      <c r="F79" s="118"/>
      <c r="G79" s="56">
        <v>608443</v>
      </c>
      <c r="H79" s="118">
        <v>42417.599999999999</v>
      </c>
      <c r="I79" s="297">
        <f t="shared" si="1"/>
        <v>6.9714993844945212</v>
      </c>
    </row>
    <row r="80" spans="1:12" x14ac:dyDescent="0.25">
      <c r="A80" s="568"/>
      <c r="B80" s="635"/>
      <c r="C80" s="153" t="s">
        <v>406</v>
      </c>
      <c r="D80" s="56"/>
      <c r="E80" s="118"/>
      <c r="F80" s="118"/>
      <c r="G80" s="56">
        <v>712890</v>
      </c>
      <c r="H80" s="118"/>
      <c r="I80" s="297">
        <f t="shared" si="1"/>
        <v>0</v>
      </c>
    </row>
    <row r="81" spans="1:9" x14ac:dyDescent="0.25">
      <c r="A81" s="568"/>
      <c r="B81" s="635"/>
      <c r="C81" s="329" t="s">
        <v>320</v>
      </c>
      <c r="D81" s="56"/>
      <c r="E81" s="118"/>
      <c r="F81" s="118"/>
      <c r="G81" s="56">
        <v>0</v>
      </c>
      <c r="H81" s="118"/>
      <c r="I81" s="297">
        <f t="shared" si="1"/>
        <v>0</v>
      </c>
    </row>
    <row r="82" spans="1:9" hidden="1" x14ac:dyDescent="0.25">
      <c r="A82" s="568"/>
      <c r="B82" s="635"/>
      <c r="C82" s="399" t="s">
        <v>386</v>
      </c>
      <c r="D82" s="56"/>
      <c r="E82" s="118"/>
      <c r="F82" s="118"/>
      <c r="G82" s="56">
        <v>0</v>
      </c>
      <c r="H82" s="118"/>
      <c r="I82" s="297">
        <f t="shared" si="1"/>
        <v>0</v>
      </c>
    </row>
    <row r="83" spans="1:9" x14ac:dyDescent="0.25">
      <c r="A83" s="568"/>
      <c r="B83" s="635"/>
      <c r="C83" s="399" t="s">
        <v>409</v>
      </c>
      <c r="D83" s="56"/>
      <c r="E83" s="118"/>
      <c r="F83" s="118"/>
      <c r="G83" s="56">
        <v>12000</v>
      </c>
      <c r="H83" s="118">
        <v>11300</v>
      </c>
      <c r="I83" s="297">
        <f t="shared" si="1"/>
        <v>94.166666666666671</v>
      </c>
    </row>
    <row r="84" spans="1:9" x14ac:dyDescent="0.25">
      <c r="A84" s="568"/>
      <c r="B84" s="635"/>
      <c r="C84" s="399" t="s">
        <v>405</v>
      </c>
      <c r="D84" s="56"/>
      <c r="E84" s="118"/>
      <c r="F84" s="118"/>
      <c r="G84" s="56">
        <v>0</v>
      </c>
      <c r="H84" s="118"/>
      <c r="I84" s="297">
        <f t="shared" si="1"/>
        <v>0</v>
      </c>
    </row>
    <row r="85" spans="1:9" x14ac:dyDescent="0.25">
      <c r="A85" s="568"/>
      <c r="B85" s="635"/>
      <c r="C85" s="274" t="s">
        <v>321</v>
      </c>
      <c r="D85" s="56"/>
      <c r="E85" s="118"/>
      <c r="F85" s="118"/>
      <c r="G85" s="56">
        <v>30000</v>
      </c>
      <c r="H85" s="118">
        <v>30000</v>
      </c>
      <c r="I85" s="297">
        <f t="shared" si="1"/>
        <v>100</v>
      </c>
    </row>
    <row r="86" spans="1:9" ht="12.75" customHeight="1" x14ac:dyDescent="0.25">
      <c r="A86" s="568"/>
      <c r="B86" s="635"/>
      <c r="C86" s="153" t="s">
        <v>322</v>
      </c>
      <c r="D86" s="56"/>
      <c r="E86" s="118"/>
      <c r="F86" s="118"/>
      <c r="G86" s="56">
        <v>70000</v>
      </c>
      <c r="H86" s="118">
        <v>34712.300000000003</v>
      </c>
      <c r="I86" s="297">
        <f t="shared" si="1"/>
        <v>49.589000000000006</v>
      </c>
    </row>
    <row r="87" spans="1:9" ht="12.75" customHeight="1" x14ac:dyDescent="0.25">
      <c r="A87" s="568"/>
      <c r="B87" s="635"/>
      <c r="C87" s="55" t="s">
        <v>415</v>
      </c>
      <c r="D87" s="56"/>
      <c r="E87" s="118"/>
      <c r="F87" s="118"/>
      <c r="G87" s="56">
        <v>147500</v>
      </c>
      <c r="H87" s="118"/>
      <c r="I87" s="297">
        <f t="shared" si="1"/>
        <v>0</v>
      </c>
    </row>
    <row r="88" spans="1:9" ht="12.75" customHeight="1" x14ac:dyDescent="0.25">
      <c r="A88" s="568"/>
      <c r="B88" s="635"/>
      <c r="C88" s="55" t="s">
        <v>423</v>
      </c>
      <c r="D88" s="56"/>
      <c r="E88" s="118"/>
      <c r="F88" s="118"/>
      <c r="G88" s="56">
        <v>66610</v>
      </c>
      <c r="H88" s="118"/>
      <c r="I88" s="297">
        <f t="shared" si="1"/>
        <v>0</v>
      </c>
    </row>
    <row r="89" spans="1:9" x14ac:dyDescent="0.25">
      <c r="A89" s="568"/>
      <c r="B89" s="635"/>
      <c r="C89" s="55" t="s">
        <v>324</v>
      </c>
      <c r="D89" s="56"/>
      <c r="E89" s="118"/>
      <c r="F89" s="118"/>
      <c r="G89" s="56">
        <v>25000</v>
      </c>
      <c r="H89" s="118"/>
      <c r="I89" s="297">
        <f t="shared" si="1"/>
        <v>0</v>
      </c>
    </row>
    <row r="90" spans="1:9" ht="12.75" customHeight="1" x14ac:dyDescent="0.25">
      <c r="A90" s="568"/>
      <c r="B90" s="635"/>
      <c r="C90" s="55" t="s">
        <v>325</v>
      </c>
      <c r="D90" s="23"/>
      <c r="E90" s="22"/>
      <c r="F90" s="22"/>
      <c r="G90" s="56">
        <v>666328</v>
      </c>
      <c r="H90" s="118">
        <v>469962.29</v>
      </c>
      <c r="I90" s="297">
        <f t="shared" si="1"/>
        <v>70.53017282779652</v>
      </c>
    </row>
    <row r="91" spans="1:9" x14ac:dyDescent="0.25">
      <c r="A91" s="568"/>
      <c r="B91" s="635"/>
      <c r="C91" s="55" t="s">
        <v>326</v>
      </c>
      <c r="D91" s="23"/>
      <c r="E91" s="22"/>
      <c r="F91" s="22"/>
      <c r="G91" s="56">
        <v>95000</v>
      </c>
      <c r="H91" s="118"/>
      <c r="I91" s="297">
        <f t="shared" si="1"/>
        <v>0</v>
      </c>
    </row>
    <row r="92" spans="1:9" x14ac:dyDescent="0.25">
      <c r="A92" s="568"/>
      <c r="B92" s="635"/>
      <c r="C92" s="55" t="s">
        <v>327</v>
      </c>
      <c r="D92" s="23"/>
      <c r="E92" s="22"/>
      <c r="F92" s="22"/>
      <c r="G92" s="56">
        <v>20000</v>
      </c>
      <c r="H92" s="118"/>
      <c r="I92" s="297">
        <f t="shared" si="1"/>
        <v>0</v>
      </c>
    </row>
    <row r="93" spans="1:9" ht="14.25" customHeight="1" x14ac:dyDescent="0.25">
      <c r="A93" s="568"/>
      <c r="B93" s="635"/>
      <c r="C93" s="55" t="s">
        <v>323</v>
      </c>
      <c r="D93" s="23"/>
      <c r="E93" s="22"/>
      <c r="F93" s="22"/>
      <c r="G93" s="56">
        <v>8020</v>
      </c>
      <c r="H93" s="118">
        <v>8019.2</v>
      </c>
      <c r="I93" s="297">
        <f t="shared" si="1"/>
        <v>99.990024937655846</v>
      </c>
    </row>
    <row r="94" spans="1:9" ht="14.25" customHeight="1" x14ac:dyDescent="0.25">
      <c r="A94" s="568"/>
      <c r="B94" s="635"/>
      <c r="C94" s="55" t="s">
        <v>259</v>
      </c>
      <c r="D94" s="23"/>
      <c r="E94" s="22"/>
      <c r="F94" s="22"/>
      <c r="G94" s="56">
        <v>2783178</v>
      </c>
      <c r="H94" s="118">
        <v>2237632.38</v>
      </c>
      <c r="I94" s="297">
        <f t="shared" si="1"/>
        <v>80.398464632876511</v>
      </c>
    </row>
    <row r="95" spans="1:9" ht="14.25" customHeight="1" x14ac:dyDescent="0.25">
      <c r="A95" s="568"/>
      <c r="B95" s="635"/>
      <c r="C95" s="55" t="s">
        <v>260</v>
      </c>
      <c r="D95" s="23"/>
      <c r="E95" s="22"/>
      <c r="F95" s="22"/>
      <c r="G95" s="56">
        <v>431829</v>
      </c>
      <c r="H95" s="118">
        <f>148234.59+191612.7</f>
        <v>339847.29000000004</v>
      </c>
      <c r="I95" s="297">
        <f t="shared" si="1"/>
        <v>78.699506054479912</v>
      </c>
    </row>
    <row r="96" spans="1:9" ht="14.25" customHeight="1" x14ac:dyDescent="0.25">
      <c r="A96" s="568"/>
      <c r="B96" s="635"/>
      <c r="C96" s="55" t="s">
        <v>328</v>
      </c>
      <c r="D96" s="23"/>
      <c r="E96" s="22"/>
      <c r="F96" s="22"/>
      <c r="G96" s="56">
        <v>35000</v>
      </c>
      <c r="H96" s="118">
        <v>30460.799999999999</v>
      </c>
      <c r="I96" s="297">
        <f t="shared" si="1"/>
        <v>87.030857142857144</v>
      </c>
    </row>
    <row r="97" spans="1:9" hidden="1" x14ac:dyDescent="0.25">
      <c r="A97" s="568"/>
      <c r="B97" s="635"/>
      <c r="C97" s="55"/>
      <c r="D97" s="23"/>
      <c r="E97" s="22"/>
      <c r="F97" s="22"/>
      <c r="G97" s="56"/>
      <c r="H97" s="118"/>
      <c r="I97" s="297">
        <f t="shared" si="1"/>
        <v>0</v>
      </c>
    </row>
    <row r="98" spans="1:9" x14ac:dyDescent="0.25">
      <c r="A98" s="568"/>
      <c r="B98" s="635"/>
      <c r="C98" s="55" t="s">
        <v>329</v>
      </c>
      <c r="D98" s="46"/>
      <c r="E98" s="45"/>
      <c r="F98" s="45"/>
      <c r="G98" s="56">
        <v>10000</v>
      </c>
      <c r="H98" s="118">
        <v>4296.3</v>
      </c>
      <c r="I98" s="297">
        <f t="shared" si="1"/>
        <v>42.963000000000001</v>
      </c>
    </row>
    <row r="99" spans="1:9" ht="0.75" customHeight="1" thickBot="1" x14ac:dyDescent="0.3">
      <c r="A99" s="569"/>
      <c r="B99" s="633"/>
      <c r="C99" s="155"/>
      <c r="D99" s="46"/>
      <c r="E99" s="45"/>
      <c r="F99" s="45"/>
      <c r="G99" s="90"/>
      <c r="H99" s="118"/>
      <c r="I99" s="432">
        <f t="shared" si="1"/>
        <v>0</v>
      </c>
    </row>
    <row r="100" spans="1:9" s="330" customFormat="1" ht="15.75" hidden="1" thickBot="1" x14ac:dyDescent="0.3">
      <c r="A100" s="213" t="s">
        <v>330</v>
      </c>
      <c r="B100" s="646" t="s">
        <v>331</v>
      </c>
      <c r="C100" s="586"/>
      <c r="D100" s="83">
        <v>5880</v>
      </c>
      <c r="E100" s="83">
        <v>44123.79</v>
      </c>
      <c r="F100" s="83"/>
      <c r="G100" s="80">
        <v>0</v>
      </c>
      <c r="H100" s="81">
        <f>H101</f>
        <v>0</v>
      </c>
      <c r="I100" s="413">
        <f t="shared" si="1"/>
        <v>0</v>
      </c>
    </row>
    <row r="101" spans="1:9" ht="15.75" hidden="1" thickBot="1" x14ac:dyDescent="0.3">
      <c r="A101" s="315"/>
      <c r="B101" s="316"/>
      <c r="C101" s="168" t="s">
        <v>332</v>
      </c>
      <c r="D101" s="13"/>
      <c r="E101" s="169"/>
      <c r="F101" s="223"/>
      <c r="G101" s="165">
        <v>0</v>
      </c>
      <c r="H101" s="223"/>
      <c r="I101" s="433">
        <f t="shared" si="1"/>
        <v>0</v>
      </c>
    </row>
    <row r="102" spans="1:9" ht="15.75" hidden="1" thickBot="1" x14ac:dyDescent="0.3">
      <c r="A102" s="213" t="s">
        <v>333</v>
      </c>
      <c r="B102" s="535" t="s">
        <v>211</v>
      </c>
      <c r="C102" s="536"/>
      <c r="D102" s="96"/>
      <c r="E102" s="97"/>
      <c r="F102" s="97"/>
      <c r="G102" s="80"/>
      <c r="H102" s="81"/>
      <c r="I102" s="413">
        <f t="shared" si="1"/>
        <v>0</v>
      </c>
    </row>
    <row r="103" spans="1:9" ht="15.75" hidden="1" thickBot="1" x14ac:dyDescent="0.3">
      <c r="A103" s="309"/>
      <c r="B103" s="311"/>
      <c r="C103" s="55"/>
      <c r="D103" s="23"/>
      <c r="E103" s="22"/>
      <c r="F103" s="22"/>
      <c r="G103" s="56"/>
      <c r="H103" s="118"/>
      <c r="I103" s="297">
        <f t="shared" si="1"/>
        <v>0</v>
      </c>
    </row>
    <row r="104" spans="1:9" ht="15.75" hidden="1" thickBot="1" x14ac:dyDescent="0.3">
      <c r="A104" s="309"/>
      <c r="B104" s="311"/>
      <c r="C104" s="55"/>
      <c r="D104" s="23"/>
      <c r="E104" s="22"/>
      <c r="F104" s="22"/>
      <c r="G104" s="56"/>
      <c r="H104" s="118"/>
      <c r="I104" s="297">
        <f t="shared" si="1"/>
        <v>0</v>
      </c>
    </row>
    <row r="105" spans="1:9" ht="15.75" hidden="1" thickBot="1" x14ac:dyDescent="0.3">
      <c r="A105" s="309"/>
      <c r="B105" s="311"/>
      <c r="C105" s="58"/>
      <c r="D105" s="46"/>
      <c r="E105" s="45"/>
      <c r="F105" s="45"/>
      <c r="G105" s="90"/>
      <c r="H105" s="463"/>
      <c r="I105" s="432">
        <f t="shared" si="1"/>
        <v>0</v>
      </c>
    </row>
    <row r="106" spans="1:9" ht="15.75" thickBot="1" x14ac:dyDescent="0.3">
      <c r="A106" s="310" t="s">
        <v>188</v>
      </c>
      <c r="B106" s="636" t="s">
        <v>334</v>
      </c>
      <c r="C106" s="636"/>
      <c r="D106" s="81">
        <v>138793.75</v>
      </c>
      <c r="E106" s="81">
        <v>36288</v>
      </c>
      <c r="F106" s="81">
        <v>84304.320000000007</v>
      </c>
      <c r="G106" s="80">
        <v>10000</v>
      </c>
      <c r="H106" s="81">
        <f>H107</f>
        <v>0</v>
      </c>
      <c r="I106" s="413">
        <f t="shared" si="1"/>
        <v>0</v>
      </c>
    </row>
    <row r="107" spans="1:9" ht="15.75" thickBot="1" x14ac:dyDescent="0.3">
      <c r="A107" s="564"/>
      <c r="B107" s="640"/>
      <c r="C107" s="419" t="s">
        <v>309</v>
      </c>
      <c r="D107" s="420"/>
      <c r="E107" s="421"/>
      <c r="F107" s="421"/>
      <c r="G107" s="422">
        <v>10000</v>
      </c>
      <c r="H107" s="464"/>
      <c r="I107" s="465">
        <f t="shared" si="1"/>
        <v>0</v>
      </c>
    </row>
    <row r="108" spans="1:9" ht="15.75" hidden="1" thickBot="1" x14ac:dyDescent="0.3">
      <c r="A108" s="565"/>
      <c r="B108" s="641"/>
      <c r="C108" s="319"/>
      <c r="D108" s="42"/>
      <c r="E108" s="183"/>
      <c r="F108" s="183"/>
      <c r="G108" s="108"/>
      <c r="H108" s="194"/>
      <c r="I108" s="466">
        <f t="shared" si="1"/>
        <v>0</v>
      </c>
    </row>
    <row r="109" spans="1:9" ht="15.75" hidden="1" thickBot="1" x14ac:dyDescent="0.3">
      <c r="A109" s="565"/>
      <c r="B109" s="641"/>
      <c r="C109" s="319"/>
      <c r="D109" s="42"/>
      <c r="E109" s="183"/>
      <c r="F109" s="183"/>
      <c r="G109" s="108"/>
      <c r="H109" s="194"/>
      <c r="I109" s="466">
        <f t="shared" si="1"/>
        <v>0</v>
      </c>
    </row>
    <row r="110" spans="1:9" ht="15.75" hidden="1" thickBot="1" x14ac:dyDescent="0.3">
      <c r="A110" s="565"/>
      <c r="B110" s="641"/>
      <c r="C110" s="319"/>
      <c r="D110" s="42"/>
      <c r="E110" s="183"/>
      <c r="F110" s="183"/>
      <c r="G110" s="108"/>
      <c r="H110" s="194"/>
      <c r="I110" s="466">
        <f t="shared" si="1"/>
        <v>0</v>
      </c>
    </row>
    <row r="111" spans="1:9" ht="15.75" hidden="1" thickBot="1" x14ac:dyDescent="0.3">
      <c r="A111" s="565"/>
      <c r="B111" s="641"/>
      <c r="C111" s="88"/>
      <c r="D111" s="44"/>
      <c r="E111" s="43"/>
      <c r="F111" s="43"/>
      <c r="G111" s="68"/>
      <c r="H111" s="89"/>
      <c r="I111" s="303">
        <f t="shared" si="1"/>
        <v>0</v>
      </c>
    </row>
    <row r="112" spans="1:9" ht="15.75" hidden="1" thickBot="1" x14ac:dyDescent="0.3">
      <c r="A112" s="565"/>
      <c r="B112" s="641"/>
      <c r="C112" s="155"/>
      <c r="D112" s="44"/>
      <c r="E112" s="43"/>
      <c r="F112" s="43"/>
      <c r="G112" s="68"/>
      <c r="H112" s="89"/>
      <c r="I112" s="303">
        <f t="shared" si="1"/>
        <v>0</v>
      </c>
    </row>
    <row r="113" spans="1:9" ht="15.75" hidden="1" thickBot="1" x14ac:dyDescent="0.3">
      <c r="A113" s="566"/>
      <c r="B113" s="642"/>
      <c r="C113" s="57"/>
      <c r="D113" s="93"/>
      <c r="E113" s="92"/>
      <c r="F113" s="92"/>
      <c r="G113" s="137"/>
      <c r="H113" s="258"/>
      <c r="I113" s="462">
        <f t="shared" si="1"/>
        <v>0</v>
      </c>
    </row>
    <row r="114" spans="1:9" ht="15.75" hidden="1" thickBot="1" x14ac:dyDescent="0.3">
      <c r="A114" s="310" t="s">
        <v>335</v>
      </c>
      <c r="B114" s="636" t="s">
        <v>195</v>
      </c>
      <c r="C114" s="636"/>
      <c r="D114" s="81">
        <v>3920.81</v>
      </c>
      <c r="E114" s="81"/>
      <c r="F114" s="81"/>
      <c r="G114" s="80">
        <v>0</v>
      </c>
      <c r="H114" s="81">
        <f>H115</f>
        <v>0</v>
      </c>
      <c r="I114" s="413">
        <f t="shared" si="1"/>
        <v>0</v>
      </c>
    </row>
    <row r="115" spans="1:9" ht="15.75" hidden="1" thickBot="1" x14ac:dyDescent="0.3">
      <c r="A115" s="567"/>
      <c r="B115" s="632"/>
      <c r="C115" s="53"/>
      <c r="D115" s="13"/>
      <c r="E115" s="12"/>
      <c r="F115" s="12"/>
      <c r="G115" s="101">
        <v>0</v>
      </c>
      <c r="H115" s="169"/>
      <c r="I115" s="467">
        <f t="shared" si="1"/>
        <v>0</v>
      </c>
    </row>
    <row r="116" spans="1:9" ht="15.75" hidden="1" thickBot="1" x14ac:dyDescent="0.3">
      <c r="A116" s="568"/>
      <c r="B116" s="635"/>
      <c r="C116" s="55"/>
      <c r="D116" s="44"/>
      <c r="E116" s="43"/>
      <c r="F116" s="43"/>
      <c r="G116" s="68"/>
      <c r="H116" s="89"/>
      <c r="I116" s="303">
        <f t="shared" si="1"/>
        <v>0</v>
      </c>
    </row>
    <row r="117" spans="1:9" ht="15.75" hidden="1" thickBot="1" x14ac:dyDescent="0.3">
      <c r="A117" s="568"/>
      <c r="B117" s="635"/>
      <c r="C117" s="55"/>
      <c r="D117" s="23"/>
      <c r="E117" s="22"/>
      <c r="F117" s="22"/>
      <c r="G117" s="56"/>
      <c r="H117" s="118"/>
      <c r="I117" s="297">
        <f t="shared" si="1"/>
        <v>0</v>
      </c>
    </row>
    <row r="118" spans="1:9" ht="15.75" hidden="1" thickBot="1" x14ac:dyDescent="0.3">
      <c r="A118" s="568"/>
      <c r="B118" s="635"/>
      <c r="C118" s="55"/>
      <c r="D118" s="23"/>
      <c r="E118" s="22"/>
      <c r="F118" s="22"/>
      <c r="G118" s="56"/>
      <c r="H118" s="118"/>
      <c r="I118" s="297">
        <f t="shared" si="1"/>
        <v>0</v>
      </c>
    </row>
    <row r="119" spans="1:9" ht="15.75" hidden="1" thickBot="1" x14ac:dyDescent="0.3">
      <c r="A119" s="568"/>
      <c r="B119" s="635"/>
      <c r="C119" s="57"/>
      <c r="D119" s="29"/>
      <c r="E119" s="28"/>
      <c r="F119" s="28"/>
      <c r="G119" s="26"/>
      <c r="H119" s="468"/>
      <c r="I119" s="469">
        <f t="shared" si="1"/>
        <v>0</v>
      </c>
    </row>
    <row r="120" spans="1:9" ht="15.75" hidden="1" thickBot="1" x14ac:dyDescent="0.3">
      <c r="A120" s="569"/>
      <c r="B120" s="633"/>
      <c r="C120" s="168"/>
      <c r="D120" s="93"/>
      <c r="E120" s="92"/>
      <c r="F120" s="92"/>
      <c r="G120" s="137">
        <v>0</v>
      </c>
      <c r="H120" s="258"/>
      <c r="I120" s="462">
        <f t="shared" si="1"/>
        <v>0</v>
      </c>
    </row>
    <row r="121" spans="1:9" ht="17.25" customHeight="1" thickBot="1" x14ac:dyDescent="0.3">
      <c r="A121" s="317" t="s">
        <v>336</v>
      </c>
      <c r="B121" s="541" t="s">
        <v>215</v>
      </c>
      <c r="C121" s="542"/>
      <c r="D121" s="97">
        <v>2238</v>
      </c>
      <c r="E121" s="97">
        <v>21924.400000000001</v>
      </c>
      <c r="F121" s="97">
        <v>1080</v>
      </c>
      <c r="G121" s="95">
        <v>0</v>
      </c>
      <c r="H121" s="470">
        <f>H122</f>
        <v>0</v>
      </c>
      <c r="I121" s="471">
        <f t="shared" si="1"/>
        <v>0</v>
      </c>
    </row>
    <row r="122" spans="1:9" ht="17.25" customHeight="1" thickBot="1" x14ac:dyDescent="0.3">
      <c r="A122" s="309"/>
      <c r="B122" s="311"/>
      <c r="C122" s="168" t="s">
        <v>309</v>
      </c>
      <c r="D122" s="86"/>
      <c r="E122" s="86"/>
      <c r="F122" s="86">
        <v>1080</v>
      </c>
      <c r="G122" s="56">
        <v>0</v>
      </c>
      <c r="H122" s="118"/>
      <c r="I122" s="297">
        <f t="shared" si="1"/>
        <v>0</v>
      </c>
    </row>
    <row r="123" spans="1:9" ht="17.25" customHeight="1" thickBot="1" x14ac:dyDescent="0.3">
      <c r="A123" s="331" t="s">
        <v>219</v>
      </c>
      <c r="B123" s="651" t="s">
        <v>220</v>
      </c>
      <c r="C123" s="651"/>
      <c r="D123" s="81">
        <v>478985.9</v>
      </c>
      <c r="E123" s="81">
        <v>204385.99</v>
      </c>
      <c r="F123" s="81">
        <v>183771.86</v>
      </c>
      <c r="G123" s="80">
        <v>396266</v>
      </c>
      <c r="H123" s="81">
        <f>SUM(H132:H138)</f>
        <v>196595</v>
      </c>
      <c r="I123" s="413">
        <f t="shared" si="1"/>
        <v>49.611876870586933</v>
      </c>
    </row>
    <row r="124" spans="1:9" hidden="1" x14ac:dyDescent="0.25">
      <c r="A124" s="567"/>
      <c r="B124" s="632"/>
      <c r="C124" s="55"/>
      <c r="D124" s="44"/>
      <c r="E124" s="43"/>
      <c r="F124" s="43"/>
      <c r="G124" s="68"/>
      <c r="H124" s="89"/>
      <c r="I124" s="303">
        <f t="shared" si="1"/>
        <v>0</v>
      </c>
    </row>
    <row r="125" spans="1:9" hidden="1" x14ac:dyDescent="0.25">
      <c r="A125" s="568"/>
      <c r="B125" s="635"/>
      <c r="C125" s="55"/>
      <c r="D125" s="44"/>
      <c r="E125" s="43"/>
      <c r="F125" s="43"/>
      <c r="G125" s="68"/>
      <c r="H125" s="89"/>
      <c r="I125" s="303">
        <f t="shared" si="1"/>
        <v>0</v>
      </c>
    </row>
    <row r="126" spans="1:9" hidden="1" x14ac:dyDescent="0.25">
      <c r="A126" s="568"/>
      <c r="B126" s="635"/>
      <c r="C126" s="55" t="s">
        <v>337</v>
      </c>
      <c r="D126" s="44"/>
      <c r="E126" s="43"/>
      <c r="F126" s="43"/>
      <c r="G126" s="68"/>
      <c r="H126" s="89"/>
      <c r="I126" s="303">
        <f t="shared" si="1"/>
        <v>0</v>
      </c>
    </row>
    <row r="127" spans="1:9" hidden="1" x14ac:dyDescent="0.25">
      <c r="A127" s="568"/>
      <c r="B127" s="635"/>
      <c r="C127" s="55" t="s">
        <v>262</v>
      </c>
      <c r="D127" s="44"/>
      <c r="E127" s="43"/>
      <c r="F127" s="43"/>
      <c r="G127" s="68"/>
      <c r="H127" s="89"/>
      <c r="I127" s="303">
        <f t="shared" si="1"/>
        <v>0</v>
      </c>
    </row>
    <row r="128" spans="1:9" hidden="1" x14ac:dyDescent="0.25">
      <c r="A128" s="568"/>
      <c r="B128" s="635"/>
      <c r="C128" s="55" t="s">
        <v>338</v>
      </c>
      <c r="D128" s="44"/>
      <c r="E128" s="43"/>
      <c r="F128" s="43"/>
      <c r="G128" s="68"/>
      <c r="H128" s="89"/>
      <c r="I128" s="303">
        <f t="shared" si="1"/>
        <v>0</v>
      </c>
    </row>
    <row r="129" spans="1:9" hidden="1" x14ac:dyDescent="0.25">
      <c r="A129" s="568"/>
      <c r="B129" s="635"/>
      <c r="C129" s="55"/>
      <c r="D129" s="44"/>
      <c r="E129" s="43"/>
      <c r="F129" s="43"/>
      <c r="G129" s="68"/>
      <c r="H129" s="89"/>
      <c r="I129" s="303">
        <f t="shared" si="1"/>
        <v>0</v>
      </c>
    </row>
    <row r="130" spans="1:9" hidden="1" x14ac:dyDescent="0.25">
      <c r="A130" s="568"/>
      <c r="B130" s="635"/>
      <c r="C130" s="55"/>
      <c r="D130" s="44"/>
      <c r="E130" s="43"/>
      <c r="F130" s="43"/>
      <c r="G130" s="68"/>
      <c r="H130" s="89"/>
      <c r="I130" s="303">
        <f t="shared" si="1"/>
        <v>0</v>
      </c>
    </row>
    <row r="131" spans="1:9" hidden="1" x14ac:dyDescent="0.25">
      <c r="A131" s="568"/>
      <c r="B131" s="635"/>
      <c r="C131" s="55"/>
      <c r="D131" s="44"/>
      <c r="E131" s="43"/>
      <c r="F131" s="43"/>
      <c r="G131" s="68"/>
      <c r="H131" s="89"/>
      <c r="I131" s="303">
        <f t="shared" si="1"/>
        <v>0</v>
      </c>
    </row>
    <row r="132" spans="1:9" x14ac:dyDescent="0.25">
      <c r="A132" s="568"/>
      <c r="B132" s="635"/>
      <c r="C132" s="55" t="s">
        <v>435</v>
      </c>
      <c r="D132" s="44"/>
      <c r="E132" s="43"/>
      <c r="F132" s="43"/>
      <c r="G132" s="68">
        <v>11669</v>
      </c>
      <c r="H132" s="89">
        <v>11669</v>
      </c>
      <c r="I132" s="303">
        <f t="shared" ref="I132:I146" si="2">IF(G132=0,0,H132/G132*100)</f>
        <v>100</v>
      </c>
    </row>
    <row r="133" spans="1:9" hidden="1" x14ac:dyDescent="0.25">
      <c r="A133" s="568"/>
      <c r="B133" s="635"/>
      <c r="C133" s="55" t="s">
        <v>262</v>
      </c>
      <c r="D133" s="44"/>
      <c r="E133" s="43"/>
      <c r="F133" s="43"/>
      <c r="G133" s="68">
        <v>89887</v>
      </c>
      <c r="H133" s="89"/>
      <c r="I133" s="303">
        <f t="shared" si="2"/>
        <v>0</v>
      </c>
    </row>
    <row r="134" spans="1:9" x14ac:dyDescent="0.25">
      <c r="A134" s="568"/>
      <c r="B134" s="635"/>
      <c r="C134" s="55" t="s">
        <v>421</v>
      </c>
      <c r="D134" s="44"/>
      <c r="E134" s="43"/>
      <c r="F134" s="43"/>
      <c r="G134" s="68">
        <v>101219</v>
      </c>
      <c r="H134" s="89">
        <v>101218.86</v>
      </c>
      <c r="I134" s="303">
        <f t="shared" si="2"/>
        <v>99.999861686047083</v>
      </c>
    </row>
    <row r="135" spans="1:9" x14ac:dyDescent="0.25">
      <c r="A135" s="568"/>
      <c r="B135" s="635"/>
      <c r="C135" s="55" t="s">
        <v>422</v>
      </c>
      <c r="D135" s="44"/>
      <c r="E135" s="43"/>
      <c r="F135" s="43"/>
      <c r="G135" s="68">
        <v>77417</v>
      </c>
      <c r="H135" s="89">
        <v>77417.14</v>
      </c>
      <c r="I135" s="303">
        <f t="shared" si="2"/>
        <v>100.00018083883384</v>
      </c>
    </row>
    <row r="136" spans="1:9" x14ac:dyDescent="0.25">
      <c r="A136" s="568"/>
      <c r="B136" s="635"/>
      <c r="C136" s="55" t="s">
        <v>420</v>
      </c>
      <c r="D136" s="68"/>
      <c r="E136" s="89"/>
      <c r="F136" s="89"/>
      <c r="G136" s="68">
        <v>109074</v>
      </c>
      <c r="H136" s="89"/>
      <c r="I136" s="303">
        <f t="shared" si="2"/>
        <v>0</v>
      </c>
    </row>
    <row r="137" spans="1:9" x14ac:dyDescent="0.25">
      <c r="A137" s="568"/>
      <c r="B137" s="635"/>
      <c r="C137" s="58" t="s">
        <v>416</v>
      </c>
      <c r="D137" s="87"/>
      <c r="E137" s="86"/>
      <c r="F137" s="86"/>
      <c r="G137" s="68">
        <v>4000</v>
      </c>
      <c r="H137" s="89">
        <v>3290</v>
      </c>
      <c r="I137" s="303">
        <f t="shared" si="2"/>
        <v>82.25</v>
      </c>
    </row>
    <row r="138" spans="1:9" ht="15.75" thickBot="1" x14ac:dyDescent="0.3">
      <c r="A138" s="569"/>
      <c r="B138" s="633"/>
      <c r="C138" s="58" t="s">
        <v>424</v>
      </c>
      <c r="D138" s="46"/>
      <c r="E138" s="45"/>
      <c r="F138" s="45"/>
      <c r="G138" s="56">
        <v>3000</v>
      </c>
      <c r="H138" s="118">
        <v>3000</v>
      </c>
      <c r="I138" s="297">
        <f t="shared" si="2"/>
        <v>100</v>
      </c>
    </row>
    <row r="139" spans="1:9" ht="15.75" hidden="1" thickBot="1" x14ac:dyDescent="0.3">
      <c r="A139" s="140" t="s">
        <v>231</v>
      </c>
      <c r="B139" s="541" t="s">
        <v>232</v>
      </c>
      <c r="C139" s="542"/>
      <c r="D139" s="82">
        <v>35641.19</v>
      </c>
      <c r="E139" s="83">
        <v>17</v>
      </c>
      <c r="F139" s="83"/>
      <c r="G139" s="80">
        <v>0</v>
      </c>
      <c r="H139" s="81">
        <f>H140</f>
        <v>0</v>
      </c>
      <c r="I139" s="413">
        <f t="shared" si="2"/>
        <v>0</v>
      </c>
    </row>
    <row r="140" spans="1:9" ht="15.75" hidden="1" thickBot="1" x14ac:dyDescent="0.3">
      <c r="A140" s="332"/>
      <c r="B140" s="333"/>
      <c r="C140" s="333"/>
      <c r="D140" s="335"/>
      <c r="E140" s="336"/>
      <c r="F140" s="336"/>
      <c r="G140" s="333">
        <v>0</v>
      </c>
      <c r="H140" s="336"/>
      <c r="I140" s="472">
        <f t="shared" si="2"/>
        <v>0</v>
      </c>
    </row>
    <row r="141" spans="1:9" ht="15.75" hidden="1" thickBot="1" x14ac:dyDescent="0.3">
      <c r="A141" s="331" t="s">
        <v>237</v>
      </c>
      <c r="B141" s="580" t="s">
        <v>238</v>
      </c>
      <c r="C141" s="536"/>
      <c r="D141" s="333"/>
      <c r="E141" s="336">
        <v>1550</v>
      </c>
      <c r="F141" s="414"/>
      <c r="G141" s="257">
        <v>0</v>
      </c>
      <c r="H141" s="441">
        <f>H142</f>
        <v>0</v>
      </c>
      <c r="I141" s="472">
        <f t="shared" si="2"/>
        <v>0</v>
      </c>
    </row>
    <row r="142" spans="1:9" ht="15.75" hidden="1" thickBot="1" x14ac:dyDescent="0.3">
      <c r="A142" s="332"/>
      <c r="B142" s="334"/>
      <c r="C142" s="296" t="s">
        <v>339</v>
      </c>
      <c r="D142" s="334"/>
      <c r="E142" s="337"/>
      <c r="F142" s="415"/>
      <c r="G142" s="296">
        <v>0</v>
      </c>
      <c r="H142" s="415"/>
      <c r="I142" s="473">
        <f t="shared" si="2"/>
        <v>0</v>
      </c>
    </row>
    <row r="143" spans="1:9" ht="15.75" hidden="1" thickBot="1" x14ac:dyDescent="0.3">
      <c r="A143" s="309"/>
      <c r="B143" s="311"/>
      <c r="C143" s="155"/>
      <c r="D143" s="87"/>
      <c r="E143" s="258"/>
      <c r="F143" s="223"/>
      <c r="G143" s="165"/>
      <c r="H143" s="223"/>
      <c r="I143" s="433">
        <f t="shared" si="2"/>
        <v>0</v>
      </c>
    </row>
    <row r="144" spans="1:9" ht="15.75" hidden="1" thickBot="1" x14ac:dyDescent="0.3">
      <c r="A144" s="338" t="s">
        <v>340</v>
      </c>
      <c r="B144" s="647" t="s">
        <v>240</v>
      </c>
      <c r="C144" s="648"/>
      <c r="D144" s="339"/>
      <c r="E144" s="50"/>
      <c r="F144" s="50"/>
      <c r="G144" s="339">
        <v>0</v>
      </c>
      <c r="H144" s="50">
        <f>H145</f>
        <v>0</v>
      </c>
      <c r="I144" s="430">
        <f t="shared" si="2"/>
        <v>0</v>
      </c>
    </row>
    <row r="145" spans="1:12" ht="15.75" hidden="1" thickBot="1" x14ac:dyDescent="0.3">
      <c r="A145" s="309"/>
      <c r="B145" s="311"/>
      <c r="C145" s="334" t="s">
        <v>341</v>
      </c>
      <c r="D145" s="87"/>
      <c r="E145" s="86"/>
      <c r="F145" s="86"/>
      <c r="G145" s="165">
        <v>0</v>
      </c>
      <c r="H145" s="223"/>
      <c r="I145" s="433">
        <f t="shared" si="2"/>
        <v>0</v>
      </c>
    </row>
    <row r="146" spans="1:12" ht="17.25" thickTop="1" thickBot="1" x14ac:dyDescent="0.3">
      <c r="A146" s="649" t="s">
        <v>342</v>
      </c>
      <c r="B146" s="650"/>
      <c r="C146" s="650"/>
      <c r="D146" s="125">
        <v>2329182.13</v>
      </c>
      <c r="E146" s="126">
        <v>2649518.4899999998</v>
      </c>
      <c r="F146" s="348">
        <v>2729306.48</v>
      </c>
      <c r="G146" s="125">
        <v>10654735</v>
      </c>
      <c r="H146" s="126">
        <f>H4+H9+H12+H30+H51+H60+H68+H72+H100+H106+H114+H121+H123+H139+H141+H144</f>
        <v>6260788.5599999996</v>
      </c>
      <c r="I146" s="443">
        <f t="shared" si="2"/>
        <v>58.760622014531563</v>
      </c>
      <c r="L146" s="240"/>
    </row>
    <row r="147" spans="1:12" ht="15.75" thickTop="1" x14ac:dyDescent="0.25"/>
    <row r="148" spans="1:12" x14ac:dyDescent="0.25">
      <c r="I148" s="132"/>
    </row>
    <row r="149" spans="1:12" x14ac:dyDescent="0.25">
      <c r="G149" s="281"/>
      <c r="H149" s="500"/>
      <c r="I149" s="132"/>
    </row>
    <row r="150" spans="1:12" x14ac:dyDescent="0.25">
      <c r="I150" s="132"/>
    </row>
    <row r="151" spans="1:12" x14ac:dyDescent="0.25">
      <c r="I151" s="132"/>
    </row>
    <row r="152" spans="1:12" x14ac:dyDescent="0.25">
      <c r="E152" s="132"/>
      <c r="F152" s="132"/>
      <c r="G152" s="281"/>
      <c r="H152" s="500"/>
      <c r="I152" s="132"/>
    </row>
    <row r="158" spans="1:12" x14ac:dyDescent="0.25">
      <c r="F158" s="132"/>
    </row>
  </sheetData>
  <mergeCells count="48">
    <mergeCell ref="B144:C144"/>
    <mergeCell ref="A146:C146"/>
    <mergeCell ref="B121:C121"/>
    <mergeCell ref="B123:C123"/>
    <mergeCell ref="A124:A138"/>
    <mergeCell ref="B124:B138"/>
    <mergeCell ref="B139:C139"/>
    <mergeCell ref="B141:C141"/>
    <mergeCell ref="A115:A120"/>
    <mergeCell ref="B115:B120"/>
    <mergeCell ref="A69:A71"/>
    <mergeCell ref="B69:B71"/>
    <mergeCell ref="B72:C72"/>
    <mergeCell ref="A73:A99"/>
    <mergeCell ref="B73:B99"/>
    <mergeCell ref="B100:C100"/>
    <mergeCell ref="B102:C102"/>
    <mergeCell ref="B106:C106"/>
    <mergeCell ref="A107:A113"/>
    <mergeCell ref="B107:B113"/>
    <mergeCell ref="B114:C114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D2:D3"/>
    <mergeCell ref="E2:E3"/>
    <mergeCell ref="F2:F3"/>
    <mergeCell ref="G2:G3"/>
    <mergeCell ref="I2:I3"/>
    <mergeCell ref="H2:H3"/>
    <mergeCell ref="A1:C1"/>
    <mergeCell ref="A2:A3"/>
    <mergeCell ref="B2:B3"/>
    <mergeCell ref="C2:C3"/>
    <mergeCell ref="B10:B11"/>
    <mergeCell ref="B4:C4"/>
    <mergeCell ref="A5:A8"/>
    <mergeCell ref="B5:B8"/>
    <mergeCell ref="B9:C9"/>
  </mergeCells>
  <pageMargins left="3.937007874015748E-2" right="3.937007874015748E-2" top="3.937007874015748E-2" bottom="0.20078740157480315" header="0.31496062992125984" footer="0.31496062992125984"/>
  <pageSetup paperSize="9" scale="88" orientation="portrait" r:id="rId1"/>
  <ignoredErrors>
    <ignoredError sqref="H121:H1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2" workbookViewId="0">
      <selection activeCell="J6" sqref="J6"/>
    </sheetView>
  </sheetViews>
  <sheetFormatPr defaultRowHeight="15" x14ac:dyDescent="0.25"/>
  <cols>
    <col min="1" max="1" width="7.7109375" customWidth="1"/>
    <col min="2" max="2" width="6.42578125" customWidth="1"/>
    <col min="3" max="3" width="28.85546875" customWidth="1"/>
    <col min="4" max="4" width="13.5703125" hidden="1" customWidth="1"/>
    <col min="5" max="5" width="13" customWidth="1"/>
    <col min="6" max="6" width="12.7109375" customWidth="1"/>
    <col min="7" max="7" width="11.42578125" customWidth="1"/>
    <col min="8" max="8" width="11.7109375" customWidth="1"/>
    <col min="9" max="9" width="7.85546875" customWidth="1"/>
    <col min="11" max="11" width="11.42578125" bestFit="1" customWidth="1"/>
    <col min="246" max="246" width="36" customWidth="1"/>
    <col min="247" max="258" width="0" hidden="1" customWidth="1"/>
    <col min="259" max="261" width="13.5703125" customWidth="1"/>
    <col min="262" max="262" width="11.42578125" customWidth="1"/>
    <col min="263" max="263" width="8.42578125" customWidth="1"/>
    <col min="264" max="265" width="11.7109375" customWidth="1"/>
    <col min="502" max="502" width="36" customWidth="1"/>
    <col min="503" max="514" width="0" hidden="1" customWidth="1"/>
    <col min="515" max="517" width="13.5703125" customWidth="1"/>
    <col min="518" max="518" width="11.42578125" customWidth="1"/>
    <col min="519" max="519" width="8.42578125" customWidth="1"/>
    <col min="520" max="521" width="11.7109375" customWidth="1"/>
    <col min="758" max="758" width="36" customWidth="1"/>
    <col min="759" max="770" width="0" hidden="1" customWidth="1"/>
    <col min="771" max="773" width="13.5703125" customWidth="1"/>
    <col min="774" max="774" width="11.42578125" customWidth="1"/>
    <col min="775" max="775" width="8.42578125" customWidth="1"/>
    <col min="776" max="777" width="11.7109375" customWidth="1"/>
    <col min="1014" max="1014" width="36" customWidth="1"/>
    <col min="1015" max="1026" width="0" hidden="1" customWidth="1"/>
    <col min="1027" max="1029" width="13.5703125" customWidth="1"/>
    <col min="1030" max="1030" width="11.42578125" customWidth="1"/>
    <col min="1031" max="1031" width="8.42578125" customWidth="1"/>
    <col min="1032" max="1033" width="11.7109375" customWidth="1"/>
    <col min="1270" max="1270" width="36" customWidth="1"/>
    <col min="1271" max="1282" width="0" hidden="1" customWidth="1"/>
    <col min="1283" max="1285" width="13.5703125" customWidth="1"/>
    <col min="1286" max="1286" width="11.42578125" customWidth="1"/>
    <col min="1287" max="1287" width="8.42578125" customWidth="1"/>
    <col min="1288" max="1289" width="11.7109375" customWidth="1"/>
    <col min="1526" max="1526" width="36" customWidth="1"/>
    <col min="1527" max="1538" width="0" hidden="1" customWidth="1"/>
    <col min="1539" max="1541" width="13.5703125" customWidth="1"/>
    <col min="1542" max="1542" width="11.42578125" customWidth="1"/>
    <col min="1543" max="1543" width="8.42578125" customWidth="1"/>
    <col min="1544" max="1545" width="11.7109375" customWidth="1"/>
    <col min="1782" max="1782" width="36" customWidth="1"/>
    <col min="1783" max="1794" width="0" hidden="1" customWidth="1"/>
    <col min="1795" max="1797" width="13.5703125" customWidth="1"/>
    <col min="1798" max="1798" width="11.42578125" customWidth="1"/>
    <col min="1799" max="1799" width="8.42578125" customWidth="1"/>
    <col min="1800" max="1801" width="11.7109375" customWidth="1"/>
    <col min="2038" max="2038" width="36" customWidth="1"/>
    <col min="2039" max="2050" width="0" hidden="1" customWidth="1"/>
    <col min="2051" max="2053" width="13.5703125" customWidth="1"/>
    <col min="2054" max="2054" width="11.42578125" customWidth="1"/>
    <col min="2055" max="2055" width="8.42578125" customWidth="1"/>
    <col min="2056" max="2057" width="11.7109375" customWidth="1"/>
    <col min="2294" max="2294" width="36" customWidth="1"/>
    <col min="2295" max="2306" width="0" hidden="1" customWidth="1"/>
    <col min="2307" max="2309" width="13.5703125" customWidth="1"/>
    <col min="2310" max="2310" width="11.42578125" customWidth="1"/>
    <col min="2311" max="2311" width="8.42578125" customWidth="1"/>
    <col min="2312" max="2313" width="11.7109375" customWidth="1"/>
    <col min="2550" max="2550" width="36" customWidth="1"/>
    <col min="2551" max="2562" width="0" hidden="1" customWidth="1"/>
    <col min="2563" max="2565" width="13.5703125" customWidth="1"/>
    <col min="2566" max="2566" width="11.42578125" customWidth="1"/>
    <col min="2567" max="2567" width="8.42578125" customWidth="1"/>
    <col min="2568" max="2569" width="11.7109375" customWidth="1"/>
    <col min="2806" max="2806" width="36" customWidth="1"/>
    <col min="2807" max="2818" width="0" hidden="1" customWidth="1"/>
    <col min="2819" max="2821" width="13.5703125" customWidth="1"/>
    <col min="2822" max="2822" width="11.42578125" customWidth="1"/>
    <col min="2823" max="2823" width="8.42578125" customWidth="1"/>
    <col min="2824" max="2825" width="11.7109375" customWidth="1"/>
    <col min="3062" max="3062" width="36" customWidth="1"/>
    <col min="3063" max="3074" width="0" hidden="1" customWidth="1"/>
    <col min="3075" max="3077" width="13.5703125" customWidth="1"/>
    <col min="3078" max="3078" width="11.42578125" customWidth="1"/>
    <col min="3079" max="3079" width="8.42578125" customWidth="1"/>
    <col min="3080" max="3081" width="11.7109375" customWidth="1"/>
    <col min="3318" max="3318" width="36" customWidth="1"/>
    <col min="3319" max="3330" width="0" hidden="1" customWidth="1"/>
    <col min="3331" max="3333" width="13.5703125" customWidth="1"/>
    <col min="3334" max="3334" width="11.42578125" customWidth="1"/>
    <col min="3335" max="3335" width="8.42578125" customWidth="1"/>
    <col min="3336" max="3337" width="11.7109375" customWidth="1"/>
    <col min="3574" max="3574" width="36" customWidth="1"/>
    <col min="3575" max="3586" width="0" hidden="1" customWidth="1"/>
    <col min="3587" max="3589" width="13.5703125" customWidth="1"/>
    <col min="3590" max="3590" width="11.42578125" customWidth="1"/>
    <col min="3591" max="3591" width="8.42578125" customWidth="1"/>
    <col min="3592" max="3593" width="11.7109375" customWidth="1"/>
    <col min="3830" max="3830" width="36" customWidth="1"/>
    <col min="3831" max="3842" width="0" hidden="1" customWidth="1"/>
    <col min="3843" max="3845" width="13.5703125" customWidth="1"/>
    <col min="3846" max="3846" width="11.42578125" customWidth="1"/>
    <col min="3847" max="3847" width="8.42578125" customWidth="1"/>
    <col min="3848" max="3849" width="11.7109375" customWidth="1"/>
    <col min="4086" max="4086" width="36" customWidth="1"/>
    <col min="4087" max="4098" width="0" hidden="1" customWidth="1"/>
    <col min="4099" max="4101" width="13.5703125" customWidth="1"/>
    <col min="4102" max="4102" width="11.42578125" customWidth="1"/>
    <col min="4103" max="4103" width="8.42578125" customWidth="1"/>
    <col min="4104" max="4105" width="11.7109375" customWidth="1"/>
    <col min="4342" max="4342" width="36" customWidth="1"/>
    <col min="4343" max="4354" width="0" hidden="1" customWidth="1"/>
    <col min="4355" max="4357" width="13.5703125" customWidth="1"/>
    <col min="4358" max="4358" width="11.42578125" customWidth="1"/>
    <col min="4359" max="4359" width="8.42578125" customWidth="1"/>
    <col min="4360" max="4361" width="11.7109375" customWidth="1"/>
    <col min="4598" max="4598" width="36" customWidth="1"/>
    <col min="4599" max="4610" width="0" hidden="1" customWidth="1"/>
    <col min="4611" max="4613" width="13.5703125" customWidth="1"/>
    <col min="4614" max="4614" width="11.42578125" customWidth="1"/>
    <col min="4615" max="4615" width="8.42578125" customWidth="1"/>
    <col min="4616" max="4617" width="11.7109375" customWidth="1"/>
    <col min="4854" max="4854" width="36" customWidth="1"/>
    <col min="4855" max="4866" width="0" hidden="1" customWidth="1"/>
    <col min="4867" max="4869" width="13.5703125" customWidth="1"/>
    <col min="4870" max="4870" width="11.42578125" customWidth="1"/>
    <col min="4871" max="4871" width="8.42578125" customWidth="1"/>
    <col min="4872" max="4873" width="11.7109375" customWidth="1"/>
    <col min="5110" max="5110" width="36" customWidth="1"/>
    <col min="5111" max="5122" width="0" hidden="1" customWidth="1"/>
    <col min="5123" max="5125" width="13.5703125" customWidth="1"/>
    <col min="5126" max="5126" width="11.42578125" customWidth="1"/>
    <col min="5127" max="5127" width="8.42578125" customWidth="1"/>
    <col min="5128" max="5129" width="11.7109375" customWidth="1"/>
    <col min="5366" max="5366" width="36" customWidth="1"/>
    <col min="5367" max="5378" width="0" hidden="1" customWidth="1"/>
    <col min="5379" max="5381" width="13.5703125" customWidth="1"/>
    <col min="5382" max="5382" width="11.42578125" customWidth="1"/>
    <col min="5383" max="5383" width="8.42578125" customWidth="1"/>
    <col min="5384" max="5385" width="11.7109375" customWidth="1"/>
    <col min="5622" max="5622" width="36" customWidth="1"/>
    <col min="5623" max="5634" width="0" hidden="1" customWidth="1"/>
    <col min="5635" max="5637" width="13.5703125" customWidth="1"/>
    <col min="5638" max="5638" width="11.42578125" customWidth="1"/>
    <col min="5639" max="5639" width="8.42578125" customWidth="1"/>
    <col min="5640" max="5641" width="11.7109375" customWidth="1"/>
    <col min="5878" max="5878" width="36" customWidth="1"/>
    <col min="5879" max="5890" width="0" hidden="1" customWidth="1"/>
    <col min="5891" max="5893" width="13.5703125" customWidth="1"/>
    <col min="5894" max="5894" width="11.42578125" customWidth="1"/>
    <col min="5895" max="5895" width="8.42578125" customWidth="1"/>
    <col min="5896" max="5897" width="11.7109375" customWidth="1"/>
    <col min="6134" max="6134" width="36" customWidth="1"/>
    <col min="6135" max="6146" width="0" hidden="1" customWidth="1"/>
    <col min="6147" max="6149" width="13.5703125" customWidth="1"/>
    <col min="6150" max="6150" width="11.42578125" customWidth="1"/>
    <col min="6151" max="6151" width="8.42578125" customWidth="1"/>
    <col min="6152" max="6153" width="11.7109375" customWidth="1"/>
    <col min="6390" max="6390" width="36" customWidth="1"/>
    <col min="6391" max="6402" width="0" hidden="1" customWidth="1"/>
    <col min="6403" max="6405" width="13.5703125" customWidth="1"/>
    <col min="6406" max="6406" width="11.42578125" customWidth="1"/>
    <col min="6407" max="6407" width="8.42578125" customWidth="1"/>
    <col min="6408" max="6409" width="11.7109375" customWidth="1"/>
    <col min="6646" max="6646" width="36" customWidth="1"/>
    <col min="6647" max="6658" width="0" hidden="1" customWidth="1"/>
    <col min="6659" max="6661" width="13.5703125" customWidth="1"/>
    <col min="6662" max="6662" width="11.42578125" customWidth="1"/>
    <col min="6663" max="6663" width="8.42578125" customWidth="1"/>
    <col min="6664" max="6665" width="11.7109375" customWidth="1"/>
    <col min="6902" max="6902" width="36" customWidth="1"/>
    <col min="6903" max="6914" width="0" hidden="1" customWidth="1"/>
    <col min="6915" max="6917" width="13.5703125" customWidth="1"/>
    <col min="6918" max="6918" width="11.42578125" customWidth="1"/>
    <col min="6919" max="6919" width="8.42578125" customWidth="1"/>
    <col min="6920" max="6921" width="11.7109375" customWidth="1"/>
    <col min="7158" max="7158" width="36" customWidth="1"/>
    <col min="7159" max="7170" width="0" hidden="1" customWidth="1"/>
    <col min="7171" max="7173" width="13.5703125" customWidth="1"/>
    <col min="7174" max="7174" width="11.42578125" customWidth="1"/>
    <col min="7175" max="7175" width="8.42578125" customWidth="1"/>
    <col min="7176" max="7177" width="11.7109375" customWidth="1"/>
    <col min="7414" max="7414" width="36" customWidth="1"/>
    <col min="7415" max="7426" width="0" hidden="1" customWidth="1"/>
    <col min="7427" max="7429" width="13.5703125" customWidth="1"/>
    <col min="7430" max="7430" width="11.42578125" customWidth="1"/>
    <col min="7431" max="7431" width="8.42578125" customWidth="1"/>
    <col min="7432" max="7433" width="11.7109375" customWidth="1"/>
    <col min="7670" max="7670" width="36" customWidth="1"/>
    <col min="7671" max="7682" width="0" hidden="1" customWidth="1"/>
    <col min="7683" max="7685" width="13.5703125" customWidth="1"/>
    <col min="7686" max="7686" width="11.42578125" customWidth="1"/>
    <col min="7687" max="7687" width="8.42578125" customWidth="1"/>
    <col min="7688" max="7689" width="11.7109375" customWidth="1"/>
    <col min="7926" max="7926" width="36" customWidth="1"/>
    <col min="7927" max="7938" width="0" hidden="1" customWidth="1"/>
    <col min="7939" max="7941" width="13.5703125" customWidth="1"/>
    <col min="7942" max="7942" width="11.42578125" customWidth="1"/>
    <col min="7943" max="7943" width="8.42578125" customWidth="1"/>
    <col min="7944" max="7945" width="11.7109375" customWidth="1"/>
    <col min="8182" max="8182" width="36" customWidth="1"/>
    <col min="8183" max="8194" width="0" hidden="1" customWidth="1"/>
    <col min="8195" max="8197" width="13.5703125" customWidth="1"/>
    <col min="8198" max="8198" width="11.42578125" customWidth="1"/>
    <col min="8199" max="8199" width="8.42578125" customWidth="1"/>
    <col min="8200" max="8201" width="11.7109375" customWidth="1"/>
    <col min="8438" max="8438" width="36" customWidth="1"/>
    <col min="8439" max="8450" width="0" hidden="1" customWidth="1"/>
    <col min="8451" max="8453" width="13.5703125" customWidth="1"/>
    <col min="8454" max="8454" width="11.42578125" customWidth="1"/>
    <col min="8455" max="8455" width="8.42578125" customWidth="1"/>
    <col min="8456" max="8457" width="11.7109375" customWidth="1"/>
    <col min="8694" max="8694" width="36" customWidth="1"/>
    <col min="8695" max="8706" width="0" hidden="1" customWidth="1"/>
    <col min="8707" max="8709" width="13.5703125" customWidth="1"/>
    <col min="8710" max="8710" width="11.42578125" customWidth="1"/>
    <col min="8711" max="8711" width="8.42578125" customWidth="1"/>
    <col min="8712" max="8713" width="11.7109375" customWidth="1"/>
    <col min="8950" max="8950" width="36" customWidth="1"/>
    <col min="8951" max="8962" width="0" hidden="1" customWidth="1"/>
    <col min="8963" max="8965" width="13.5703125" customWidth="1"/>
    <col min="8966" max="8966" width="11.42578125" customWidth="1"/>
    <col min="8967" max="8967" width="8.42578125" customWidth="1"/>
    <col min="8968" max="8969" width="11.7109375" customWidth="1"/>
    <col min="9206" max="9206" width="36" customWidth="1"/>
    <col min="9207" max="9218" width="0" hidden="1" customWidth="1"/>
    <col min="9219" max="9221" width="13.5703125" customWidth="1"/>
    <col min="9222" max="9222" width="11.42578125" customWidth="1"/>
    <col min="9223" max="9223" width="8.42578125" customWidth="1"/>
    <col min="9224" max="9225" width="11.7109375" customWidth="1"/>
    <col min="9462" max="9462" width="36" customWidth="1"/>
    <col min="9463" max="9474" width="0" hidden="1" customWidth="1"/>
    <col min="9475" max="9477" width="13.5703125" customWidth="1"/>
    <col min="9478" max="9478" width="11.42578125" customWidth="1"/>
    <col min="9479" max="9479" width="8.42578125" customWidth="1"/>
    <col min="9480" max="9481" width="11.7109375" customWidth="1"/>
    <col min="9718" max="9718" width="36" customWidth="1"/>
    <col min="9719" max="9730" width="0" hidden="1" customWidth="1"/>
    <col min="9731" max="9733" width="13.5703125" customWidth="1"/>
    <col min="9734" max="9734" width="11.42578125" customWidth="1"/>
    <col min="9735" max="9735" width="8.42578125" customWidth="1"/>
    <col min="9736" max="9737" width="11.7109375" customWidth="1"/>
    <col min="9974" max="9974" width="36" customWidth="1"/>
    <col min="9975" max="9986" width="0" hidden="1" customWidth="1"/>
    <col min="9987" max="9989" width="13.5703125" customWidth="1"/>
    <col min="9990" max="9990" width="11.42578125" customWidth="1"/>
    <col min="9991" max="9991" width="8.42578125" customWidth="1"/>
    <col min="9992" max="9993" width="11.7109375" customWidth="1"/>
    <col min="10230" max="10230" width="36" customWidth="1"/>
    <col min="10231" max="10242" width="0" hidden="1" customWidth="1"/>
    <col min="10243" max="10245" width="13.5703125" customWidth="1"/>
    <col min="10246" max="10246" width="11.42578125" customWidth="1"/>
    <col min="10247" max="10247" width="8.42578125" customWidth="1"/>
    <col min="10248" max="10249" width="11.7109375" customWidth="1"/>
    <col min="10486" max="10486" width="36" customWidth="1"/>
    <col min="10487" max="10498" width="0" hidden="1" customWidth="1"/>
    <col min="10499" max="10501" width="13.5703125" customWidth="1"/>
    <col min="10502" max="10502" width="11.42578125" customWidth="1"/>
    <col min="10503" max="10503" width="8.42578125" customWidth="1"/>
    <col min="10504" max="10505" width="11.7109375" customWidth="1"/>
    <col min="10742" max="10742" width="36" customWidth="1"/>
    <col min="10743" max="10754" width="0" hidden="1" customWidth="1"/>
    <col min="10755" max="10757" width="13.5703125" customWidth="1"/>
    <col min="10758" max="10758" width="11.42578125" customWidth="1"/>
    <col min="10759" max="10759" width="8.42578125" customWidth="1"/>
    <col min="10760" max="10761" width="11.7109375" customWidth="1"/>
    <col min="10998" max="10998" width="36" customWidth="1"/>
    <col min="10999" max="11010" width="0" hidden="1" customWidth="1"/>
    <col min="11011" max="11013" width="13.5703125" customWidth="1"/>
    <col min="11014" max="11014" width="11.42578125" customWidth="1"/>
    <col min="11015" max="11015" width="8.42578125" customWidth="1"/>
    <col min="11016" max="11017" width="11.7109375" customWidth="1"/>
    <col min="11254" max="11254" width="36" customWidth="1"/>
    <col min="11255" max="11266" width="0" hidden="1" customWidth="1"/>
    <col min="11267" max="11269" width="13.5703125" customWidth="1"/>
    <col min="11270" max="11270" width="11.42578125" customWidth="1"/>
    <col min="11271" max="11271" width="8.42578125" customWidth="1"/>
    <col min="11272" max="11273" width="11.7109375" customWidth="1"/>
    <col min="11510" max="11510" width="36" customWidth="1"/>
    <col min="11511" max="11522" width="0" hidden="1" customWidth="1"/>
    <col min="11523" max="11525" width="13.5703125" customWidth="1"/>
    <col min="11526" max="11526" width="11.42578125" customWidth="1"/>
    <col min="11527" max="11527" width="8.42578125" customWidth="1"/>
    <col min="11528" max="11529" width="11.7109375" customWidth="1"/>
    <col min="11766" max="11766" width="36" customWidth="1"/>
    <col min="11767" max="11778" width="0" hidden="1" customWidth="1"/>
    <col min="11779" max="11781" width="13.5703125" customWidth="1"/>
    <col min="11782" max="11782" width="11.42578125" customWidth="1"/>
    <col min="11783" max="11783" width="8.42578125" customWidth="1"/>
    <col min="11784" max="11785" width="11.7109375" customWidth="1"/>
    <col min="12022" max="12022" width="36" customWidth="1"/>
    <col min="12023" max="12034" width="0" hidden="1" customWidth="1"/>
    <col min="12035" max="12037" width="13.5703125" customWidth="1"/>
    <col min="12038" max="12038" width="11.42578125" customWidth="1"/>
    <col min="12039" max="12039" width="8.42578125" customWidth="1"/>
    <col min="12040" max="12041" width="11.7109375" customWidth="1"/>
    <col min="12278" max="12278" width="36" customWidth="1"/>
    <col min="12279" max="12290" width="0" hidden="1" customWidth="1"/>
    <col min="12291" max="12293" width="13.5703125" customWidth="1"/>
    <col min="12294" max="12294" width="11.42578125" customWidth="1"/>
    <col min="12295" max="12295" width="8.42578125" customWidth="1"/>
    <col min="12296" max="12297" width="11.7109375" customWidth="1"/>
    <col min="12534" max="12534" width="36" customWidth="1"/>
    <col min="12535" max="12546" width="0" hidden="1" customWidth="1"/>
    <col min="12547" max="12549" width="13.5703125" customWidth="1"/>
    <col min="12550" max="12550" width="11.42578125" customWidth="1"/>
    <col min="12551" max="12551" width="8.42578125" customWidth="1"/>
    <col min="12552" max="12553" width="11.7109375" customWidth="1"/>
    <col min="12790" max="12790" width="36" customWidth="1"/>
    <col min="12791" max="12802" width="0" hidden="1" customWidth="1"/>
    <col min="12803" max="12805" width="13.5703125" customWidth="1"/>
    <col min="12806" max="12806" width="11.42578125" customWidth="1"/>
    <col min="12807" max="12807" width="8.42578125" customWidth="1"/>
    <col min="12808" max="12809" width="11.7109375" customWidth="1"/>
    <col min="13046" max="13046" width="36" customWidth="1"/>
    <col min="13047" max="13058" width="0" hidden="1" customWidth="1"/>
    <col min="13059" max="13061" width="13.5703125" customWidth="1"/>
    <col min="13062" max="13062" width="11.42578125" customWidth="1"/>
    <col min="13063" max="13063" width="8.42578125" customWidth="1"/>
    <col min="13064" max="13065" width="11.7109375" customWidth="1"/>
    <col min="13302" max="13302" width="36" customWidth="1"/>
    <col min="13303" max="13314" width="0" hidden="1" customWidth="1"/>
    <col min="13315" max="13317" width="13.5703125" customWidth="1"/>
    <col min="13318" max="13318" width="11.42578125" customWidth="1"/>
    <col min="13319" max="13319" width="8.42578125" customWidth="1"/>
    <col min="13320" max="13321" width="11.7109375" customWidth="1"/>
    <col min="13558" max="13558" width="36" customWidth="1"/>
    <col min="13559" max="13570" width="0" hidden="1" customWidth="1"/>
    <col min="13571" max="13573" width="13.5703125" customWidth="1"/>
    <col min="13574" max="13574" width="11.42578125" customWidth="1"/>
    <col min="13575" max="13575" width="8.42578125" customWidth="1"/>
    <col min="13576" max="13577" width="11.7109375" customWidth="1"/>
    <col min="13814" max="13814" width="36" customWidth="1"/>
    <col min="13815" max="13826" width="0" hidden="1" customWidth="1"/>
    <col min="13827" max="13829" width="13.5703125" customWidth="1"/>
    <col min="13830" max="13830" width="11.42578125" customWidth="1"/>
    <col min="13831" max="13831" width="8.42578125" customWidth="1"/>
    <col min="13832" max="13833" width="11.7109375" customWidth="1"/>
    <col min="14070" max="14070" width="36" customWidth="1"/>
    <col min="14071" max="14082" width="0" hidden="1" customWidth="1"/>
    <col min="14083" max="14085" width="13.5703125" customWidth="1"/>
    <col min="14086" max="14086" width="11.42578125" customWidth="1"/>
    <col min="14087" max="14087" width="8.42578125" customWidth="1"/>
    <col min="14088" max="14089" width="11.7109375" customWidth="1"/>
    <col min="14326" max="14326" width="36" customWidth="1"/>
    <col min="14327" max="14338" width="0" hidden="1" customWidth="1"/>
    <col min="14339" max="14341" width="13.5703125" customWidth="1"/>
    <col min="14342" max="14342" width="11.42578125" customWidth="1"/>
    <col min="14343" max="14343" width="8.42578125" customWidth="1"/>
    <col min="14344" max="14345" width="11.7109375" customWidth="1"/>
    <col min="14582" max="14582" width="36" customWidth="1"/>
    <col min="14583" max="14594" width="0" hidden="1" customWidth="1"/>
    <col min="14595" max="14597" width="13.5703125" customWidth="1"/>
    <col min="14598" max="14598" width="11.42578125" customWidth="1"/>
    <col min="14599" max="14599" width="8.42578125" customWidth="1"/>
    <col min="14600" max="14601" width="11.7109375" customWidth="1"/>
    <col min="14838" max="14838" width="36" customWidth="1"/>
    <col min="14839" max="14850" width="0" hidden="1" customWidth="1"/>
    <col min="14851" max="14853" width="13.5703125" customWidth="1"/>
    <col min="14854" max="14854" width="11.42578125" customWidth="1"/>
    <col min="14855" max="14855" width="8.42578125" customWidth="1"/>
    <col min="14856" max="14857" width="11.7109375" customWidth="1"/>
    <col min="15094" max="15094" width="36" customWidth="1"/>
    <col min="15095" max="15106" width="0" hidden="1" customWidth="1"/>
    <col min="15107" max="15109" width="13.5703125" customWidth="1"/>
    <col min="15110" max="15110" width="11.42578125" customWidth="1"/>
    <col min="15111" max="15111" width="8.42578125" customWidth="1"/>
    <col min="15112" max="15113" width="11.7109375" customWidth="1"/>
    <col min="15350" max="15350" width="36" customWidth="1"/>
    <col min="15351" max="15362" width="0" hidden="1" customWidth="1"/>
    <col min="15363" max="15365" width="13.5703125" customWidth="1"/>
    <col min="15366" max="15366" width="11.42578125" customWidth="1"/>
    <col min="15367" max="15367" width="8.42578125" customWidth="1"/>
    <col min="15368" max="15369" width="11.7109375" customWidth="1"/>
    <col min="15606" max="15606" width="36" customWidth="1"/>
    <col min="15607" max="15618" width="0" hidden="1" customWidth="1"/>
    <col min="15619" max="15621" width="13.5703125" customWidth="1"/>
    <col min="15622" max="15622" width="11.42578125" customWidth="1"/>
    <col min="15623" max="15623" width="8.42578125" customWidth="1"/>
    <col min="15624" max="15625" width="11.7109375" customWidth="1"/>
    <col min="15862" max="15862" width="36" customWidth="1"/>
    <col min="15863" max="15874" width="0" hidden="1" customWidth="1"/>
    <col min="15875" max="15877" width="13.5703125" customWidth="1"/>
    <col min="15878" max="15878" width="11.42578125" customWidth="1"/>
    <col min="15879" max="15879" width="8.42578125" customWidth="1"/>
    <col min="15880" max="15881" width="11.7109375" customWidth="1"/>
    <col min="16118" max="16118" width="36" customWidth="1"/>
    <col min="16119" max="16130" width="0" hidden="1" customWidth="1"/>
    <col min="16131" max="16133" width="13.5703125" customWidth="1"/>
    <col min="16134" max="16134" width="11.42578125" customWidth="1"/>
    <col min="16135" max="16135" width="8.42578125" customWidth="1"/>
    <col min="16136" max="16137" width="11.7109375" customWidth="1"/>
  </cols>
  <sheetData>
    <row r="1" spans="1:12" x14ac:dyDescent="0.25">
      <c r="A1" s="623" t="s">
        <v>384</v>
      </c>
      <c r="B1" s="623"/>
      <c r="C1" s="623"/>
    </row>
    <row r="2" spans="1:12" ht="15.75" thickBot="1" x14ac:dyDescent="0.3">
      <c r="A2" s="601" t="s">
        <v>385</v>
      </c>
      <c r="B2" s="601"/>
      <c r="C2" s="601"/>
    </row>
    <row r="3" spans="1:12" ht="15.75" customHeight="1" thickTop="1" x14ac:dyDescent="0.25">
      <c r="A3" s="513" t="s">
        <v>0</v>
      </c>
      <c r="B3" s="515" t="s">
        <v>1</v>
      </c>
      <c r="C3" s="517" t="s">
        <v>2</v>
      </c>
      <c r="D3" s="517" t="s">
        <v>3</v>
      </c>
      <c r="E3" s="517" t="s">
        <v>4</v>
      </c>
      <c r="F3" s="517" t="s">
        <v>428</v>
      </c>
      <c r="G3" s="521" t="s">
        <v>376</v>
      </c>
      <c r="H3" s="621" t="s">
        <v>450</v>
      </c>
      <c r="I3" s="537" t="s">
        <v>453</v>
      </c>
    </row>
    <row r="4" spans="1:12" ht="22.5" customHeight="1" thickBot="1" x14ac:dyDescent="0.3">
      <c r="A4" s="514"/>
      <c r="B4" s="516"/>
      <c r="C4" s="518"/>
      <c r="D4" s="518"/>
      <c r="E4" s="518"/>
      <c r="F4" s="518"/>
      <c r="G4" s="522"/>
      <c r="H4" s="622"/>
      <c r="I4" s="538"/>
    </row>
    <row r="5" spans="1:12" ht="16.5" thickTop="1" thickBot="1" x14ac:dyDescent="0.3">
      <c r="A5" s="340">
        <v>519</v>
      </c>
      <c r="B5" s="652" t="s">
        <v>343</v>
      </c>
      <c r="C5" s="653"/>
      <c r="D5" s="36">
        <v>61339.119999999995</v>
      </c>
      <c r="E5" s="37">
        <v>493589.98</v>
      </c>
      <c r="F5" s="36">
        <f>SUM(F6:F21)</f>
        <v>2007334.25</v>
      </c>
      <c r="G5" s="36">
        <f>SUM(G6:G21)</f>
        <v>5984205</v>
      </c>
      <c r="H5" s="37">
        <f>SUM(H6:H21)</f>
        <v>5473933.2599999998</v>
      </c>
      <c r="I5" s="429">
        <f t="shared" ref="I5:I31" si="0">IF(G5=0,0,H5/G5*100)</f>
        <v>91.473023734982334</v>
      </c>
    </row>
    <row r="6" spans="1:12" x14ac:dyDescent="0.25">
      <c r="A6" s="543"/>
      <c r="B6" s="532"/>
      <c r="C6" s="53" t="s">
        <v>344</v>
      </c>
      <c r="D6" s="117">
        <v>47962.559999999998</v>
      </c>
      <c r="E6" s="117">
        <v>347415</v>
      </c>
      <c r="F6" s="117">
        <v>1048251.48</v>
      </c>
      <c r="G6" s="54">
        <v>0</v>
      </c>
      <c r="H6" s="117"/>
      <c r="I6" s="456">
        <f t="shared" si="0"/>
        <v>0</v>
      </c>
      <c r="L6" s="132"/>
    </row>
    <row r="7" spans="1:12" x14ac:dyDescent="0.25">
      <c r="A7" s="544"/>
      <c r="B7" s="533"/>
      <c r="C7" s="55" t="s">
        <v>345</v>
      </c>
      <c r="D7" s="118"/>
      <c r="E7" s="118"/>
      <c r="F7" s="118"/>
      <c r="G7" s="56">
        <v>33963</v>
      </c>
      <c r="H7" s="118"/>
      <c r="I7" s="297">
        <f t="shared" si="0"/>
        <v>0</v>
      </c>
      <c r="K7" s="132"/>
    </row>
    <row r="8" spans="1:12" x14ac:dyDescent="0.25">
      <c r="A8" s="544"/>
      <c r="B8" s="533"/>
      <c r="C8" s="55" t="s">
        <v>425</v>
      </c>
      <c r="D8" s="118"/>
      <c r="E8" s="118"/>
      <c r="F8" s="118"/>
      <c r="G8" s="56">
        <v>20000</v>
      </c>
      <c r="H8" s="118"/>
      <c r="I8" s="297">
        <f t="shared" si="0"/>
        <v>0</v>
      </c>
      <c r="K8" s="132"/>
      <c r="L8" s="132"/>
    </row>
    <row r="9" spans="1:12" x14ac:dyDescent="0.25">
      <c r="A9" s="544"/>
      <c r="B9" s="533"/>
      <c r="C9" s="55" t="s">
        <v>405</v>
      </c>
      <c r="D9" s="118"/>
      <c r="E9" s="118"/>
      <c r="F9" s="118"/>
      <c r="G9" s="56">
        <v>37000</v>
      </c>
      <c r="H9" s="118"/>
      <c r="I9" s="297">
        <f t="shared" si="0"/>
        <v>0</v>
      </c>
      <c r="K9" s="132"/>
    </row>
    <row r="10" spans="1:12" x14ac:dyDescent="0.25">
      <c r="A10" s="544"/>
      <c r="B10" s="533"/>
      <c r="C10" s="55" t="s">
        <v>346</v>
      </c>
      <c r="D10" s="118"/>
      <c r="E10" s="118"/>
      <c r="F10" s="118"/>
      <c r="G10" s="56">
        <v>1850792</v>
      </c>
      <c r="H10" s="118">
        <v>1850792</v>
      </c>
      <c r="I10" s="297">
        <f t="shared" si="0"/>
        <v>100</v>
      </c>
      <c r="K10" s="240"/>
      <c r="L10" s="132"/>
    </row>
    <row r="11" spans="1:12" x14ac:dyDescent="0.25">
      <c r="A11" s="544"/>
      <c r="B11" s="533"/>
      <c r="C11" s="55" t="s">
        <v>347</v>
      </c>
      <c r="D11" s="118"/>
      <c r="E11" s="118"/>
      <c r="F11" s="118">
        <v>51226.8</v>
      </c>
      <c r="G11" s="56">
        <v>2052250</v>
      </c>
      <c r="H11" s="118">
        <v>2001023.2</v>
      </c>
      <c r="I11" s="297">
        <f t="shared" si="0"/>
        <v>97.503871360701666</v>
      </c>
    </row>
    <row r="12" spans="1:12" x14ac:dyDescent="0.25">
      <c r="A12" s="544"/>
      <c r="B12" s="533"/>
      <c r="C12" s="55" t="s">
        <v>393</v>
      </c>
      <c r="D12" s="118"/>
      <c r="E12" s="118"/>
      <c r="F12" s="118"/>
      <c r="G12" s="56">
        <v>0</v>
      </c>
      <c r="H12" s="118"/>
      <c r="I12" s="297">
        <f t="shared" si="0"/>
        <v>0</v>
      </c>
    </row>
    <row r="13" spans="1:12" x14ac:dyDescent="0.25">
      <c r="A13" s="544"/>
      <c r="B13" s="533"/>
      <c r="C13" s="55" t="s">
        <v>399</v>
      </c>
      <c r="D13" s="118"/>
      <c r="E13" s="118"/>
      <c r="F13" s="118"/>
      <c r="G13" s="56">
        <v>571939</v>
      </c>
      <c r="H13" s="118">
        <v>571939</v>
      </c>
      <c r="I13" s="297">
        <f t="shared" si="0"/>
        <v>100</v>
      </c>
      <c r="L13" s="132"/>
    </row>
    <row r="14" spans="1:12" x14ac:dyDescent="0.25">
      <c r="A14" s="544"/>
      <c r="B14" s="533"/>
      <c r="C14" s="55" t="s">
        <v>390</v>
      </c>
      <c r="D14" s="118"/>
      <c r="E14" s="118"/>
      <c r="F14" s="118"/>
      <c r="G14" s="56">
        <v>503653</v>
      </c>
      <c r="H14" s="118">
        <v>503653</v>
      </c>
      <c r="I14" s="297">
        <f t="shared" si="0"/>
        <v>100</v>
      </c>
      <c r="L14" s="132"/>
    </row>
    <row r="15" spans="1:12" x14ac:dyDescent="0.25">
      <c r="A15" s="544"/>
      <c r="B15" s="533"/>
      <c r="C15" s="55" t="s">
        <v>391</v>
      </c>
      <c r="D15" s="118"/>
      <c r="E15" s="118"/>
      <c r="F15" s="118"/>
      <c r="G15" s="56">
        <v>88000</v>
      </c>
      <c r="H15" s="118">
        <v>88000</v>
      </c>
      <c r="I15" s="297">
        <f t="shared" si="0"/>
        <v>100</v>
      </c>
      <c r="L15" s="132"/>
    </row>
    <row r="16" spans="1:12" x14ac:dyDescent="0.25">
      <c r="A16" s="544"/>
      <c r="B16" s="533"/>
      <c r="C16" s="55" t="s">
        <v>392</v>
      </c>
      <c r="D16" s="118"/>
      <c r="E16" s="118"/>
      <c r="F16" s="118"/>
      <c r="G16" s="56">
        <v>90000</v>
      </c>
      <c r="H16" s="118">
        <v>90000</v>
      </c>
      <c r="I16" s="297">
        <f t="shared" si="0"/>
        <v>100</v>
      </c>
      <c r="L16" s="132"/>
    </row>
    <row r="17" spans="1:14" x14ac:dyDescent="0.25">
      <c r="A17" s="544"/>
      <c r="B17" s="533"/>
      <c r="C17" s="55" t="s">
        <v>421</v>
      </c>
      <c r="D17" s="118"/>
      <c r="E17" s="118"/>
      <c r="F17" s="118"/>
      <c r="G17" s="56">
        <v>95158</v>
      </c>
      <c r="H17" s="118">
        <v>95158</v>
      </c>
      <c r="I17" s="297">
        <f t="shared" si="0"/>
        <v>100</v>
      </c>
      <c r="L17" s="132"/>
    </row>
    <row r="18" spans="1:14" x14ac:dyDescent="0.25">
      <c r="A18" s="544"/>
      <c r="B18" s="533"/>
      <c r="C18" s="55" t="s">
        <v>422</v>
      </c>
      <c r="D18" s="118"/>
      <c r="E18" s="118"/>
      <c r="F18" s="118"/>
      <c r="G18" s="56">
        <v>73546</v>
      </c>
      <c r="H18" s="118">
        <v>73546</v>
      </c>
      <c r="I18" s="297">
        <f t="shared" si="0"/>
        <v>100</v>
      </c>
    </row>
    <row r="19" spans="1:14" x14ac:dyDescent="0.25">
      <c r="A19" s="544"/>
      <c r="B19" s="533"/>
      <c r="C19" s="55" t="s">
        <v>420</v>
      </c>
      <c r="D19" s="118"/>
      <c r="E19" s="118"/>
      <c r="F19" s="118"/>
      <c r="G19" s="56">
        <v>103620</v>
      </c>
      <c r="H19" s="118">
        <v>103620</v>
      </c>
      <c r="I19" s="297">
        <f t="shared" si="0"/>
        <v>100</v>
      </c>
    </row>
    <row r="20" spans="1:14" x14ac:dyDescent="0.25">
      <c r="A20" s="544"/>
      <c r="B20" s="533"/>
      <c r="C20" s="55" t="s">
        <v>348</v>
      </c>
      <c r="D20" s="118"/>
      <c r="E20" s="118"/>
      <c r="F20" s="118"/>
      <c r="G20" s="56">
        <v>241477</v>
      </c>
      <c r="H20" s="118"/>
      <c r="I20" s="297">
        <f t="shared" si="0"/>
        <v>0</v>
      </c>
    </row>
    <row r="21" spans="1:14" ht="15.75" thickBot="1" x14ac:dyDescent="0.3">
      <c r="A21" s="545"/>
      <c r="B21" s="534"/>
      <c r="C21" s="341" t="s">
        <v>349</v>
      </c>
      <c r="D21" s="211">
        <v>13376.56</v>
      </c>
      <c r="E21" s="211">
        <v>146174.98000000001</v>
      </c>
      <c r="F21" s="211">
        <v>907855.97</v>
      </c>
      <c r="G21" s="73">
        <v>222807</v>
      </c>
      <c r="H21" s="474">
        <v>96202.06</v>
      </c>
      <c r="I21" s="475">
        <f t="shared" si="0"/>
        <v>43.177305919472907</v>
      </c>
      <c r="L21" s="132"/>
    </row>
    <row r="22" spans="1:14" ht="15.75" thickBot="1" x14ac:dyDescent="0.3">
      <c r="A22" s="342">
        <v>450</v>
      </c>
      <c r="B22" s="655" t="s">
        <v>60</v>
      </c>
      <c r="C22" s="588"/>
      <c r="D22" s="76">
        <v>1328239.53</v>
      </c>
      <c r="E22" s="77">
        <v>1106855.5900000001</v>
      </c>
      <c r="F22" s="77">
        <v>1156705.6200000001</v>
      </c>
      <c r="G22" s="76">
        <f>SUM(G23:G30)</f>
        <v>2615333</v>
      </c>
      <c r="H22" s="77">
        <f>SUM(H23:H30)</f>
        <v>2002013.71</v>
      </c>
      <c r="I22" s="302">
        <f t="shared" si="0"/>
        <v>76.549093748291327</v>
      </c>
      <c r="K22" s="132"/>
    </row>
    <row r="23" spans="1:14" x14ac:dyDescent="0.25">
      <c r="A23" s="543"/>
      <c r="B23" s="532"/>
      <c r="C23" s="343" t="s">
        <v>350</v>
      </c>
      <c r="D23" s="344">
        <v>0</v>
      </c>
      <c r="E23" s="344"/>
      <c r="F23" s="344"/>
      <c r="G23" s="54">
        <v>0</v>
      </c>
      <c r="H23" s="117"/>
      <c r="I23" s="456">
        <f t="shared" si="0"/>
        <v>0</v>
      </c>
    </row>
    <row r="24" spans="1:14" x14ac:dyDescent="0.25">
      <c r="A24" s="544"/>
      <c r="B24" s="533"/>
      <c r="C24" s="345" t="s">
        <v>351</v>
      </c>
      <c r="D24" s="209">
        <v>663985.27</v>
      </c>
      <c r="E24" s="209">
        <v>756524.1</v>
      </c>
      <c r="F24" s="209">
        <v>983800.42</v>
      </c>
      <c r="G24" s="68">
        <v>1267509</v>
      </c>
      <c r="H24" s="89">
        <v>1185586.75</v>
      </c>
      <c r="I24" s="303">
        <f t="shared" si="0"/>
        <v>93.536752007283582</v>
      </c>
      <c r="K24" s="132"/>
    </row>
    <row r="25" spans="1:14" x14ac:dyDescent="0.25">
      <c r="A25" s="544"/>
      <c r="B25" s="533"/>
      <c r="C25" s="345" t="s">
        <v>352</v>
      </c>
      <c r="D25" s="209">
        <v>34091.29</v>
      </c>
      <c r="E25" s="209"/>
      <c r="F25" s="209">
        <v>62349.21</v>
      </c>
      <c r="G25" s="68">
        <v>0</v>
      </c>
      <c r="H25" s="89"/>
      <c r="I25" s="303">
        <f t="shared" si="0"/>
        <v>0</v>
      </c>
      <c r="L25" s="132"/>
    </row>
    <row r="26" spans="1:14" x14ac:dyDescent="0.25">
      <c r="A26" s="544"/>
      <c r="B26" s="533"/>
      <c r="C26" s="345" t="s">
        <v>403</v>
      </c>
      <c r="D26" s="209">
        <v>38214.900000000009</v>
      </c>
      <c r="E26" s="209">
        <v>92167.17</v>
      </c>
      <c r="F26" s="209">
        <v>16979.3</v>
      </c>
      <c r="G26" s="68">
        <v>234644</v>
      </c>
      <c r="H26" s="89">
        <v>234644</v>
      </c>
      <c r="I26" s="303">
        <f t="shared" si="0"/>
        <v>100</v>
      </c>
      <c r="L26" s="132"/>
    </row>
    <row r="27" spans="1:14" x14ac:dyDescent="0.25">
      <c r="A27" s="544"/>
      <c r="B27" s="533"/>
      <c r="C27" s="345" t="s">
        <v>353</v>
      </c>
      <c r="D27" s="209">
        <v>591948.06999999995</v>
      </c>
      <c r="E27" s="209">
        <v>258164.32</v>
      </c>
      <c r="F27" s="209">
        <v>93576.69</v>
      </c>
      <c r="G27" s="68">
        <v>1113180</v>
      </c>
      <c r="H27" s="89">
        <v>577386.46</v>
      </c>
      <c r="I27" s="303">
        <f t="shared" si="0"/>
        <v>51.868202806374534</v>
      </c>
      <c r="K27" s="132"/>
      <c r="L27" s="132"/>
      <c r="M27" s="132"/>
    </row>
    <row r="28" spans="1:14" x14ac:dyDescent="0.25">
      <c r="A28" s="544"/>
      <c r="B28" s="533"/>
      <c r="C28" s="345" t="s">
        <v>354</v>
      </c>
      <c r="D28" s="89">
        <v>0</v>
      </c>
      <c r="E28" s="89"/>
      <c r="F28" s="89"/>
      <c r="G28" s="68">
        <v>0</v>
      </c>
      <c r="H28" s="89"/>
      <c r="I28" s="303">
        <f t="shared" si="0"/>
        <v>0</v>
      </c>
      <c r="L28" s="132"/>
      <c r="N28" s="132"/>
    </row>
    <row r="29" spans="1:14" x14ac:dyDescent="0.25">
      <c r="A29" s="544"/>
      <c r="B29" s="533"/>
      <c r="C29" s="346" t="s">
        <v>452</v>
      </c>
      <c r="D29" s="118">
        <v>0</v>
      </c>
      <c r="E29" s="118"/>
      <c r="F29" s="118"/>
      <c r="G29" s="56">
        <v>0</v>
      </c>
      <c r="H29" s="118">
        <v>4396.5</v>
      </c>
      <c r="I29" s="297">
        <f t="shared" si="0"/>
        <v>0</v>
      </c>
    </row>
    <row r="30" spans="1:14" ht="15.75" thickBot="1" x14ac:dyDescent="0.3">
      <c r="A30" s="656"/>
      <c r="B30" s="660"/>
      <c r="C30" s="346"/>
      <c r="D30" s="118">
        <v>0</v>
      </c>
      <c r="E30" s="118"/>
      <c r="F30" s="118"/>
      <c r="G30" s="56">
        <v>0</v>
      </c>
      <c r="H30" s="118"/>
      <c r="I30" s="297">
        <f t="shared" si="0"/>
        <v>0</v>
      </c>
    </row>
    <row r="31" spans="1:14" ht="16.5" thickTop="1" thickBot="1" x14ac:dyDescent="0.3">
      <c r="A31" s="657" t="s">
        <v>355</v>
      </c>
      <c r="B31" s="658"/>
      <c r="C31" s="659"/>
      <c r="D31" s="347">
        <v>1389578.65</v>
      </c>
      <c r="E31" s="348">
        <v>1600445.57</v>
      </c>
      <c r="F31" s="348">
        <v>3164039.87</v>
      </c>
      <c r="G31" s="347">
        <f>G22+G5</f>
        <v>8599538</v>
      </c>
      <c r="H31" s="348">
        <f>H22+H5</f>
        <v>7475946.9699999997</v>
      </c>
      <c r="I31" s="476">
        <f t="shared" si="0"/>
        <v>86.934286120952081</v>
      </c>
    </row>
    <row r="32" spans="1:14" ht="15.75" thickTop="1" x14ac:dyDescent="0.25">
      <c r="A32" s="654"/>
      <c r="B32" s="654"/>
      <c r="C32" s="654"/>
      <c r="D32" s="349"/>
      <c r="E32" s="349"/>
      <c r="F32" s="349"/>
      <c r="G32" s="350"/>
    </row>
  </sheetData>
  <mergeCells count="19">
    <mergeCell ref="A1:C1"/>
    <mergeCell ref="A2:C2"/>
    <mergeCell ref="B22:C22"/>
    <mergeCell ref="A23:A30"/>
    <mergeCell ref="A31:C31"/>
    <mergeCell ref="B6:B21"/>
    <mergeCell ref="B23:B30"/>
    <mergeCell ref="A32:C32"/>
    <mergeCell ref="G3:G4"/>
    <mergeCell ref="A3:A4"/>
    <mergeCell ref="B3:B4"/>
    <mergeCell ref="C3:C4"/>
    <mergeCell ref="I3:I4"/>
    <mergeCell ref="B5:C5"/>
    <mergeCell ref="A6:A21"/>
    <mergeCell ref="D3:D4"/>
    <mergeCell ref="E3:E4"/>
    <mergeCell ref="F3:F4"/>
    <mergeCell ref="H3:H4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F19" sqref="F19"/>
    </sheetView>
  </sheetViews>
  <sheetFormatPr defaultRowHeight="15" x14ac:dyDescent="0.25"/>
  <cols>
    <col min="1" max="1" width="9.5703125" customWidth="1"/>
    <col min="2" max="2" width="6.28515625" customWidth="1"/>
    <col min="3" max="3" width="34" customWidth="1"/>
    <col min="4" max="4" width="11.7109375" hidden="1" customWidth="1"/>
    <col min="5" max="5" width="13" customWidth="1"/>
    <col min="6" max="6" width="11.42578125" customWidth="1"/>
    <col min="7" max="7" width="12.140625" customWidth="1"/>
    <col min="8" max="8" width="11.5703125" customWidth="1"/>
    <col min="9" max="9" width="7.85546875" customWidth="1"/>
    <col min="11" max="11" width="10.140625" bestFit="1" customWidth="1"/>
    <col min="245" max="245" width="10.28515625" customWidth="1"/>
    <col min="246" max="246" width="36.85546875" customWidth="1"/>
    <col min="247" max="258" width="0" hidden="1" customWidth="1"/>
    <col min="259" max="261" width="11.7109375" customWidth="1"/>
    <col min="262" max="262" width="12.140625" customWidth="1"/>
    <col min="263" max="263" width="7.28515625" customWidth="1"/>
    <col min="267" max="267" width="10.140625" bestFit="1" customWidth="1"/>
    <col min="501" max="501" width="10.28515625" customWidth="1"/>
    <col min="502" max="502" width="36.85546875" customWidth="1"/>
    <col min="503" max="514" width="0" hidden="1" customWidth="1"/>
    <col min="515" max="517" width="11.7109375" customWidth="1"/>
    <col min="518" max="518" width="12.140625" customWidth="1"/>
    <col min="519" max="519" width="7.28515625" customWidth="1"/>
    <col min="523" max="523" width="10.140625" bestFit="1" customWidth="1"/>
    <col min="757" max="757" width="10.28515625" customWidth="1"/>
    <col min="758" max="758" width="36.85546875" customWidth="1"/>
    <col min="759" max="770" width="0" hidden="1" customWidth="1"/>
    <col min="771" max="773" width="11.7109375" customWidth="1"/>
    <col min="774" max="774" width="12.140625" customWidth="1"/>
    <col min="775" max="775" width="7.28515625" customWidth="1"/>
    <col min="779" max="779" width="10.140625" bestFit="1" customWidth="1"/>
    <col min="1013" max="1013" width="10.28515625" customWidth="1"/>
    <col min="1014" max="1014" width="36.85546875" customWidth="1"/>
    <col min="1015" max="1026" width="0" hidden="1" customWidth="1"/>
    <col min="1027" max="1029" width="11.7109375" customWidth="1"/>
    <col min="1030" max="1030" width="12.140625" customWidth="1"/>
    <col min="1031" max="1031" width="7.28515625" customWidth="1"/>
    <col min="1035" max="1035" width="10.140625" bestFit="1" customWidth="1"/>
    <col min="1269" max="1269" width="10.28515625" customWidth="1"/>
    <col min="1270" max="1270" width="36.85546875" customWidth="1"/>
    <col min="1271" max="1282" width="0" hidden="1" customWidth="1"/>
    <col min="1283" max="1285" width="11.7109375" customWidth="1"/>
    <col min="1286" max="1286" width="12.140625" customWidth="1"/>
    <col min="1287" max="1287" width="7.28515625" customWidth="1"/>
    <col min="1291" max="1291" width="10.140625" bestFit="1" customWidth="1"/>
    <col min="1525" max="1525" width="10.28515625" customWidth="1"/>
    <col min="1526" max="1526" width="36.85546875" customWidth="1"/>
    <col min="1527" max="1538" width="0" hidden="1" customWidth="1"/>
    <col min="1539" max="1541" width="11.7109375" customWidth="1"/>
    <col min="1542" max="1542" width="12.140625" customWidth="1"/>
    <col min="1543" max="1543" width="7.28515625" customWidth="1"/>
    <col min="1547" max="1547" width="10.140625" bestFit="1" customWidth="1"/>
    <col min="1781" max="1781" width="10.28515625" customWidth="1"/>
    <col min="1782" max="1782" width="36.85546875" customWidth="1"/>
    <col min="1783" max="1794" width="0" hidden="1" customWidth="1"/>
    <col min="1795" max="1797" width="11.7109375" customWidth="1"/>
    <col min="1798" max="1798" width="12.140625" customWidth="1"/>
    <col min="1799" max="1799" width="7.28515625" customWidth="1"/>
    <col min="1803" max="1803" width="10.140625" bestFit="1" customWidth="1"/>
    <col min="2037" max="2037" width="10.28515625" customWidth="1"/>
    <col min="2038" max="2038" width="36.85546875" customWidth="1"/>
    <col min="2039" max="2050" width="0" hidden="1" customWidth="1"/>
    <col min="2051" max="2053" width="11.7109375" customWidth="1"/>
    <col min="2054" max="2054" width="12.140625" customWidth="1"/>
    <col min="2055" max="2055" width="7.28515625" customWidth="1"/>
    <col min="2059" max="2059" width="10.140625" bestFit="1" customWidth="1"/>
    <col min="2293" max="2293" width="10.28515625" customWidth="1"/>
    <col min="2294" max="2294" width="36.85546875" customWidth="1"/>
    <col min="2295" max="2306" width="0" hidden="1" customWidth="1"/>
    <col min="2307" max="2309" width="11.7109375" customWidth="1"/>
    <col min="2310" max="2310" width="12.140625" customWidth="1"/>
    <col min="2311" max="2311" width="7.28515625" customWidth="1"/>
    <col min="2315" max="2315" width="10.140625" bestFit="1" customWidth="1"/>
    <col min="2549" max="2549" width="10.28515625" customWidth="1"/>
    <col min="2550" max="2550" width="36.85546875" customWidth="1"/>
    <col min="2551" max="2562" width="0" hidden="1" customWidth="1"/>
    <col min="2563" max="2565" width="11.7109375" customWidth="1"/>
    <col min="2566" max="2566" width="12.140625" customWidth="1"/>
    <col min="2567" max="2567" width="7.28515625" customWidth="1"/>
    <col min="2571" max="2571" width="10.140625" bestFit="1" customWidth="1"/>
    <col min="2805" max="2805" width="10.28515625" customWidth="1"/>
    <col min="2806" max="2806" width="36.85546875" customWidth="1"/>
    <col min="2807" max="2818" width="0" hidden="1" customWidth="1"/>
    <col min="2819" max="2821" width="11.7109375" customWidth="1"/>
    <col min="2822" max="2822" width="12.140625" customWidth="1"/>
    <col min="2823" max="2823" width="7.28515625" customWidth="1"/>
    <col min="2827" max="2827" width="10.140625" bestFit="1" customWidth="1"/>
    <col min="3061" max="3061" width="10.28515625" customWidth="1"/>
    <col min="3062" max="3062" width="36.85546875" customWidth="1"/>
    <col min="3063" max="3074" width="0" hidden="1" customWidth="1"/>
    <col min="3075" max="3077" width="11.7109375" customWidth="1"/>
    <col min="3078" max="3078" width="12.140625" customWidth="1"/>
    <col min="3079" max="3079" width="7.28515625" customWidth="1"/>
    <col min="3083" max="3083" width="10.140625" bestFit="1" customWidth="1"/>
    <col min="3317" max="3317" width="10.28515625" customWidth="1"/>
    <col min="3318" max="3318" width="36.85546875" customWidth="1"/>
    <col min="3319" max="3330" width="0" hidden="1" customWidth="1"/>
    <col min="3331" max="3333" width="11.7109375" customWidth="1"/>
    <col min="3334" max="3334" width="12.140625" customWidth="1"/>
    <col min="3335" max="3335" width="7.28515625" customWidth="1"/>
    <col min="3339" max="3339" width="10.140625" bestFit="1" customWidth="1"/>
    <col min="3573" max="3573" width="10.28515625" customWidth="1"/>
    <col min="3574" max="3574" width="36.85546875" customWidth="1"/>
    <col min="3575" max="3586" width="0" hidden="1" customWidth="1"/>
    <col min="3587" max="3589" width="11.7109375" customWidth="1"/>
    <col min="3590" max="3590" width="12.140625" customWidth="1"/>
    <col min="3591" max="3591" width="7.28515625" customWidth="1"/>
    <col min="3595" max="3595" width="10.140625" bestFit="1" customWidth="1"/>
    <col min="3829" max="3829" width="10.28515625" customWidth="1"/>
    <col min="3830" max="3830" width="36.85546875" customWidth="1"/>
    <col min="3831" max="3842" width="0" hidden="1" customWidth="1"/>
    <col min="3843" max="3845" width="11.7109375" customWidth="1"/>
    <col min="3846" max="3846" width="12.140625" customWidth="1"/>
    <col min="3847" max="3847" width="7.28515625" customWidth="1"/>
    <col min="3851" max="3851" width="10.140625" bestFit="1" customWidth="1"/>
    <col min="4085" max="4085" width="10.28515625" customWidth="1"/>
    <col min="4086" max="4086" width="36.85546875" customWidth="1"/>
    <col min="4087" max="4098" width="0" hidden="1" customWidth="1"/>
    <col min="4099" max="4101" width="11.7109375" customWidth="1"/>
    <col min="4102" max="4102" width="12.140625" customWidth="1"/>
    <col min="4103" max="4103" width="7.28515625" customWidth="1"/>
    <col min="4107" max="4107" width="10.140625" bestFit="1" customWidth="1"/>
    <col min="4341" max="4341" width="10.28515625" customWidth="1"/>
    <col min="4342" max="4342" width="36.85546875" customWidth="1"/>
    <col min="4343" max="4354" width="0" hidden="1" customWidth="1"/>
    <col min="4355" max="4357" width="11.7109375" customWidth="1"/>
    <col min="4358" max="4358" width="12.140625" customWidth="1"/>
    <col min="4359" max="4359" width="7.28515625" customWidth="1"/>
    <col min="4363" max="4363" width="10.140625" bestFit="1" customWidth="1"/>
    <col min="4597" max="4597" width="10.28515625" customWidth="1"/>
    <col min="4598" max="4598" width="36.85546875" customWidth="1"/>
    <col min="4599" max="4610" width="0" hidden="1" customWidth="1"/>
    <col min="4611" max="4613" width="11.7109375" customWidth="1"/>
    <col min="4614" max="4614" width="12.140625" customWidth="1"/>
    <col min="4615" max="4615" width="7.28515625" customWidth="1"/>
    <col min="4619" max="4619" width="10.140625" bestFit="1" customWidth="1"/>
    <col min="4853" max="4853" width="10.28515625" customWidth="1"/>
    <col min="4854" max="4854" width="36.85546875" customWidth="1"/>
    <col min="4855" max="4866" width="0" hidden="1" customWidth="1"/>
    <col min="4867" max="4869" width="11.7109375" customWidth="1"/>
    <col min="4870" max="4870" width="12.140625" customWidth="1"/>
    <col min="4871" max="4871" width="7.28515625" customWidth="1"/>
    <col min="4875" max="4875" width="10.140625" bestFit="1" customWidth="1"/>
    <col min="5109" max="5109" width="10.28515625" customWidth="1"/>
    <col min="5110" max="5110" width="36.85546875" customWidth="1"/>
    <col min="5111" max="5122" width="0" hidden="1" customWidth="1"/>
    <col min="5123" max="5125" width="11.7109375" customWidth="1"/>
    <col min="5126" max="5126" width="12.140625" customWidth="1"/>
    <col min="5127" max="5127" width="7.28515625" customWidth="1"/>
    <col min="5131" max="5131" width="10.140625" bestFit="1" customWidth="1"/>
    <col min="5365" max="5365" width="10.28515625" customWidth="1"/>
    <col min="5366" max="5366" width="36.85546875" customWidth="1"/>
    <col min="5367" max="5378" width="0" hidden="1" customWidth="1"/>
    <col min="5379" max="5381" width="11.7109375" customWidth="1"/>
    <col min="5382" max="5382" width="12.140625" customWidth="1"/>
    <col min="5383" max="5383" width="7.28515625" customWidth="1"/>
    <col min="5387" max="5387" width="10.140625" bestFit="1" customWidth="1"/>
    <col min="5621" max="5621" width="10.28515625" customWidth="1"/>
    <col min="5622" max="5622" width="36.85546875" customWidth="1"/>
    <col min="5623" max="5634" width="0" hidden="1" customWidth="1"/>
    <col min="5635" max="5637" width="11.7109375" customWidth="1"/>
    <col min="5638" max="5638" width="12.140625" customWidth="1"/>
    <col min="5639" max="5639" width="7.28515625" customWidth="1"/>
    <col min="5643" max="5643" width="10.140625" bestFit="1" customWidth="1"/>
    <col min="5877" max="5877" width="10.28515625" customWidth="1"/>
    <col min="5878" max="5878" width="36.85546875" customWidth="1"/>
    <col min="5879" max="5890" width="0" hidden="1" customWidth="1"/>
    <col min="5891" max="5893" width="11.7109375" customWidth="1"/>
    <col min="5894" max="5894" width="12.140625" customWidth="1"/>
    <col min="5895" max="5895" width="7.28515625" customWidth="1"/>
    <col min="5899" max="5899" width="10.140625" bestFit="1" customWidth="1"/>
    <col min="6133" max="6133" width="10.28515625" customWidth="1"/>
    <col min="6134" max="6134" width="36.85546875" customWidth="1"/>
    <col min="6135" max="6146" width="0" hidden="1" customWidth="1"/>
    <col min="6147" max="6149" width="11.7109375" customWidth="1"/>
    <col min="6150" max="6150" width="12.140625" customWidth="1"/>
    <col min="6151" max="6151" width="7.28515625" customWidth="1"/>
    <col min="6155" max="6155" width="10.140625" bestFit="1" customWidth="1"/>
    <col min="6389" max="6389" width="10.28515625" customWidth="1"/>
    <col min="6390" max="6390" width="36.85546875" customWidth="1"/>
    <col min="6391" max="6402" width="0" hidden="1" customWidth="1"/>
    <col min="6403" max="6405" width="11.7109375" customWidth="1"/>
    <col min="6406" max="6406" width="12.140625" customWidth="1"/>
    <col min="6407" max="6407" width="7.28515625" customWidth="1"/>
    <col min="6411" max="6411" width="10.140625" bestFit="1" customWidth="1"/>
    <col min="6645" max="6645" width="10.28515625" customWidth="1"/>
    <col min="6646" max="6646" width="36.85546875" customWidth="1"/>
    <col min="6647" max="6658" width="0" hidden="1" customWidth="1"/>
    <col min="6659" max="6661" width="11.7109375" customWidth="1"/>
    <col min="6662" max="6662" width="12.140625" customWidth="1"/>
    <col min="6663" max="6663" width="7.28515625" customWidth="1"/>
    <col min="6667" max="6667" width="10.140625" bestFit="1" customWidth="1"/>
    <col min="6901" max="6901" width="10.28515625" customWidth="1"/>
    <col min="6902" max="6902" width="36.85546875" customWidth="1"/>
    <col min="6903" max="6914" width="0" hidden="1" customWidth="1"/>
    <col min="6915" max="6917" width="11.7109375" customWidth="1"/>
    <col min="6918" max="6918" width="12.140625" customWidth="1"/>
    <col min="6919" max="6919" width="7.28515625" customWidth="1"/>
    <col min="6923" max="6923" width="10.140625" bestFit="1" customWidth="1"/>
    <col min="7157" max="7157" width="10.28515625" customWidth="1"/>
    <col min="7158" max="7158" width="36.85546875" customWidth="1"/>
    <col min="7159" max="7170" width="0" hidden="1" customWidth="1"/>
    <col min="7171" max="7173" width="11.7109375" customWidth="1"/>
    <col min="7174" max="7174" width="12.140625" customWidth="1"/>
    <col min="7175" max="7175" width="7.28515625" customWidth="1"/>
    <col min="7179" max="7179" width="10.140625" bestFit="1" customWidth="1"/>
    <col min="7413" max="7413" width="10.28515625" customWidth="1"/>
    <col min="7414" max="7414" width="36.85546875" customWidth="1"/>
    <col min="7415" max="7426" width="0" hidden="1" customWidth="1"/>
    <col min="7427" max="7429" width="11.7109375" customWidth="1"/>
    <col min="7430" max="7430" width="12.140625" customWidth="1"/>
    <col min="7431" max="7431" width="7.28515625" customWidth="1"/>
    <col min="7435" max="7435" width="10.140625" bestFit="1" customWidth="1"/>
    <col min="7669" max="7669" width="10.28515625" customWidth="1"/>
    <col min="7670" max="7670" width="36.85546875" customWidth="1"/>
    <col min="7671" max="7682" width="0" hidden="1" customWidth="1"/>
    <col min="7683" max="7685" width="11.7109375" customWidth="1"/>
    <col min="7686" max="7686" width="12.140625" customWidth="1"/>
    <col min="7687" max="7687" width="7.28515625" customWidth="1"/>
    <col min="7691" max="7691" width="10.140625" bestFit="1" customWidth="1"/>
    <col min="7925" max="7925" width="10.28515625" customWidth="1"/>
    <col min="7926" max="7926" width="36.85546875" customWidth="1"/>
    <col min="7927" max="7938" width="0" hidden="1" customWidth="1"/>
    <col min="7939" max="7941" width="11.7109375" customWidth="1"/>
    <col min="7942" max="7942" width="12.140625" customWidth="1"/>
    <col min="7943" max="7943" width="7.28515625" customWidth="1"/>
    <col min="7947" max="7947" width="10.140625" bestFit="1" customWidth="1"/>
    <col min="8181" max="8181" width="10.28515625" customWidth="1"/>
    <col min="8182" max="8182" width="36.85546875" customWidth="1"/>
    <col min="8183" max="8194" width="0" hidden="1" customWidth="1"/>
    <col min="8195" max="8197" width="11.7109375" customWidth="1"/>
    <col min="8198" max="8198" width="12.140625" customWidth="1"/>
    <col min="8199" max="8199" width="7.28515625" customWidth="1"/>
    <col min="8203" max="8203" width="10.140625" bestFit="1" customWidth="1"/>
    <col min="8437" max="8437" width="10.28515625" customWidth="1"/>
    <col min="8438" max="8438" width="36.85546875" customWidth="1"/>
    <col min="8439" max="8450" width="0" hidden="1" customWidth="1"/>
    <col min="8451" max="8453" width="11.7109375" customWidth="1"/>
    <col min="8454" max="8454" width="12.140625" customWidth="1"/>
    <col min="8455" max="8455" width="7.28515625" customWidth="1"/>
    <col min="8459" max="8459" width="10.140625" bestFit="1" customWidth="1"/>
    <col min="8693" max="8693" width="10.28515625" customWidth="1"/>
    <col min="8694" max="8694" width="36.85546875" customWidth="1"/>
    <col min="8695" max="8706" width="0" hidden="1" customWidth="1"/>
    <col min="8707" max="8709" width="11.7109375" customWidth="1"/>
    <col min="8710" max="8710" width="12.140625" customWidth="1"/>
    <col min="8711" max="8711" width="7.28515625" customWidth="1"/>
    <col min="8715" max="8715" width="10.140625" bestFit="1" customWidth="1"/>
    <col min="8949" max="8949" width="10.28515625" customWidth="1"/>
    <col min="8950" max="8950" width="36.85546875" customWidth="1"/>
    <col min="8951" max="8962" width="0" hidden="1" customWidth="1"/>
    <col min="8963" max="8965" width="11.7109375" customWidth="1"/>
    <col min="8966" max="8966" width="12.140625" customWidth="1"/>
    <col min="8967" max="8967" width="7.28515625" customWidth="1"/>
    <col min="8971" max="8971" width="10.140625" bestFit="1" customWidth="1"/>
    <col min="9205" max="9205" width="10.28515625" customWidth="1"/>
    <col min="9206" max="9206" width="36.85546875" customWidth="1"/>
    <col min="9207" max="9218" width="0" hidden="1" customWidth="1"/>
    <col min="9219" max="9221" width="11.7109375" customWidth="1"/>
    <col min="9222" max="9222" width="12.140625" customWidth="1"/>
    <col min="9223" max="9223" width="7.28515625" customWidth="1"/>
    <col min="9227" max="9227" width="10.140625" bestFit="1" customWidth="1"/>
    <col min="9461" max="9461" width="10.28515625" customWidth="1"/>
    <col min="9462" max="9462" width="36.85546875" customWidth="1"/>
    <col min="9463" max="9474" width="0" hidden="1" customWidth="1"/>
    <col min="9475" max="9477" width="11.7109375" customWidth="1"/>
    <col min="9478" max="9478" width="12.140625" customWidth="1"/>
    <col min="9479" max="9479" width="7.28515625" customWidth="1"/>
    <col min="9483" max="9483" width="10.140625" bestFit="1" customWidth="1"/>
    <col min="9717" max="9717" width="10.28515625" customWidth="1"/>
    <col min="9718" max="9718" width="36.85546875" customWidth="1"/>
    <col min="9719" max="9730" width="0" hidden="1" customWidth="1"/>
    <col min="9731" max="9733" width="11.7109375" customWidth="1"/>
    <col min="9734" max="9734" width="12.140625" customWidth="1"/>
    <col min="9735" max="9735" width="7.28515625" customWidth="1"/>
    <col min="9739" max="9739" width="10.140625" bestFit="1" customWidth="1"/>
    <col min="9973" max="9973" width="10.28515625" customWidth="1"/>
    <col min="9974" max="9974" width="36.85546875" customWidth="1"/>
    <col min="9975" max="9986" width="0" hidden="1" customWidth="1"/>
    <col min="9987" max="9989" width="11.7109375" customWidth="1"/>
    <col min="9990" max="9990" width="12.140625" customWidth="1"/>
    <col min="9991" max="9991" width="7.28515625" customWidth="1"/>
    <col min="9995" max="9995" width="10.140625" bestFit="1" customWidth="1"/>
    <col min="10229" max="10229" width="10.28515625" customWidth="1"/>
    <col min="10230" max="10230" width="36.85546875" customWidth="1"/>
    <col min="10231" max="10242" width="0" hidden="1" customWidth="1"/>
    <col min="10243" max="10245" width="11.7109375" customWidth="1"/>
    <col min="10246" max="10246" width="12.140625" customWidth="1"/>
    <col min="10247" max="10247" width="7.28515625" customWidth="1"/>
    <col min="10251" max="10251" width="10.140625" bestFit="1" customWidth="1"/>
    <col min="10485" max="10485" width="10.28515625" customWidth="1"/>
    <col min="10486" max="10486" width="36.85546875" customWidth="1"/>
    <col min="10487" max="10498" width="0" hidden="1" customWidth="1"/>
    <col min="10499" max="10501" width="11.7109375" customWidth="1"/>
    <col min="10502" max="10502" width="12.140625" customWidth="1"/>
    <col min="10503" max="10503" width="7.28515625" customWidth="1"/>
    <col min="10507" max="10507" width="10.140625" bestFit="1" customWidth="1"/>
    <col min="10741" max="10741" width="10.28515625" customWidth="1"/>
    <col min="10742" max="10742" width="36.85546875" customWidth="1"/>
    <col min="10743" max="10754" width="0" hidden="1" customWidth="1"/>
    <col min="10755" max="10757" width="11.7109375" customWidth="1"/>
    <col min="10758" max="10758" width="12.140625" customWidth="1"/>
    <col min="10759" max="10759" width="7.28515625" customWidth="1"/>
    <col min="10763" max="10763" width="10.140625" bestFit="1" customWidth="1"/>
    <col min="10997" max="10997" width="10.28515625" customWidth="1"/>
    <col min="10998" max="10998" width="36.85546875" customWidth="1"/>
    <col min="10999" max="11010" width="0" hidden="1" customWidth="1"/>
    <col min="11011" max="11013" width="11.7109375" customWidth="1"/>
    <col min="11014" max="11014" width="12.140625" customWidth="1"/>
    <col min="11015" max="11015" width="7.28515625" customWidth="1"/>
    <col min="11019" max="11019" width="10.140625" bestFit="1" customWidth="1"/>
    <col min="11253" max="11253" width="10.28515625" customWidth="1"/>
    <col min="11254" max="11254" width="36.85546875" customWidth="1"/>
    <col min="11255" max="11266" width="0" hidden="1" customWidth="1"/>
    <col min="11267" max="11269" width="11.7109375" customWidth="1"/>
    <col min="11270" max="11270" width="12.140625" customWidth="1"/>
    <col min="11271" max="11271" width="7.28515625" customWidth="1"/>
    <col min="11275" max="11275" width="10.140625" bestFit="1" customWidth="1"/>
    <col min="11509" max="11509" width="10.28515625" customWidth="1"/>
    <col min="11510" max="11510" width="36.85546875" customWidth="1"/>
    <col min="11511" max="11522" width="0" hidden="1" customWidth="1"/>
    <col min="11523" max="11525" width="11.7109375" customWidth="1"/>
    <col min="11526" max="11526" width="12.140625" customWidth="1"/>
    <col min="11527" max="11527" width="7.28515625" customWidth="1"/>
    <col min="11531" max="11531" width="10.140625" bestFit="1" customWidth="1"/>
    <col min="11765" max="11765" width="10.28515625" customWidth="1"/>
    <col min="11766" max="11766" width="36.85546875" customWidth="1"/>
    <col min="11767" max="11778" width="0" hidden="1" customWidth="1"/>
    <col min="11779" max="11781" width="11.7109375" customWidth="1"/>
    <col min="11782" max="11782" width="12.140625" customWidth="1"/>
    <col min="11783" max="11783" width="7.28515625" customWidth="1"/>
    <col min="11787" max="11787" width="10.140625" bestFit="1" customWidth="1"/>
    <col min="12021" max="12021" width="10.28515625" customWidth="1"/>
    <col min="12022" max="12022" width="36.85546875" customWidth="1"/>
    <col min="12023" max="12034" width="0" hidden="1" customWidth="1"/>
    <col min="12035" max="12037" width="11.7109375" customWidth="1"/>
    <col min="12038" max="12038" width="12.140625" customWidth="1"/>
    <col min="12039" max="12039" width="7.28515625" customWidth="1"/>
    <col min="12043" max="12043" width="10.140625" bestFit="1" customWidth="1"/>
    <col min="12277" max="12277" width="10.28515625" customWidth="1"/>
    <col min="12278" max="12278" width="36.85546875" customWidth="1"/>
    <col min="12279" max="12290" width="0" hidden="1" customWidth="1"/>
    <col min="12291" max="12293" width="11.7109375" customWidth="1"/>
    <col min="12294" max="12294" width="12.140625" customWidth="1"/>
    <col min="12295" max="12295" width="7.28515625" customWidth="1"/>
    <col min="12299" max="12299" width="10.140625" bestFit="1" customWidth="1"/>
    <col min="12533" max="12533" width="10.28515625" customWidth="1"/>
    <col min="12534" max="12534" width="36.85546875" customWidth="1"/>
    <col min="12535" max="12546" width="0" hidden="1" customWidth="1"/>
    <col min="12547" max="12549" width="11.7109375" customWidth="1"/>
    <col min="12550" max="12550" width="12.140625" customWidth="1"/>
    <col min="12551" max="12551" width="7.28515625" customWidth="1"/>
    <col min="12555" max="12555" width="10.140625" bestFit="1" customWidth="1"/>
    <col min="12789" max="12789" width="10.28515625" customWidth="1"/>
    <col min="12790" max="12790" width="36.85546875" customWidth="1"/>
    <col min="12791" max="12802" width="0" hidden="1" customWidth="1"/>
    <col min="12803" max="12805" width="11.7109375" customWidth="1"/>
    <col min="12806" max="12806" width="12.140625" customWidth="1"/>
    <col min="12807" max="12807" width="7.28515625" customWidth="1"/>
    <col min="12811" max="12811" width="10.140625" bestFit="1" customWidth="1"/>
    <col min="13045" max="13045" width="10.28515625" customWidth="1"/>
    <col min="13046" max="13046" width="36.85546875" customWidth="1"/>
    <col min="13047" max="13058" width="0" hidden="1" customWidth="1"/>
    <col min="13059" max="13061" width="11.7109375" customWidth="1"/>
    <col min="13062" max="13062" width="12.140625" customWidth="1"/>
    <col min="13063" max="13063" width="7.28515625" customWidth="1"/>
    <col min="13067" max="13067" width="10.140625" bestFit="1" customWidth="1"/>
    <col min="13301" max="13301" width="10.28515625" customWidth="1"/>
    <col min="13302" max="13302" width="36.85546875" customWidth="1"/>
    <col min="13303" max="13314" width="0" hidden="1" customWidth="1"/>
    <col min="13315" max="13317" width="11.7109375" customWidth="1"/>
    <col min="13318" max="13318" width="12.140625" customWidth="1"/>
    <col min="13319" max="13319" width="7.28515625" customWidth="1"/>
    <col min="13323" max="13323" width="10.140625" bestFit="1" customWidth="1"/>
    <col min="13557" max="13557" width="10.28515625" customWidth="1"/>
    <col min="13558" max="13558" width="36.85546875" customWidth="1"/>
    <col min="13559" max="13570" width="0" hidden="1" customWidth="1"/>
    <col min="13571" max="13573" width="11.7109375" customWidth="1"/>
    <col min="13574" max="13574" width="12.140625" customWidth="1"/>
    <col min="13575" max="13575" width="7.28515625" customWidth="1"/>
    <col min="13579" max="13579" width="10.140625" bestFit="1" customWidth="1"/>
    <col min="13813" max="13813" width="10.28515625" customWidth="1"/>
    <col min="13814" max="13814" width="36.85546875" customWidth="1"/>
    <col min="13815" max="13826" width="0" hidden="1" customWidth="1"/>
    <col min="13827" max="13829" width="11.7109375" customWidth="1"/>
    <col min="13830" max="13830" width="12.140625" customWidth="1"/>
    <col min="13831" max="13831" width="7.28515625" customWidth="1"/>
    <col min="13835" max="13835" width="10.140625" bestFit="1" customWidth="1"/>
    <col min="14069" max="14069" width="10.28515625" customWidth="1"/>
    <col min="14070" max="14070" width="36.85546875" customWidth="1"/>
    <col min="14071" max="14082" width="0" hidden="1" customWidth="1"/>
    <col min="14083" max="14085" width="11.7109375" customWidth="1"/>
    <col min="14086" max="14086" width="12.140625" customWidth="1"/>
    <col min="14087" max="14087" width="7.28515625" customWidth="1"/>
    <col min="14091" max="14091" width="10.140625" bestFit="1" customWidth="1"/>
    <col min="14325" max="14325" width="10.28515625" customWidth="1"/>
    <col min="14326" max="14326" width="36.85546875" customWidth="1"/>
    <col min="14327" max="14338" width="0" hidden="1" customWidth="1"/>
    <col min="14339" max="14341" width="11.7109375" customWidth="1"/>
    <col min="14342" max="14342" width="12.140625" customWidth="1"/>
    <col min="14343" max="14343" width="7.28515625" customWidth="1"/>
    <col min="14347" max="14347" width="10.140625" bestFit="1" customWidth="1"/>
    <col min="14581" max="14581" width="10.28515625" customWidth="1"/>
    <col min="14582" max="14582" width="36.85546875" customWidth="1"/>
    <col min="14583" max="14594" width="0" hidden="1" customWidth="1"/>
    <col min="14595" max="14597" width="11.7109375" customWidth="1"/>
    <col min="14598" max="14598" width="12.140625" customWidth="1"/>
    <col min="14599" max="14599" width="7.28515625" customWidth="1"/>
    <col min="14603" max="14603" width="10.140625" bestFit="1" customWidth="1"/>
    <col min="14837" max="14837" width="10.28515625" customWidth="1"/>
    <col min="14838" max="14838" width="36.85546875" customWidth="1"/>
    <col min="14839" max="14850" width="0" hidden="1" customWidth="1"/>
    <col min="14851" max="14853" width="11.7109375" customWidth="1"/>
    <col min="14854" max="14854" width="12.140625" customWidth="1"/>
    <col min="14855" max="14855" width="7.28515625" customWidth="1"/>
    <col min="14859" max="14859" width="10.140625" bestFit="1" customWidth="1"/>
    <col min="15093" max="15093" width="10.28515625" customWidth="1"/>
    <col min="15094" max="15094" width="36.85546875" customWidth="1"/>
    <col min="15095" max="15106" width="0" hidden="1" customWidth="1"/>
    <col min="15107" max="15109" width="11.7109375" customWidth="1"/>
    <col min="15110" max="15110" width="12.140625" customWidth="1"/>
    <col min="15111" max="15111" width="7.28515625" customWidth="1"/>
    <col min="15115" max="15115" width="10.140625" bestFit="1" customWidth="1"/>
    <col min="15349" max="15349" width="10.28515625" customWidth="1"/>
    <col min="15350" max="15350" width="36.85546875" customWidth="1"/>
    <col min="15351" max="15362" width="0" hidden="1" customWidth="1"/>
    <col min="15363" max="15365" width="11.7109375" customWidth="1"/>
    <col min="15366" max="15366" width="12.140625" customWidth="1"/>
    <col min="15367" max="15367" width="7.28515625" customWidth="1"/>
    <col min="15371" max="15371" width="10.140625" bestFit="1" customWidth="1"/>
    <col min="15605" max="15605" width="10.28515625" customWidth="1"/>
    <col min="15606" max="15606" width="36.85546875" customWidth="1"/>
    <col min="15607" max="15618" width="0" hidden="1" customWidth="1"/>
    <col min="15619" max="15621" width="11.7109375" customWidth="1"/>
    <col min="15622" max="15622" width="12.140625" customWidth="1"/>
    <col min="15623" max="15623" width="7.28515625" customWidth="1"/>
    <col min="15627" max="15627" width="10.140625" bestFit="1" customWidth="1"/>
    <col min="15861" max="15861" width="10.28515625" customWidth="1"/>
    <col min="15862" max="15862" width="36.85546875" customWidth="1"/>
    <col min="15863" max="15874" width="0" hidden="1" customWidth="1"/>
    <col min="15875" max="15877" width="11.7109375" customWidth="1"/>
    <col min="15878" max="15878" width="12.140625" customWidth="1"/>
    <col min="15879" max="15879" width="7.28515625" customWidth="1"/>
    <col min="15883" max="15883" width="10.140625" bestFit="1" customWidth="1"/>
    <col min="16117" max="16117" width="10.28515625" customWidth="1"/>
    <col min="16118" max="16118" width="36.85546875" customWidth="1"/>
    <col min="16119" max="16130" width="0" hidden="1" customWidth="1"/>
    <col min="16131" max="16133" width="11.7109375" customWidth="1"/>
    <col min="16134" max="16134" width="12.140625" customWidth="1"/>
    <col min="16135" max="16135" width="7.28515625" customWidth="1"/>
    <col min="16139" max="16139" width="10.140625" bestFit="1" customWidth="1"/>
  </cols>
  <sheetData>
    <row r="1" spans="1:13" ht="15.75" thickBot="1" x14ac:dyDescent="0.3">
      <c r="A1" s="629" t="s">
        <v>356</v>
      </c>
      <c r="B1" s="629"/>
      <c r="C1" s="629"/>
      <c r="D1" s="351"/>
      <c r="E1" s="351"/>
      <c r="F1" s="351"/>
      <c r="G1" s="350"/>
      <c r="H1" s="350"/>
    </row>
    <row r="2" spans="1:13" ht="15.75" customHeight="1" thickTop="1" x14ac:dyDescent="0.25">
      <c r="A2" s="661" t="s">
        <v>96</v>
      </c>
      <c r="B2" s="630" t="s">
        <v>1</v>
      </c>
      <c r="C2" s="574" t="s">
        <v>97</v>
      </c>
      <c r="D2" s="517" t="s">
        <v>3</v>
      </c>
      <c r="E2" s="517" t="s">
        <v>4</v>
      </c>
      <c r="F2" s="517" t="s">
        <v>428</v>
      </c>
      <c r="G2" s="521" t="s">
        <v>376</v>
      </c>
      <c r="H2" s="621" t="s">
        <v>450</v>
      </c>
      <c r="I2" s="537" t="s">
        <v>453</v>
      </c>
    </row>
    <row r="3" spans="1:13" ht="24.75" customHeight="1" thickBot="1" x14ac:dyDescent="0.3">
      <c r="A3" s="662"/>
      <c r="B3" s="631"/>
      <c r="C3" s="575"/>
      <c r="D3" s="518"/>
      <c r="E3" s="518"/>
      <c r="F3" s="518"/>
      <c r="G3" s="522"/>
      <c r="H3" s="622"/>
      <c r="I3" s="538"/>
    </row>
    <row r="4" spans="1:13" ht="16.5" thickTop="1" thickBot="1" x14ac:dyDescent="0.3">
      <c r="A4" s="352" t="s">
        <v>357</v>
      </c>
      <c r="B4" s="652" t="s">
        <v>343</v>
      </c>
      <c r="C4" s="653"/>
      <c r="D4" s="354">
        <v>849215.54</v>
      </c>
      <c r="E4" s="353">
        <v>553837.26</v>
      </c>
      <c r="F4" s="353">
        <v>1236893.72</v>
      </c>
      <c r="G4" s="354">
        <f>SUM(G5:G12)</f>
        <v>995996</v>
      </c>
      <c r="H4" s="477">
        <f>SUM(H5:H12)</f>
        <v>614297.92000000004</v>
      </c>
      <c r="I4" s="478">
        <f t="shared" ref="I4:I13" si="0">IF(G4=0,0,H4/G4*100)</f>
        <v>61.676745689741729</v>
      </c>
    </row>
    <row r="5" spans="1:13" x14ac:dyDescent="0.25">
      <c r="A5" s="663"/>
      <c r="B5" s="355"/>
      <c r="C5" s="355" t="s">
        <v>358</v>
      </c>
      <c r="D5" s="356">
        <v>367612.56</v>
      </c>
      <c r="E5" s="356">
        <v>378931.96</v>
      </c>
      <c r="F5" s="356">
        <v>428301.19</v>
      </c>
      <c r="G5" s="357">
        <v>444894</v>
      </c>
      <c r="H5" s="358">
        <v>444893.33</v>
      </c>
      <c r="I5" s="479">
        <f t="shared" si="0"/>
        <v>99.999849402329545</v>
      </c>
      <c r="K5" s="240"/>
    </row>
    <row r="6" spans="1:13" x14ac:dyDescent="0.25">
      <c r="A6" s="664"/>
      <c r="B6" s="359"/>
      <c r="C6" s="360" t="s">
        <v>359</v>
      </c>
      <c r="D6" s="362">
        <v>363308.49</v>
      </c>
      <c r="E6" s="362"/>
      <c r="F6" s="362">
        <v>240541</v>
      </c>
      <c r="G6" s="119">
        <v>417821</v>
      </c>
      <c r="H6" s="363">
        <v>18960</v>
      </c>
      <c r="I6" s="480">
        <f t="shared" si="0"/>
        <v>4.5378284002000857</v>
      </c>
      <c r="M6" s="132"/>
    </row>
    <row r="7" spans="1:13" x14ac:dyDescent="0.25">
      <c r="A7" s="664"/>
      <c r="B7" s="359"/>
      <c r="C7" s="360" t="s">
        <v>389</v>
      </c>
      <c r="D7" s="362"/>
      <c r="E7" s="362"/>
      <c r="F7" s="362"/>
      <c r="G7" s="119">
        <v>0</v>
      </c>
      <c r="H7" s="363"/>
      <c r="I7" s="480">
        <f t="shared" si="0"/>
        <v>0</v>
      </c>
      <c r="K7" s="240"/>
    </row>
    <row r="8" spans="1:13" x14ac:dyDescent="0.25">
      <c r="A8" s="664"/>
      <c r="B8" s="364"/>
      <c r="C8" s="289" t="s">
        <v>360</v>
      </c>
      <c r="D8" s="362">
        <v>76653.59</v>
      </c>
      <c r="E8" s="362">
        <v>77863.88</v>
      </c>
      <c r="F8" s="362">
        <v>92149.07</v>
      </c>
      <c r="G8" s="361">
        <v>133281</v>
      </c>
      <c r="H8" s="365">
        <v>133280.82</v>
      </c>
      <c r="I8" s="481">
        <f t="shared" si="0"/>
        <v>99.999864946991707</v>
      </c>
    </row>
    <row r="9" spans="1:13" x14ac:dyDescent="0.25">
      <c r="A9" s="664"/>
      <c r="B9" s="366"/>
      <c r="C9" s="367" t="s">
        <v>430</v>
      </c>
      <c r="D9" s="121"/>
      <c r="E9" s="121">
        <v>44078.86</v>
      </c>
      <c r="F9" s="121">
        <v>400000</v>
      </c>
      <c r="G9" s="119">
        <v>0</v>
      </c>
      <c r="H9" s="363"/>
      <c r="I9" s="480">
        <f t="shared" si="0"/>
        <v>0</v>
      </c>
      <c r="K9" s="132"/>
    </row>
    <row r="10" spans="1:13" x14ac:dyDescent="0.25">
      <c r="A10" s="664"/>
      <c r="B10" s="366"/>
      <c r="C10" s="367" t="s">
        <v>361</v>
      </c>
      <c r="D10" s="121">
        <v>14992.5</v>
      </c>
      <c r="E10" s="121"/>
      <c r="F10" s="121"/>
      <c r="G10" s="119">
        <v>0</v>
      </c>
      <c r="H10" s="363"/>
      <c r="I10" s="480">
        <f t="shared" si="0"/>
        <v>0</v>
      </c>
      <c r="K10" s="132"/>
    </row>
    <row r="11" spans="1:13" x14ac:dyDescent="0.25">
      <c r="A11" s="664"/>
      <c r="B11" s="364"/>
      <c r="C11" s="364" t="s">
        <v>362</v>
      </c>
      <c r="D11" s="369"/>
      <c r="E11" s="369">
        <v>47962.559999999998</v>
      </c>
      <c r="F11" s="369"/>
      <c r="G11" s="368">
        <v>0</v>
      </c>
      <c r="H11" s="370"/>
      <c r="I11" s="482">
        <f t="shared" si="0"/>
        <v>0</v>
      </c>
    </row>
    <row r="12" spans="1:13" ht="15.75" thickBot="1" x14ac:dyDescent="0.3">
      <c r="A12" s="665"/>
      <c r="B12" s="371"/>
      <c r="C12" s="364" t="s">
        <v>352</v>
      </c>
      <c r="D12" s="374">
        <v>26648.400000000001</v>
      </c>
      <c r="E12" s="374">
        <v>5000</v>
      </c>
      <c r="F12" s="374">
        <v>75902.459999999992</v>
      </c>
      <c r="G12" s="372">
        <v>0</v>
      </c>
      <c r="H12" s="375">
        <v>17163.77</v>
      </c>
      <c r="I12" s="483">
        <f t="shared" si="0"/>
        <v>0</v>
      </c>
    </row>
    <row r="13" spans="1:13" ht="16.5" thickTop="1" thickBot="1" x14ac:dyDescent="0.3">
      <c r="A13" s="657" t="s">
        <v>355</v>
      </c>
      <c r="B13" s="658"/>
      <c r="C13" s="659"/>
      <c r="D13" s="376">
        <v>849215.54</v>
      </c>
      <c r="E13" s="348">
        <v>553837.26</v>
      </c>
      <c r="F13" s="416">
        <v>1236893.72</v>
      </c>
      <c r="G13" s="347">
        <f>G4</f>
        <v>995996</v>
      </c>
      <c r="H13" s="484">
        <f>H4</f>
        <v>614297.92000000004</v>
      </c>
      <c r="I13" s="476">
        <f t="shared" si="0"/>
        <v>61.676745689741729</v>
      </c>
    </row>
    <row r="14" spans="1:13" ht="15.75" thickTop="1" x14ac:dyDescent="0.25"/>
    <row r="15" spans="1:13" x14ac:dyDescent="0.25">
      <c r="F15" s="132"/>
      <c r="G15" s="132"/>
    </row>
    <row r="17" spans="11:11" x14ac:dyDescent="0.25">
      <c r="K17" s="132"/>
    </row>
  </sheetData>
  <mergeCells count="13">
    <mergeCell ref="B4:C4"/>
    <mergeCell ref="A5:A12"/>
    <mergeCell ref="A13:C13"/>
    <mergeCell ref="D2:D3"/>
    <mergeCell ref="E2:E3"/>
    <mergeCell ref="A1:C1"/>
    <mergeCell ref="A2:A3"/>
    <mergeCell ref="B2:B3"/>
    <mergeCell ref="C2:C3"/>
    <mergeCell ref="I2:I3"/>
    <mergeCell ref="F2:F3"/>
    <mergeCell ref="G2:G3"/>
    <mergeCell ref="H2:H3"/>
  </mergeCells>
  <pageMargins left="0.11811023622047245" right="0.11811023622047245" top="0.55118110236220474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sqref="A1:G1"/>
    </sheetView>
  </sheetViews>
  <sheetFormatPr defaultRowHeight="15" x14ac:dyDescent="0.25"/>
  <cols>
    <col min="1" max="1" width="51.7109375" customWidth="1"/>
    <col min="2" max="2" width="14.42578125" hidden="1" customWidth="1"/>
    <col min="3" max="4" width="17.42578125" customWidth="1"/>
    <col min="5" max="5" width="16.140625" customWidth="1"/>
    <col min="6" max="6" width="15.85546875" customWidth="1"/>
    <col min="7" max="7" width="8.5703125" customWidth="1"/>
    <col min="8" max="8" width="12.85546875" customWidth="1"/>
    <col min="9" max="9" width="10.140625" hidden="1" customWidth="1"/>
    <col min="10" max="10" width="11.42578125" hidden="1" customWidth="1"/>
    <col min="11" max="11" width="0" hidden="1" customWidth="1"/>
    <col min="12" max="12" width="12.140625" hidden="1" customWidth="1"/>
    <col min="13" max="13" width="15.85546875" customWidth="1"/>
    <col min="238" max="238" width="47" customWidth="1"/>
    <col min="239" max="250" width="0" hidden="1" customWidth="1"/>
    <col min="251" max="253" width="14.42578125" customWidth="1"/>
    <col min="254" max="254" width="13.140625" customWidth="1"/>
    <col min="255" max="255" width="10.85546875" customWidth="1"/>
    <col min="256" max="257" width="13.28515625" customWidth="1"/>
    <col min="260" max="263" width="0" hidden="1" customWidth="1"/>
    <col min="494" max="494" width="47" customWidth="1"/>
    <col min="495" max="506" width="0" hidden="1" customWidth="1"/>
    <col min="507" max="509" width="14.42578125" customWidth="1"/>
    <col min="510" max="510" width="13.140625" customWidth="1"/>
    <col min="511" max="511" width="10.85546875" customWidth="1"/>
    <col min="512" max="513" width="13.28515625" customWidth="1"/>
    <col min="516" max="519" width="0" hidden="1" customWidth="1"/>
    <col min="750" max="750" width="47" customWidth="1"/>
    <col min="751" max="762" width="0" hidden="1" customWidth="1"/>
    <col min="763" max="765" width="14.42578125" customWidth="1"/>
    <col min="766" max="766" width="13.140625" customWidth="1"/>
    <col min="767" max="767" width="10.85546875" customWidth="1"/>
    <col min="768" max="769" width="13.28515625" customWidth="1"/>
    <col min="772" max="775" width="0" hidden="1" customWidth="1"/>
    <col min="1006" max="1006" width="47" customWidth="1"/>
    <col min="1007" max="1018" width="0" hidden="1" customWidth="1"/>
    <col min="1019" max="1021" width="14.42578125" customWidth="1"/>
    <col min="1022" max="1022" width="13.140625" customWidth="1"/>
    <col min="1023" max="1023" width="10.85546875" customWidth="1"/>
    <col min="1024" max="1025" width="13.28515625" customWidth="1"/>
    <col min="1028" max="1031" width="0" hidden="1" customWidth="1"/>
    <col min="1262" max="1262" width="47" customWidth="1"/>
    <col min="1263" max="1274" width="0" hidden="1" customWidth="1"/>
    <col min="1275" max="1277" width="14.42578125" customWidth="1"/>
    <col min="1278" max="1278" width="13.140625" customWidth="1"/>
    <col min="1279" max="1279" width="10.85546875" customWidth="1"/>
    <col min="1280" max="1281" width="13.28515625" customWidth="1"/>
    <col min="1284" max="1287" width="0" hidden="1" customWidth="1"/>
    <col min="1518" max="1518" width="47" customWidth="1"/>
    <col min="1519" max="1530" width="0" hidden="1" customWidth="1"/>
    <col min="1531" max="1533" width="14.42578125" customWidth="1"/>
    <col min="1534" max="1534" width="13.140625" customWidth="1"/>
    <col min="1535" max="1535" width="10.85546875" customWidth="1"/>
    <col min="1536" max="1537" width="13.28515625" customWidth="1"/>
    <col min="1540" max="1543" width="0" hidden="1" customWidth="1"/>
    <col min="1774" max="1774" width="47" customWidth="1"/>
    <col min="1775" max="1786" width="0" hidden="1" customWidth="1"/>
    <col min="1787" max="1789" width="14.42578125" customWidth="1"/>
    <col min="1790" max="1790" width="13.140625" customWidth="1"/>
    <col min="1791" max="1791" width="10.85546875" customWidth="1"/>
    <col min="1792" max="1793" width="13.28515625" customWidth="1"/>
    <col min="1796" max="1799" width="0" hidden="1" customWidth="1"/>
    <col min="2030" max="2030" width="47" customWidth="1"/>
    <col min="2031" max="2042" width="0" hidden="1" customWidth="1"/>
    <col min="2043" max="2045" width="14.42578125" customWidth="1"/>
    <col min="2046" max="2046" width="13.140625" customWidth="1"/>
    <col min="2047" max="2047" width="10.85546875" customWidth="1"/>
    <col min="2048" max="2049" width="13.28515625" customWidth="1"/>
    <col min="2052" max="2055" width="0" hidden="1" customWidth="1"/>
    <col min="2286" max="2286" width="47" customWidth="1"/>
    <col min="2287" max="2298" width="0" hidden="1" customWidth="1"/>
    <col min="2299" max="2301" width="14.42578125" customWidth="1"/>
    <col min="2302" max="2302" width="13.140625" customWidth="1"/>
    <col min="2303" max="2303" width="10.85546875" customWidth="1"/>
    <col min="2304" max="2305" width="13.28515625" customWidth="1"/>
    <col min="2308" max="2311" width="0" hidden="1" customWidth="1"/>
    <col min="2542" max="2542" width="47" customWidth="1"/>
    <col min="2543" max="2554" width="0" hidden="1" customWidth="1"/>
    <col min="2555" max="2557" width="14.42578125" customWidth="1"/>
    <col min="2558" max="2558" width="13.140625" customWidth="1"/>
    <col min="2559" max="2559" width="10.85546875" customWidth="1"/>
    <col min="2560" max="2561" width="13.28515625" customWidth="1"/>
    <col min="2564" max="2567" width="0" hidden="1" customWidth="1"/>
    <col min="2798" max="2798" width="47" customWidth="1"/>
    <col min="2799" max="2810" width="0" hidden="1" customWidth="1"/>
    <col min="2811" max="2813" width="14.42578125" customWidth="1"/>
    <col min="2814" max="2814" width="13.140625" customWidth="1"/>
    <col min="2815" max="2815" width="10.85546875" customWidth="1"/>
    <col min="2816" max="2817" width="13.28515625" customWidth="1"/>
    <col min="2820" max="2823" width="0" hidden="1" customWidth="1"/>
    <col min="3054" max="3054" width="47" customWidth="1"/>
    <col min="3055" max="3066" width="0" hidden="1" customWidth="1"/>
    <col min="3067" max="3069" width="14.42578125" customWidth="1"/>
    <col min="3070" max="3070" width="13.140625" customWidth="1"/>
    <col min="3071" max="3071" width="10.85546875" customWidth="1"/>
    <col min="3072" max="3073" width="13.28515625" customWidth="1"/>
    <col min="3076" max="3079" width="0" hidden="1" customWidth="1"/>
    <col min="3310" max="3310" width="47" customWidth="1"/>
    <col min="3311" max="3322" width="0" hidden="1" customWidth="1"/>
    <col min="3323" max="3325" width="14.42578125" customWidth="1"/>
    <col min="3326" max="3326" width="13.140625" customWidth="1"/>
    <col min="3327" max="3327" width="10.85546875" customWidth="1"/>
    <col min="3328" max="3329" width="13.28515625" customWidth="1"/>
    <col min="3332" max="3335" width="0" hidden="1" customWidth="1"/>
    <col min="3566" max="3566" width="47" customWidth="1"/>
    <col min="3567" max="3578" width="0" hidden="1" customWidth="1"/>
    <col min="3579" max="3581" width="14.42578125" customWidth="1"/>
    <col min="3582" max="3582" width="13.140625" customWidth="1"/>
    <col min="3583" max="3583" width="10.85546875" customWidth="1"/>
    <col min="3584" max="3585" width="13.28515625" customWidth="1"/>
    <col min="3588" max="3591" width="0" hidden="1" customWidth="1"/>
    <col min="3822" max="3822" width="47" customWidth="1"/>
    <col min="3823" max="3834" width="0" hidden="1" customWidth="1"/>
    <col min="3835" max="3837" width="14.42578125" customWidth="1"/>
    <col min="3838" max="3838" width="13.140625" customWidth="1"/>
    <col min="3839" max="3839" width="10.85546875" customWidth="1"/>
    <col min="3840" max="3841" width="13.28515625" customWidth="1"/>
    <col min="3844" max="3847" width="0" hidden="1" customWidth="1"/>
    <col min="4078" max="4078" width="47" customWidth="1"/>
    <col min="4079" max="4090" width="0" hidden="1" customWidth="1"/>
    <col min="4091" max="4093" width="14.42578125" customWidth="1"/>
    <col min="4094" max="4094" width="13.140625" customWidth="1"/>
    <col min="4095" max="4095" width="10.85546875" customWidth="1"/>
    <col min="4096" max="4097" width="13.28515625" customWidth="1"/>
    <col min="4100" max="4103" width="0" hidden="1" customWidth="1"/>
    <col min="4334" max="4334" width="47" customWidth="1"/>
    <col min="4335" max="4346" width="0" hidden="1" customWidth="1"/>
    <col min="4347" max="4349" width="14.42578125" customWidth="1"/>
    <col min="4350" max="4350" width="13.140625" customWidth="1"/>
    <col min="4351" max="4351" width="10.85546875" customWidth="1"/>
    <col min="4352" max="4353" width="13.28515625" customWidth="1"/>
    <col min="4356" max="4359" width="0" hidden="1" customWidth="1"/>
    <col min="4590" max="4590" width="47" customWidth="1"/>
    <col min="4591" max="4602" width="0" hidden="1" customWidth="1"/>
    <col min="4603" max="4605" width="14.42578125" customWidth="1"/>
    <col min="4606" max="4606" width="13.140625" customWidth="1"/>
    <col min="4607" max="4607" width="10.85546875" customWidth="1"/>
    <col min="4608" max="4609" width="13.28515625" customWidth="1"/>
    <col min="4612" max="4615" width="0" hidden="1" customWidth="1"/>
    <col min="4846" max="4846" width="47" customWidth="1"/>
    <col min="4847" max="4858" width="0" hidden="1" customWidth="1"/>
    <col min="4859" max="4861" width="14.42578125" customWidth="1"/>
    <col min="4862" max="4862" width="13.140625" customWidth="1"/>
    <col min="4863" max="4863" width="10.85546875" customWidth="1"/>
    <col min="4864" max="4865" width="13.28515625" customWidth="1"/>
    <col min="4868" max="4871" width="0" hidden="1" customWidth="1"/>
    <col min="5102" max="5102" width="47" customWidth="1"/>
    <col min="5103" max="5114" width="0" hidden="1" customWidth="1"/>
    <col min="5115" max="5117" width="14.42578125" customWidth="1"/>
    <col min="5118" max="5118" width="13.140625" customWidth="1"/>
    <col min="5119" max="5119" width="10.85546875" customWidth="1"/>
    <col min="5120" max="5121" width="13.28515625" customWidth="1"/>
    <col min="5124" max="5127" width="0" hidden="1" customWidth="1"/>
    <col min="5358" max="5358" width="47" customWidth="1"/>
    <col min="5359" max="5370" width="0" hidden="1" customWidth="1"/>
    <col min="5371" max="5373" width="14.42578125" customWidth="1"/>
    <col min="5374" max="5374" width="13.140625" customWidth="1"/>
    <col min="5375" max="5375" width="10.85546875" customWidth="1"/>
    <col min="5376" max="5377" width="13.28515625" customWidth="1"/>
    <col min="5380" max="5383" width="0" hidden="1" customWidth="1"/>
    <col min="5614" max="5614" width="47" customWidth="1"/>
    <col min="5615" max="5626" width="0" hidden="1" customWidth="1"/>
    <col min="5627" max="5629" width="14.42578125" customWidth="1"/>
    <col min="5630" max="5630" width="13.140625" customWidth="1"/>
    <col min="5631" max="5631" width="10.85546875" customWidth="1"/>
    <col min="5632" max="5633" width="13.28515625" customWidth="1"/>
    <col min="5636" max="5639" width="0" hidden="1" customWidth="1"/>
    <col min="5870" max="5870" width="47" customWidth="1"/>
    <col min="5871" max="5882" width="0" hidden="1" customWidth="1"/>
    <col min="5883" max="5885" width="14.42578125" customWidth="1"/>
    <col min="5886" max="5886" width="13.140625" customWidth="1"/>
    <col min="5887" max="5887" width="10.85546875" customWidth="1"/>
    <col min="5888" max="5889" width="13.28515625" customWidth="1"/>
    <col min="5892" max="5895" width="0" hidden="1" customWidth="1"/>
    <col min="6126" max="6126" width="47" customWidth="1"/>
    <col min="6127" max="6138" width="0" hidden="1" customWidth="1"/>
    <col min="6139" max="6141" width="14.42578125" customWidth="1"/>
    <col min="6142" max="6142" width="13.140625" customWidth="1"/>
    <col min="6143" max="6143" width="10.85546875" customWidth="1"/>
    <col min="6144" max="6145" width="13.28515625" customWidth="1"/>
    <col min="6148" max="6151" width="0" hidden="1" customWidth="1"/>
    <col min="6382" max="6382" width="47" customWidth="1"/>
    <col min="6383" max="6394" width="0" hidden="1" customWidth="1"/>
    <col min="6395" max="6397" width="14.42578125" customWidth="1"/>
    <col min="6398" max="6398" width="13.140625" customWidth="1"/>
    <col min="6399" max="6399" width="10.85546875" customWidth="1"/>
    <col min="6400" max="6401" width="13.28515625" customWidth="1"/>
    <col min="6404" max="6407" width="0" hidden="1" customWidth="1"/>
    <col min="6638" max="6638" width="47" customWidth="1"/>
    <col min="6639" max="6650" width="0" hidden="1" customWidth="1"/>
    <col min="6651" max="6653" width="14.42578125" customWidth="1"/>
    <col min="6654" max="6654" width="13.140625" customWidth="1"/>
    <col min="6655" max="6655" width="10.85546875" customWidth="1"/>
    <col min="6656" max="6657" width="13.28515625" customWidth="1"/>
    <col min="6660" max="6663" width="0" hidden="1" customWidth="1"/>
    <col min="6894" max="6894" width="47" customWidth="1"/>
    <col min="6895" max="6906" width="0" hidden="1" customWidth="1"/>
    <col min="6907" max="6909" width="14.42578125" customWidth="1"/>
    <col min="6910" max="6910" width="13.140625" customWidth="1"/>
    <col min="6911" max="6911" width="10.85546875" customWidth="1"/>
    <col min="6912" max="6913" width="13.28515625" customWidth="1"/>
    <col min="6916" max="6919" width="0" hidden="1" customWidth="1"/>
    <col min="7150" max="7150" width="47" customWidth="1"/>
    <col min="7151" max="7162" width="0" hidden="1" customWidth="1"/>
    <col min="7163" max="7165" width="14.42578125" customWidth="1"/>
    <col min="7166" max="7166" width="13.140625" customWidth="1"/>
    <col min="7167" max="7167" width="10.85546875" customWidth="1"/>
    <col min="7168" max="7169" width="13.28515625" customWidth="1"/>
    <col min="7172" max="7175" width="0" hidden="1" customWidth="1"/>
    <col min="7406" max="7406" width="47" customWidth="1"/>
    <col min="7407" max="7418" width="0" hidden="1" customWidth="1"/>
    <col min="7419" max="7421" width="14.42578125" customWidth="1"/>
    <col min="7422" max="7422" width="13.140625" customWidth="1"/>
    <col min="7423" max="7423" width="10.85546875" customWidth="1"/>
    <col min="7424" max="7425" width="13.28515625" customWidth="1"/>
    <col min="7428" max="7431" width="0" hidden="1" customWidth="1"/>
    <col min="7662" max="7662" width="47" customWidth="1"/>
    <col min="7663" max="7674" width="0" hidden="1" customWidth="1"/>
    <col min="7675" max="7677" width="14.42578125" customWidth="1"/>
    <col min="7678" max="7678" width="13.140625" customWidth="1"/>
    <col min="7679" max="7679" width="10.85546875" customWidth="1"/>
    <col min="7680" max="7681" width="13.28515625" customWidth="1"/>
    <col min="7684" max="7687" width="0" hidden="1" customWidth="1"/>
    <col min="7918" max="7918" width="47" customWidth="1"/>
    <col min="7919" max="7930" width="0" hidden="1" customWidth="1"/>
    <col min="7931" max="7933" width="14.42578125" customWidth="1"/>
    <col min="7934" max="7934" width="13.140625" customWidth="1"/>
    <col min="7935" max="7935" width="10.85546875" customWidth="1"/>
    <col min="7936" max="7937" width="13.28515625" customWidth="1"/>
    <col min="7940" max="7943" width="0" hidden="1" customWidth="1"/>
    <col min="8174" max="8174" width="47" customWidth="1"/>
    <col min="8175" max="8186" width="0" hidden="1" customWidth="1"/>
    <col min="8187" max="8189" width="14.42578125" customWidth="1"/>
    <col min="8190" max="8190" width="13.140625" customWidth="1"/>
    <col min="8191" max="8191" width="10.85546875" customWidth="1"/>
    <col min="8192" max="8193" width="13.28515625" customWidth="1"/>
    <col min="8196" max="8199" width="0" hidden="1" customWidth="1"/>
    <col min="8430" max="8430" width="47" customWidth="1"/>
    <col min="8431" max="8442" width="0" hidden="1" customWidth="1"/>
    <col min="8443" max="8445" width="14.42578125" customWidth="1"/>
    <col min="8446" max="8446" width="13.140625" customWidth="1"/>
    <col min="8447" max="8447" width="10.85546875" customWidth="1"/>
    <col min="8448" max="8449" width="13.28515625" customWidth="1"/>
    <col min="8452" max="8455" width="0" hidden="1" customWidth="1"/>
    <col min="8686" max="8686" width="47" customWidth="1"/>
    <col min="8687" max="8698" width="0" hidden="1" customWidth="1"/>
    <col min="8699" max="8701" width="14.42578125" customWidth="1"/>
    <col min="8702" max="8702" width="13.140625" customWidth="1"/>
    <col min="8703" max="8703" width="10.85546875" customWidth="1"/>
    <col min="8704" max="8705" width="13.28515625" customWidth="1"/>
    <col min="8708" max="8711" width="0" hidden="1" customWidth="1"/>
    <col min="8942" max="8942" width="47" customWidth="1"/>
    <col min="8943" max="8954" width="0" hidden="1" customWidth="1"/>
    <col min="8955" max="8957" width="14.42578125" customWidth="1"/>
    <col min="8958" max="8958" width="13.140625" customWidth="1"/>
    <col min="8959" max="8959" width="10.85546875" customWidth="1"/>
    <col min="8960" max="8961" width="13.28515625" customWidth="1"/>
    <col min="8964" max="8967" width="0" hidden="1" customWidth="1"/>
    <col min="9198" max="9198" width="47" customWidth="1"/>
    <col min="9199" max="9210" width="0" hidden="1" customWidth="1"/>
    <col min="9211" max="9213" width="14.42578125" customWidth="1"/>
    <col min="9214" max="9214" width="13.140625" customWidth="1"/>
    <col min="9215" max="9215" width="10.85546875" customWidth="1"/>
    <col min="9216" max="9217" width="13.28515625" customWidth="1"/>
    <col min="9220" max="9223" width="0" hidden="1" customWidth="1"/>
    <col min="9454" max="9454" width="47" customWidth="1"/>
    <col min="9455" max="9466" width="0" hidden="1" customWidth="1"/>
    <col min="9467" max="9469" width="14.42578125" customWidth="1"/>
    <col min="9470" max="9470" width="13.140625" customWidth="1"/>
    <col min="9471" max="9471" width="10.85546875" customWidth="1"/>
    <col min="9472" max="9473" width="13.28515625" customWidth="1"/>
    <col min="9476" max="9479" width="0" hidden="1" customWidth="1"/>
    <col min="9710" max="9710" width="47" customWidth="1"/>
    <col min="9711" max="9722" width="0" hidden="1" customWidth="1"/>
    <col min="9723" max="9725" width="14.42578125" customWidth="1"/>
    <col min="9726" max="9726" width="13.140625" customWidth="1"/>
    <col min="9727" max="9727" width="10.85546875" customWidth="1"/>
    <col min="9728" max="9729" width="13.28515625" customWidth="1"/>
    <col min="9732" max="9735" width="0" hidden="1" customWidth="1"/>
    <col min="9966" max="9966" width="47" customWidth="1"/>
    <col min="9967" max="9978" width="0" hidden="1" customWidth="1"/>
    <col min="9979" max="9981" width="14.42578125" customWidth="1"/>
    <col min="9982" max="9982" width="13.140625" customWidth="1"/>
    <col min="9983" max="9983" width="10.85546875" customWidth="1"/>
    <col min="9984" max="9985" width="13.28515625" customWidth="1"/>
    <col min="9988" max="9991" width="0" hidden="1" customWidth="1"/>
    <col min="10222" max="10222" width="47" customWidth="1"/>
    <col min="10223" max="10234" width="0" hidden="1" customWidth="1"/>
    <col min="10235" max="10237" width="14.42578125" customWidth="1"/>
    <col min="10238" max="10238" width="13.140625" customWidth="1"/>
    <col min="10239" max="10239" width="10.85546875" customWidth="1"/>
    <col min="10240" max="10241" width="13.28515625" customWidth="1"/>
    <col min="10244" max="10247" width="0" hidden="1" customWidth="1"/>
    <col min="10478" max="10478" width="47" customWidth="1"/>
    <col min="10479" max="10490" width="0" hidden="1" customWidth="1"/>
    <col min="10491" max="10493" width="14.42578125" customWidth="1"/>
    <col min="10494" max="10494" width="13.140625" customWidth="1"/>
    <col min="10495" max="10495" width="10.85546875" customWidth="1"/>
    <col min="10496" max="10497" width="13.28515625" customWidth="1"/>
    <col min="10500" max="10503" width="0" hidden="1" customWidth="1"/>
    <col min="10734" max="10734" width="47" customWidth="1"/>
    <col min="10735" max="10746" width="0" hidden="1" customWidth="1"/>
    <col min="10747" max="10749" width="14.42578125" customWidth="1"/>
    <col min="10750" max="10750" width="13.140625" customWidth="1"/>
    <col min="10751" max="10751" width="10.85546875" customWidth="1"/>
    <col min="10752" max="10753" width="13.28515625" customWidth="1"/>
    <col min="10756" max="10759" width="0" hidden="1" customWidth="1"/>
    <col min="10990" max="10990" width="47" customWidth="1"/>
    <col min="10991" max="11002" width="0" hidden="1" customWidth="1"/>
    <col min="11003" max="11005" width="14.42578125" customWidth="1"/>
    <col min="11006" max="11006" width="13.140625" customWidth="1"/>
    <col min="11007" max="11007" width="10.85546875" customWidth="1"/>
    <col min="11008" max="11009" width="13.28515625" customWidth="1"/>
    <col min="11012" max="11015" width="0" hidden="1" customWidth="1"/>
    <col min="11246" max="11246" width="47" customWidth="1"/>
    <col min="11247" max="11258" width="0" hidden="1" customWidth="1"/>
    <col min="11259" max="11261" width="14.42578125" customWidth="1"/>
    <col min="11262" max="11262" width="13.140625" customWidth="1"/>
    <col min="11263" max="11263" width="10.85546875" customWidth="1"/>
    <col min="11264" max="11265" width="13.28515625" customWidth="1"/>
    <col min="11268" max="11271" width="0" hidden="1" customWidth="1"/>
    <col min="11502" max="11502" width="47" customWidth="1"/>
    <col min="11503" max="11514" width="0" hidden="1" customWidth="1"/>
    <col min="11515" max="11517" width="14.42578125" customWidth="1"/>
    <col min="11518" max="11518" width="13.140625" customWidth="1"/>
    <col min="11519" max="11519" width="10.85546875" customWidth="1"/>
    <col min="11520" max="11521" width="13.28515625" customWidth="1"/>
    <col min="11524" max="11527" width="0" hidden="1" customWidth="1"/>
    <col min="11758" max="11758" width="47" customWidth="1"/>
    <col min="11759" max="11770" width="0" hidden="1" customWidth="1"/>
    <col min="11771" max="11773" width="14.42578125" customWidth="1"/>
    <col min="11774" max="11774" width="13.140625" customWidth="1"/>
    <col min="11775" max="11775" width="10.85546875" customWidth="1"/>
    <col min="11776" max="11777" width="13.28515625" customWidth="1"/>
    <col min="11780" max="11783" width="0" hidden="1" customWidth="1"/>
    <col min="12014" max="12014" width="47" customWidth="1"/>
    <col min="12015" max="12026" width="0" hidden="1" customWidth="1"/>
    <col min="12027" max="12029" width="14.42578125" customWidth="1"/>
    <col min="12030" max="12030" width="13.140625" customWidth="1"/>
    <col min="12031" max="12031" width="10.85546875" customWidth="1"/>
    <col min="12032" max="12033" width="13.28515625" customWidth="1"/>
    <col min="12036" max="12039" width="0" hidden="1" customWidth="1"/>
    <col min="12270" max="12270" width="47" customWidth="1"/>
    <col min="12271" max="12282" width="0" hidden="1" customWidth="1"/>
    <col min="12283" max="12285" width="14.42578125" customWidth="1"/>
    <col min="12286" max="12286" width="13.140625" customWidth="1"/>
    <col min="12287" max="12287" width="10.85546875" customWidth="1"/>
    <col min="12288" max="12289" width="13.28515625" customWidth="1"/>
    <col min="12292" max="12295" width="0" hidden="1" customWidth="1"/>
    <col min="12526" max="12526" width="47" customWidth="1"/>
    <col min="12527" max="12538" width="0" hidden="1" customWidth="1"/>
    <col min="12539" max="12541" width="14.42578125" customWidth="1"/>
    <col min="12542" max="12542" width="13.140625" customWidth="1"/>
    <col min="12543" max="12543" width="10.85546875" customWidth="1"/>
    <col min="12544" max="12545" width="13.28515625" customWidth="1"/>
    <col min="12548" max="12551" width="0" hidden="1" customWidth="1"/>
    <col min="12782" max="12782" width="47" customWidth="1"/>
    <col min="12783" max="12794" width="0" hidden="1" customWidth="1"/>
    <col min="12795" max="12797" width="14.42578125" customWidth="1"/>
    <col min="12798" max="12798" width="13.140625" customWidth="1"/>
    <col min="12799" max="12799" width="10.85546875" customWidth="1"/>
    <col min="12800" max="12801" width="13.28515625" customWidth="1"/>
    <col min="12804" max="12807" width="0" hidden="1" customWidth="1"/>
    <col min="13038" max="13038" width="47" customWidth="1"/>
    <col min="13039" max="13050" width="0" hidden="1" customWidth="1"/>
    <col min="13051" max="13053" width="14.42578125" customWidth="1"/>
    <col min="13054" max="13054" width="13.140625" customWidth="1"/>
    <col min="13055" max="13055" width="10.85546875" customWidth="1"/>
    <col min="13056" max="13057" width="13.28515625" customWidth="1"/>
    <col min="13060" max="13063" width="0" hidden="1" customWidth="1"/>
    <col min="13294" max="13294" width="47" customWidth="1"/>
    <col min="13295" max="13306" width="0" hidden="1" customWidth="1"/>
    <col min="13307" max="13309" width="14.42578125" customWidth="1"/>
    <col min="13310" max="13310" width="13.140625" customWidth="1"/>
    <col min="13311" max="13311" width="10.85546875" customWidth="1"/>
    <col min="13312" max="13313" width="13.28515625" customWidth="1"/>
    <col min="13316" max="13319" width="0" hidden="1" customWidth="1"/>
    <col min="13550" max="13550" width="47" customWidth="1"/>
    <col min="13551" max="13562" width="0" hidden="1" customWidth="1"/>
    <col min="13563" max="13565" width="14.42578125" customWidth="1"/>
    <col min="13566" max="13566" width="13.140625" customWidth="1"/>
    <col min="13567" max="13567" width="10.85546875" customWidth="1"/>
    <col min="13568" max="13569" width="13.28515625" customWidth="1"/>
    <col min="13572" max="13575" width="0" hidden="1" customWidth="1"/>
    <col min="13806" max="13806" width="47" customWidth="1"/>
    <col min="13807" max="13818" width="0" hidden="1" customWidth="1"/>
    <col min="13819" max="13821" width="14.42578125" customWidth="1"/>
    <col min="13822" max="13822" width="13.140625" customWidth="1"/>
    <col min="13823" max="13823" width="10.85546875" customWidth="1"/>
    <col min="13824" max="13825" width="13.28515625" customWidth="1"/>
    <col min="13828" max="13831" width="0" hidden="1" customWidth="1"/>
    <col min="14062" max="14062" width="47" customWidth="1"/>
    <col min="14063" max="14074" width="0" hidden="1" customWidth="1"/>
    <col min="14075" max="14077" width="14.42578125" customWidth="1"/>
    <col min="14078" max="14078" width="13.140625" customWidth="1"/>
    <col min="14079" max="14079" width="10.85546875" customWidth="1"/>
    <col min="14080" max="14081" width="13.28515625" customWidth="1"/>
    <col min="14084" max="14087" width="0" hidden="1" customWidth="1"/>
    <col min="14318" max="14318" width="47" customWidth="1"/>
    <col min="14319" max="14330" width="0" hidden="1" customWidth="1"/>
    <col min="14331" max="14333" width="14.42578125" customWidth="1"/>
    <col min="14334" max="14334" width="13.140625" customWidth="1"/>
    <col min="14335" max="14335" width="10.85546875" customWidth="1"/>
    <col min="14336" max="14337" width="13.28515625" customWidth="1"/>
    <col min="14340" max="14343" width="0" hidden="1" customWidth="1"/>
    <col min="14574" max="14574" width="47" customWidth="1"/>
    <col min="14575" max="14586" width="0" hidden="1" customWidth="1"/>
    <col min="14587" max="14589" width="14.42578125" customWidth="1"/>
    <col min="14590" max="14590" width="13.140625" customWidth="1"/>
    <col min="14591" max="14591" width="10.85546875" customWidth="1"/>
    <col min="14592" max="14593" width="13.28515625" customWidth="1"/>
    <col min="14596" max="14599" width="0" hidden="1" customWidth="1"/>
    <col min="14830" max="14830" width="47" customWidth="1"/>
    <col min="14831" max="14842" width="0" hidden="1" customWidth="1"/>
    <col min="14843" max="14845" width="14.42578125" customWidth="1"/>
    <col min="14846" max="14846" width="13.140625" customWidth="1"/>
    <col min="14847" max="14847" width="10.85546875" customWidth="1"/>
    <col min="14848" max="14849" width="13.28515625" customWidth="1"/>
    <col min="14852" max="14855" width="0" hidden="1" customWidth="1"/>
    <col min="15086" max="15086" width="47" customWidth="1"/>
    <col min="15087" max="15098" width="0" hidden="1" customWidth="1"/>
    <col min="15099" max="15101" width="14.42578125" customWidth="1"/>
    <col min="15102" max="15102" width="13.140625" customWidth="1"/>
    <col min="15103" max="15103" width="10.85546875" customWidth="1"/>
    <col min="15104" max="15105" width="13.28515625" customWidth="1"/>
    <col min="15108" max="15111" width="0" hidden="1" customWidth="1"/>
    <col min="15342" max="15342" width="47" customWidth="1"/>
    <col min="15343" max="15354" width="0" hidden="1" customWidth="1"/>
    <col min="15355" max="15357" width="14.42578125" customWidth="1"/>
    <col min="15358" max="15358" width="13.140625" customWidth="1"/>
    <col min="15359" max="15359" width="10.85546875" customWidth="1"/>
    <col min="15360" max="15361" width="13.28515625" customWidth="1"/>
    <col min="15364" max="15367" width="0" hidden="1" customWidth="1"/>
    <col min="15598" max="15598" width="47" customWidth="1"/>
    <col min="15599" max="15610" width="0" hidden="1" customWidth="1"/>
    <col min="15611" max="15613" width="14.42578125" customWidth="1"/>
    <col min="15614" max="15614" width="13.140625" customWidth="1"/>
    <col min="15615" max="15615" width="10.85546875" customWidth="1"/>
    <col min="15616" max="15617" width="13.28515625" customWidth="1"/>
    <col min="15620" max="15623" width="0" hidden="1" customWidth="1"/>
    <col min="15854" max="15854" width="47" customWidth="1"/>
    <col min="15855" max="15866" width="0" hidden="1" customWidth="1"/>
    <col min="15867" max="15869" width="14.42578125" customWidth="1"/>
    <col min="15870" max="15870" width="13.140625" customWidth="1"/>
    <col min="15871" max="15871" width="10.85546875" customWidth="1"/>
    <col min="15872" max="15873" width="13.28515625" customWidth="1"/>
    <col min="15876" max="15879" width="0" hidden="1" customWidth="1"/>
    <col min="16110" max="16110" width="47" customWidth="1"/>
    <col min="16111" max="16122" width="0" hidden="1" customWidth="1"/>
    <col min="16123" max="16125" width="14.42578125" customWidth="1"/>
    <col min="16126" max="16126" width="13.140625" customWidth="1"/>
    <col min="16127" max="16127" width="10.85546875" customWidth="1"/>
    <col min="16128" max="16129" width="13.28515625" customWidth="1"/>
    <col min="16132" max="16135" width="0" hidden="1" customWidth="1"/>
  </cols>
  <sheetData>
    <row r="1" spans="1:14" ht="15.75" x14ac:dyDescent="0.25">
      <c r="A1" s="666" t="s">
        <v>363</v>
      </c>
      <c r="B1" s="666"/>
      <c r="C1" s="666"/>
      <c r="D1" s="666"/>
      <c r="E1" s="666"/>
      <c r="F1" s="666"/>
      <c r="G1" s="666"/>
    </row>
    <row r="2" spans="1:14" ht="15.75" thickBot="1" x14ac:dyDescent="0.3">
      <c r="A2" s="377"/>
      <c r="B2" s="349"/>
      <c r="C2" s="349"/>
      <c r="D2" s="349"/>
      <c r="E2" s="350"/>
      <c r="F2" s="350"/>
    </row>
    <row r="3" spans="1:14" ht="13.5" customHeight="1" thickTop="1" x14ac:dyDescent="0.25">
      <c r="A3" s="667" t="s">
        <v>2</v>
      </c>
      <c r="B3" s="517" t="s">
        <v>3</v>
      </c>
      <c r="C3" s="517" t="s">
        <v>4</v>
      </c>
      <c r="D3" s="517" t="s">
        <v>432</v>
      </c>
      <c r="E3" s="617" t="s">
        <v>378</v>
      </c>
      <c r="F3" s="621" t="s">
        <v>450</v>
      </c>
      <c r="G3" s="537" t="s">
        <v>453</v>
      </c>
    </row>
    <row r="4" spans="1:14" ht="15.75" thickBot="1" x14ac:dyDescent="0.3">
      <c r="A4" s="668"/>
      <c r="B4" s="681"/>
      <c r="C4" s="681"/>
      <c r="D4" s="681"/>
      <c r="E4" s="682"/>
      <c r="F4" s="622"/>
      <c r="G4" s="538"/>
    </row>
    <row r="5" spans="1:14" ht="15.75" thickTop="1" x14ac:dyDescent="0.25">
      <c r="A5" s="378" t="s">
        <v>364</v>
      </c>
      <c r="B5" s="379">
        <v>11835790.83</v>
      </c>
      <c r="C5" s="380">
        <v>12870365.969999999</v>
      </c>
      <c r="D5" s="380">
        <f>'Bežné príjmy'!F112</f>
        <v>13601965.26</v>
      </c>
      <c r="E5" s="379">
        <f>'Bežné príjmy'!G112</f>
        <v>14011118</v>
      </c>
      <c r="F5" s="380">
        <f>'Bežné príjmy'!H112</f>
        <v>14215260.539999999</v>
      </c>
      <c r="G5" s="485">
        <f t="shared" ref="G5:G6" si="0">IF(E5=0,0,F5/E5*100)</f>
        <v>101.45700393073558</v>
      </c>
      <c r="H5" s="132"/>
      <c r="I5" s="132">
        <v>100</v>
      </c>
      <c r="J5" s="132">
        <v>6809462.0100000007</v>
      </c>
      <c r="K5" s="132"/>
      <c r="L5" s="132"/>
      <c r="N5" s="132"/>
    </row>
    <row r="6" spans="1:14" ht="15.75" thickBot="1" x14ac:dyDescent="0.3">
      <c r="A6" s="381" t="s">
        <v>365</v>
      </c>
      <c r="B6" s="372">
        <v>10815176.439999999</v>
      </c>
      <c r="C6" s="373">
        <v>12072287.610000001</v>
      </c>
      <c r="D6" s="373">
        <f>'bežné výdavky'!F221</f>
        <v>12542381.569999998</v>
      </c>
      <c r="E6" s="372">
        <f>'bežné výdavky'!G221</f>
        <v>14056052.300000001</v>
      </c>
      <c r="F6" s="373">
        <f>'bežné výdavky'!H221</f>
        <v>13351433.260000002</v>
      </c>
      <c r="G6" s="483">
        <f t="shared" si="0"/>
        <v>94.987077274890339</v>
      </c>
      <c r="H6" s="132"/>
      <c r="I6" s="132">
        <v>200</v>
      </c>
      <c r="J6" s="132">
        <v>1596956.56</v>
      </c>
      <c r="K6" s="132"/>
      <c r="L6" s="132"/>
      <c r="N6" s="132"/>
    </row>
    <row r="7" spans="1:14" ht="15.75" thickBot="1" x14ac:dyDescent="0.3">
      <c r="A7" s="382" t="s">
        <v>366</v>
      </c>
      <c r="B7" s="383">
        <v>1020614.3900000006</v>
      </c>
      <c r="C7" s="384">
        <v>798078.35999999754</v>
      </c>
      <c r="D7" s="384">
        <f>D5-D6</f>
        <v>1059583.6900000013</v>
      </c>
      <c r="E7" s="383">
        <f>E5-E6</f>
        <v>-44934.300000000745</v>
      </c>
      <c r="F7" s="384">
        <f>F5-F6</f>
        <v>863827.27999999747</v>
      </c>
      <c r="G7" s="385"/>
      <c r="I7" s="132">
        <v>300</v>
      </c>
      <c r="J7" s="132">
        <v>4237177.49</v>
      </c>
      <c r="N7" s="132"/>
    </row>
    <row r="8" spans="1:14" ht="16.5" thickTop="1" thickBot="1" x14ac:dyDescent="0.3">
      <c r="A8" s="669"/>
      <c r="B8" s="670"/>
      <c r="C8" s="670"/>
      <c r="D8" s="670"/>
      <c r="E8" s="670"/>
      <c r="F8" s="670"/>
      <c r="G8" s="671"/>
      <c r="I8" s="132">
        <v>400</v>
      </c>
      <c r="J8" s="132">
        <v>1468140</v>
      </c>
    </row>
    <row r="9" spans="1:14" ht="15.75" thickTop="1" x14ac:dyDescent="0.25">
      <c r="A9" s="378" t="s">
        <v>367</v>
      </c>
      <c r="B9" s="379">
        <v>2123247.52</v>
      </c>
      <c r="C9" s="380">
        <v>1526662.64</v>
      </c>
      <c r="D9" s="380">
        <f>'Kapitálové príjmy'!F54</f>
        <v>2436633.2399999998</v>
      </c>
      <c r="E9" s="379">
        <f>'Kapitálové príjmy'!G54</f>
        <v>3382081</v>
      </c>
      <c r="F9" s="487">
        <f>'Kapitálové príjmy'!H54</f>
        <v>2862309.5</v>
      </c>
      <c r="G9" s="485">
        <f t="shared" ref="G9:G10" si="1">IF(E9=0,0,F9/E9*100)</f>
        <v>84.631606989897648</v>
      </c>
      <c r="I9" s="132">
        <v>500</v>
      </c>
      <c r="J9" s="132">
        <v>5048368</v>
      </c>
      <c r="K9" s="132"/>
      <c r="L9" s="132">
        <f>SUM(J5:J9)</f>
        <v>19160104.060000002</v>
      </c>
    </row>
    <row r="10" spans="1:14" ht="15.75" thickBot="1" x14ac:dyDescent="0.3">
      <c r="A10" s="381" t="s">
        <v>368</v>
      </c>
      <c r="B10" s="372">
        <v>2329182.13</v>
      </c>
      <c r="C10" s="373">
        <v>2649518.4899999998</v>
      </c>
      <c r="D10" s="373">
        <f>'Kapitálové výdavky'!F146</f>
        <v>2729306.48</v>
      </c>
      <c r="E10" s="372">
        <f>'Kapitálové výdavky'!G146</f>
        <v>10654735</v>
      </c>
      <c r="F10" s="373">
        <f>'Kapitálové výdavky'!H146</f>
        <v>6260788.5599999996</v>
      </c>
      <c r="G10" s="483">
        <f t="shared" si="1"/>
        <v>58.760622014531563</v>
      </c>
      <c r="I10" s="132">
        <v>600</v>
      </c>
      <c r="J10" s="132" t="e">
        <f>#REF!</f>
        <v>#REF!</v>
      </c>
      <c r="K10" s="132"/>
      <c r="L10" s="132" t="e">
        <f>SUM(J10:J12)</f>
        <v>#REF!</v>
      </c>
      <c r="N10" s="132"/>
    </row>
    <row r="11" spans="1:14" ht="15.75" thickBot="1" x14ac:dyDescent="0.3">
      <c r="A11" s="386" t="s">
        <v>369</v>
      </c>
      <c r="B11" s="387">
        <v>-205934.60999999987</v>
      </c>
      <c r="C11" s="388">
        <v>-1122855.8499999999</v>
      </c>
      <c r="D11" s="388">
        <f>D9-D10</f>
        <v>-292673.24000000022</v>
      </c>
      <c r="E11" s="387">
        <f>E9-E10</f>
        <v>-7272654</v>
      </c>
      <c r="F11" s="388">
        <f>F9-F10</f>
        <v>-3398479.0599999996</v>
      </c>
      <c r="G11" s="389"/>
      <c r="I11" s="132">
        <v>700</v>
      </c>
      <c r="J11" s="132" t="e">
        <f>#REF!</f>
        <v>#REF!</v>
      </c>
      <c r="L11" s="132" t="e">
        <f>L9-L10</f>
        <v>#REF!</v>
      </c>
    </row>
    <row r="12" spans="1:14" ht="16.5" thickTop="1" thickBot="1" x14ac:dyDescent="0.3">
      <c r="A12" s="669"/>
      <c r="B12" s="670"/>
      <c r="C12" s="670"/>
      <c r="D12" s="670"/>
      <c r="E12" s="670"/>
      <c r="F12" s="670"/>
      <c r="G12" s="671"/>
      <c r="I12" s="132">
        <v>800</v>
      </c>
      <c r="J12" s="132" t="e">
        <f>#REF!</f>
        <v>#REF!</v>
      </c>
      <c r="N12" s="132"/>
    </row>
    <row r="13" spans="1:14" ht="15.75" thickTop="1" x14ac:dyDescent="0.25">
      <c r="A13" s="378" t="s">
        <v>370</v>
      </c>
      <c r="B13" s="379">
        <v>1389578.65</v>
      </c>
      <c r="C13" s="380">
        <v>1600445.57</v>
      </c>
      <c r="D13" s="380">
        <f>'Fin operácie - príjmy'!F31</f>
        <v>3164039.87</v>
      </c>
      <c r="E13" s="379">
        <f>'Fin operácie - príjmy'!G31</f>
        <v>8599538</v>
      </c>
      <c r="F13" s="380">
        <f>'Fin operácie - príjmy'!H31</f>
        <v>7475946.9699999997</v>
      </c>
      <c r="G13" s="485">
        <f t="shared" ref="G13:G14" si="2">IF(E13=0,0,F13/E13*100)</f>
        <v>86.934286120952081</v>
      </c>
      <c r="I13" s="132"/>
      <c r="J13" s="132"/>
      <c r="K13" s="132"/>
      <c r="L13" s="132"/>
    </row>
    <row r="14" spans="1:14" ht="15.75" thickBot="1" x14ac:dyDescent="0.3">
      <c r="A14" s="381" t="s">
        <v>371</v>
      </c>
      <c r="B14" s="372">
        <v>849215.54</v>
      </c>
      <c r="C14" s="373">
        <v>553837.26</v>
      </c>
      <c r="D14" s="373">
        <f>'Finančné operácie - výdavky'!F13</f>
        <v>1236893.72</v>
      </c>
      <c r="E14" s="372">
        <f>'Finančné operácie - výdavky'!G13</f>
        <v>995996</v>
      </c>
      <c r="F14" s="373">
        <f>'Finančné operácie - výdavky'!H13</f>
        <v>614297.92000000004</v>
      </c>
      <c r="G14" s="483">
        <f t="shared" si="2"/>
        <v>61.676745689741729</v>
      </c>
      <c r="I14" s="132"/>
      <c r="J14" s="132"/>
      <c r="K14" s="132"/>
      <c r="L14" s="132"/>
    </row>
    <row r="15" spans="1:14" ht="15.75" thickBot="1" x14ac:dyDescent="0.3">
      <c r="A15" s="386" t="s">
        <v>372</v>
      </c>
      <c r="B15" s="387">
        <v>540363.10999999987</v>
      </c>
      <c r="C15" s="388">
        <v>1046608.31</v>
      </c>
      <c r="D15" s="388">
        <f>D13-D14</f>
        <v>1927146.1500000001</v>
      </c>
      <c r="E15" s="387">
        <f>E13-E14</f>
        <v>7603542</v>
      </c>
      <c r="F15" s="388">
        <f>F13-F14</f>
        <v>6861649.0499999998</v>
      </c>
      <c r="G15" s="389"/>
      <c r="J15" s="132"/>
      <c r="K15" s="132"/>
    </row>
    <row r="16" spans="1:14" ht="16.5" thickTop="1" thickBot="1" x14ac:dyDescent="0.3">
      <c r="A16" s="672" t="s">
        <v>28</v>
      </c>
      <c r="B16" s="673"/>
      <c r="C16" s="673"/>
      <c r="D16" s="673"/>
      <c r="E16" s="673"/>
      <c r="F16" s="673"/>
      <c r="G16" s="674"/>
      <c r="I16" s="132"/>
      <c r="K16" s="132"/>
      <c r="L16" s="132"/>
    </row>
    <row r="17" spans="1:15" ht="16.5" customHeight="1" thickTop="1" x14ac:dyDescent="0.25">
      <c r="A17" s="675" t="s">
        <v>373</v>
      </c>
      <c r="B17" s="676"/>
      <c r="C17" s="676"/>
      <c r="D17" s="676"/>
      <c r="E17" s="676"/>
      <c r="F17" s="676"/>
      <c r="G17" s="677"/>
      <c r="I17" s="132"/>
      <c r="K17" s="132"/>
      <c r="L17" s="132"/>
    </row>
    <row r="18" spans="1:15" ht="15.75" thickBot="1" x14ac:dyDescent="0.3">
      <c r="A18" s="678"/>
      <c r="B18" s="679"/>
      <c r="C18" s="679"/>
      <c r="D18" s="679"/>
      <c r="E18" s="679"/>
      <c r="F18" s="679"/>
      <c r="G18" s="680"/>
    </row>
    <row r="19" spans="1:15" ht="17.25" thickTop="1" thickBot="1" x14ac:dyDescent="0.3">
      <c r="A19" s="390" t="s">
        <v>374</v>
      </c>
      <c r="B19" s="391">
        <v>1355042.8900000006</v>
      </c>
      <c r="C19" s="392">
        <v>721830.81999999774</v>
      </c>
      <c r="D19" s="392">
        <f>D7+D11+D15</f>
        <v>2694056.6000000015</v>
      </c>
      <c r="E19" s="391">
        <f>E7+E11+E15</f>
        <v>285953.69999999925</v>
      </c>
      <c r="F19" s="488">
        <f>F7+F11+F15</f>
        <v>4326997.2699999977</v>
      </c>
      <c r="G19" s="393"/>
    </row>
    <row r="20" spans="1:15" ht="15.75" thickTop="1" x14ac:dyDescent="0.25">
      <c r="J20" s="132"/>
    </row>
    <row r="21" spans="1:15" ht="15" customHeight="1" x14ac:dyDescent="0.25">
      <c r="G21" s="132"/>
      <c r="I21" s="132"/>
    </row>
    <row r="22" spans="1:15" ht="15" customHeight="1" x14ac:dyDescent="0.25">
      <c r="E22" s="394"/>
      <c r="F22" s="394"/>
      <c r="G22" s="394"/>
      <c r="J22" s="132"/>
    </row>
    <row r="23" spans="1:15" ht="15" customHeight="1" x14ac:dyDescent="0.25">
      <c r="E23" s="486"/>
      <c r="F23" s="486"/>
      <c r="G23" s="394"/>
      <c r="M23" s="132"/>
      <c r="N23" s="240"/>
    </row>
    <row r="24" spans="1:15" ht="15" customHeight="1" x14ac:dyDescent="0.25">
      <c r="B24" s="132"/>
      <c r="C24" s="132"/>
      <c r="D24" s="132"/>
      <c r="E24" s="132"/>
      <c r="F24" s="486"/>
      <c r="G24" s="394"/>
      <c r="M24" s="240"/>
    </row>
    <row r="25" spans="1:15" ht="15" customHeight="1" x14ac:dyDescent="0.25">
      <c r="F25" s="486"/>
      <c r="G25" s="394"/>
      <c r="H25" s="501"/>
      <c r="M25" s="240"/>
    </row>
    <row r="26" spans="1:15" x14ac:dyDescent="0.25">
      <c r="G26" s="132"/>
    </row>
    <row r="27" spans="1:15" x14ac:dyDescent="0.25">
      <c r="E27" s="132"/>
      <c r="F27" s="132"/>
      <c r="G27" s="132"/>
      <c r="N27" s="132"/>
    </row>
    <row r="28" spans="1:15" x14ac:dyDescent="0.25">
      <c r="E28" s="132"/>
      <c r="F28" s="132"/>
    </row>
    <row r="30" spans="1:15" x14ac:dyDescent="0.25">
      <c r="E30" s="132"/>
      <c r="F30" s="132"/>
      <c r="G30" s="132"/>
    </row>
    <row r="31" spans="1:15" x14ac:dyDescent="0.25">
      <c r="E31" s="132"/>
      <c r="F31" s="240"/>
      <c r="G31" s="132"/>
      <c r="M31" s="240"/>
      <c r="O31" s="240"/>
    </row>
    <row r="32" spans="1:15" x14ac:dyDescent="0.25">
      <c r="E32" s="240"/>
      <c r="F32" s="240"/>
    </row>
    <row r="33" spans="5:12" x14ac:dyDescent="0.25">
      <c r="E33" s="240"/>
    </row>
    <row r="34" spans="5:12" x14ac:dyDescent="0.25">
      <c r="G34" s="395"/>
    </row>
    <row r="35" spans="5:12" x14ac:dyDescent="0.25">
      <c r="E35" s="240"/>
    </row>
    <row r="37" spans="5:12" x14ac:dyDescent="0.25">
      <c r="E37" s="132"/>
      <c r="F37" s="132"/>
      <c r="G37" s="132"/>
    </row>
    <row r="40" spans="5:12" x14ac:dyDescent="0.25">
      <c r="J40" s="132"/>
      <c r="K40" s="132"/>
      <c r="L40" s="132"/>
    </row>
    <row r="46" spans="5:12" x14ac:dyDescent="0.25">
      <c r="E46" s="132"/>
      <c r="F46" s="132"/>
      <c r="G46" s="132"/>
    </row>
    <row r="61" spans="5:6" x14ac:dyDescent="0.25">
      <c r="E61" s="132"/>
      <c r="F61" s="132"/>
    </row>
    <row r="62" spans="5:6" x14ac:dyDescent="0.25">
      <c r="E62" s="132"/>
      <c r="F62" s="132"/>
    </row>
    <row r="69" spans="5:6" x14ac:dyDescent="0.25">
      <c r="E69" s="132"/>
      <c r="F69" s="132"/>
    </row>
    <row r="70" spans="5:6" x14ac:dyDescent="0.25">
      <c r="E70" s="132"/>
      <c r="F70" s="132"/>
    </row>
  </sheetData>
  <mergeCells count="12">
    <mergeCell ref="A1:G1"/>
    <mergeCell ref="A3:A4"/>
    <mergeCell ref="A12:G12"/>
    <mergeCell ref="A16:G16"/>
    <mergeCell ref="A17:G18"/>
    <mergeCell ref="D3:D4"/>
    <mergeCell ref="E3:E4"/>
    <mergeCell ref="G3:G4"/>
    <mergeCell ref="A8:G8"/>
    <mergeCell ref="B3:B4"/>
    <mergeCell ref="C3:C4"/>
    <mergeCell ref="F3:F4"/>
  </mergeCells>
  <pageMargins left="3.937007874015748E-2" right="3.937007874015748E-2" top="3.937007874015748E-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7</vt:i4>
      </vt:variant>
    </vt:vector>
  </HeadingPairs>
  <TitlesOfParts>
    <vt:vector size="7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2022-04-20T10:49:37Z</cp:lastPrinted>
  <dcterms:created xsi:type="dcterms:W3CDTF">2020-12-08T12:33:08Z</dcterms:created>
  <dcterms:modified xsi:type="dcterms:W3CDTF">2022-05-04T13:30:14Z</dcterms:modified>
</cp:coreProperties>
</file>