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95" yWindow="-255" windowWidth="14865" windowHeight="12345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  <sheet name="Zdroje krytia kap. rozpočtu" sheetId="8" r:id="rId8"/>
    <sheet name="Krytie schodku BR" sheetId="13" r:id="rId9"/>
    <sheet name="Použitie IF" sheetId="9" r:id="rId10"/>
    <sheet name="Použitie RF" sheetId="12" r:id="rId11"/>
    <sheet name="Použitie bežného úveru" sheetId="10" r:id="rId12"/>
  </sheets>
  <calcPr calcId="144525"/>
</workbook>
</file>

<file path=xl/calcChain.xml><?xml version="1.0" encoding="utf-8"?>
<calcChain xmlns="http://schemas.openxmlformats.org/spreadsheetml/2006/main">
  <c r="F5" i="6" l="1"/>
  <c r="D14" i="4" l="1"/>
  <c r="D15" i="4"/>
  <c r="D16" i="4"/>
  <c r="D10" i="4"/>
  <c r="D12" i="4" s="1"/>
  <c r="D11" i="4"/>
  <c r="D6" i="4"/>
  <c r="F27" i="2" l="1"/>
  <c r="F164" i="2"/>
  <c r="F149" i="2"/>
  <c r="F152" i="2"/>
  <c r="F159" i="2"/>
  <c r="F183" i="2"/>
  <c r="F190" i="2"/>
  <c r="F192" i="2"/>
  <c r="F198" i="2"/>
  <c r="F203" i="2"/>
  <c r="F204" i="2"/>
  <c r="F134" i="2"/>
  <c r="F129" i="2"/>
  <c r="F116" i="2"/>
  <c r="F113" i="2"/>
  <c r="F111" i="2"/>
  <c r="F92" i="2"/>
  <c r="F87" i="2"/>
  <c r="F82" i="2"/>
  <c r="F75" i="2"/>
  <c r="F71" i="2"/>
  <c r="F58" i="2"/>
  <c r="F57" i="2" s="1"/>
  <c r="G58" i="2"/>
  <c r="F50" i="2"/>
  <c r="F43" i="2"/>
  <c r="F41" i="2"/>
  <c r="F36" i="2"/>
  <c r="F34" i="2"/>
  <c r="F29" i="2"/>
  <c r="F25" i="2"/>
  <c r="F19" i="2"/>
  <c r="F14" i="2"/>
  <c r="F10" i="2"/>
  <c r="F4" i="2"/>
  <c r="F28" i="1"/>
  <c r="F69" i="1"/>
  <c r="F70" i="1"/>
  <c r="F73" i="1"/>
  <c r="F62" i="1"/>
  <c r="F63" i="1"/>
  <c r="F45" i="1"/>
  <c r="F40" i="1" s="1"/>
  <c r="F41" i="1"/>
  <c r="G26" i="1"/>
  <c r="F32" i="1"/>
  <c r="F27" i="1" s="1"/>
  <c r="F17" i="1"/>
  <c r="F18" i="1"/>
  <c r="F12" i="1"/>
  <c r="G13" i="1"/>
  <c r="F13" i="1"/>
  <c r="F6" i="1"/>
  <c r="F182" i="2" l="1"/>
  <c r="F158" i="2"/>
  <c r="F218" i="2" s="1"/>
  <c r="D7" i="4" s="1"/>
  <c r="D8" i="4" s="1"/>
  <c r="D20" i="4" s="1"/>
  <c r="F112" i="1"/>
  <c r="F5" i="1"/>
  <c r="L49" i="8" l="1"/>
  <c r="F38" i="9" l="1"/>
  <c r="E38" i="9"/>
  <c r="H27" i="6"/>
  <c r="F8" i="8" l="1"/>
  <c r="F34" i="8"/>
  <c r="H88" i="7"/>
  <c r="H20" i="7"/>
  <c r="L21" i="8" l="1"/>
  <c r="K21" i="8" l="1"/>
  <c r="I13" i="7"/>
  <c r="D5" i="8"/>
  <c r="B13" i="13"/>
  <c r="M34" i="8" l="1"/>
  <c r="I166" i="2" l="1"/>
  <c r="H57" i="1"/>
  <c r="J88" i="7"/>
  <c r="D42" i="8"/>
  <c r="I133" i="7"/>
  <c r="H12" i="3"/>
  <c r="J8" i="2" l="1"/>
  <c r="B10" i="13" l="1"/>
  <c r="B8" i="13"/>
  <c r="E55" i="9" l="1"/>
  <c r="F49" i="9" l="1"/>
  <c r="F50" i="9"/>
  <c r="F51" i="9"/>
  <c r="F52" i="9"/>
  <c r="F53" i="9"/>
  <c r="B49" i="8"/>
  <c r="B30" i="8"/>
  <c r="H30" i="8"/>
  <c r="M33" i="8"/>
  <c r="M17" i="8"/>
  <c r="M27" i="8"/>
  <c r="F22" i="9"/>
  <c r="J137" i="7"/>
  <c r="I9" i="6"/>
  <c r="I10" i="6"/>
  <c r="I8" i="6"/>
  <c r="J126" i="2"/>
  <c r="J127" i="2"/>
  <c r="J125" i="2"/>
  <c r="I92" i="1"/>
  <c r="I93" i="1"/>
  <c r="I94" i="1"/>
  <c r="J124" i="2"/>
  <c r="J123" i="2"/>
  <c r="J121" i="2"/>
  <c r="J122" i="2"/>
  <c r="H19" i="3"/>
  <c r="I25" i="3"/>
  <c r="I26" i="3"/>
  <c r="I27" i="3"/>
  <c r="I28" i="3"/>
  <c r="I29" i="3"/>
  <c r="I30" i="3"/>
  <c r="I31" i="3"/>
  <c r="I32" i="3"/>
  <c r="I33" i="3"/>
  <c r="J83" i="7" l="1"/>
  <c r="H68" i="7"/>
  <c r="I68" i="7"/>
  <c r="J71" i="7"/>
  <c r="J70" i="7"/>
  <c r="G30" i="7" l="1"/>
  <c r="G123" i="7"/>
  <c r="G57" i="2"/>
  <c r="I12" i="7" l="1"/>
  <c r="I30" i="7" l="1"/>
  <c r="H30" i="7"/>
  <c r="I72" i="7"/>
  <c r="M16" i="8" l="1"/>
  <c r="H5" i="8"/>
  <c r="D5" i="9" l="1"/>
  <c r="F12" i="9"/>
  <c r="D27" i="9" l="1"/>
  <c r="F19" i="9"/>
  <c r="H35" i="8"/>
  <c r="F15" i="9"/>
  <c r="M19" i="8"/>
  <c r="J75" i="7"/>
  <c r="J120" i="7" l="1"/>
  <c r="J114" i="7" s="1"/>
  <c r="I114" i="7"/>
  <c r="H5" i="6" l="1"/>
  <c r="M24" i="8" l="1"/>
  <c r="J80" i="7"/>
  <c r="M28" i="8"/>
  <c r="H32" i="8"/>
  <c r="M41" i="8" l="1"/>
  <c r="M18" i="8"/>
  <c r="B7" i="10" l="1"/>
  <c r="D9" i="12"/>
  <c r="C9" i="12"/>
  <c r="B9" i="12"/>
  <c r="F8" i="12"/>
  <c r="F7" i="12"/>
  <c r="F6" i="12"/>
  <c r="F5" i="12"/>
  <c r="F4" i="12"/>
  <c r="F9" i="12" l="1"/>
  <c r="I152" i="2" l="1"/>
  <c r="C38" i="9" l="1"/>
  <c r="D38" i="9"/>
  <c r="F31" i="9"/>
  <c r="F14" i="9"/>
  <c r="I57" i="2"/>
  <c r="J68" i="2"/>
  <c r="F46" i="9"/>
  <c r="F47" i="9"/>
  <c r="F43" i="9" l="1"/>
  <c r="F20" i="9" l="1"/>
  <c r="I27" i="6" l="1"/>
  <c r="F54" i="9"/>
  <c r="F48" i="9"/>
  <c r="F45" i="9"/>
  <c r="F44" i="9"/>
  <c r="F42" i="9"/>
  <c r="D55" i="9"/>
  <c r="D58" i="9" s="1"/>
  <c r="C55" i="9"/>
  <c r="C58" i="9" s="1"/>
  <c r="B55" i="9"/>
  <c r="F36" i="9"/>
  <c r="B6" i="10"/>
  <c r="B8" i="10" s="1"/>
  <c r="F55" i="9" l="1"/>
  <c r="B7" i="13" s="1"/>
  <c r="B14" i="13" s="1"/>
  <c r="E58" i="9"/>
  <c r="B38" i="9"/>
  <c r="B58" i="9" s="1"/>
  <c r="F37" i="9"/>
  <c r="F35" i="9"/>
  <c r="F34" i="9"/>
  <c r="F33" i="9"/>
  <c r="F32" i="9"/>
  <c r="F30" i="9"/>
  <c r="F29" i="9"/>
  <c r="F28" i="9"/>
  <c r="F27" i="9"/>
  <c r="F26" i="9"/>
  <c r="F25" i="9"/>
  <c r="F24" i="9"/>
  <c r="F23" i="9"/>
  <c r="F21" i="9"/>
  <c r="F18" i="9"/>
  <c r="F17" i="9"/>
  <c r="F16" i="9"/>
  <c r="F13" i="9"/>
  <c r="F11" i="9"/>
  <c r="F10" i="9"/>
  <c r="F9" i="9"/>
  <c r="F8" i="9"/>
  <c r="F7" i="9"/>
  <c r="F6" i="9"/>
  <c r="F5" i="9"/>
  <c r="F58" i="9" l="1"/>
  <c r="I13" i="6" l="1"/>
  <c r="K23" i="8"/>
  <c r="M23" i="8" s="1"/>
  <c r="J79" i="7"/>
  <c r="J155" i="2"/>
  <c r="J136" i="7"/>
  <c r="J135" i="7"/>
  <c r="I12" i="6"/>
  <c r="I14" i="6"/>
  <c r="I15" i="6"/>
  <c r="I16" i="6"/>
  <c r="I17" i="6"/>
  <c r="I18" i="6"/>
  <c r="I19" i="6"/>
  <c r="I123" i="7" l="1"/>
  <c r="M44" i="8"/>
  <c r="M48" i="8"/>
  <c r="M46" i="8"/>
  <c r="M45" i="8"/>
  <c r="M29" i="8" l="1"/>
  <c r="M30" i="8"/>
  <c r="M31" i="8"/>
  <c r="M26" i="8"/>
  <c r="M14" i="8"/>
  <c r="M13" i="8"/>
  <c r="J12" i="5" l="1"/>
  <c r="J11" i="5"/>
  <c r="J10" i="5"/>
  <c r="J9" i="5"/>
  <c r="J8" i="5"/>
  <c r="J7" i="5"/>
  <c r="J6" i="5"/>
  <c r="J5" i="5"/>
  <c r="J93" i="7"/>
  <c r="J94" i="7"/>
  <c r="J44" i="7"/>
  <c r="J45" i="7"/>
  <c r="J46" i="7"/>
  <c r="J47" i="7"/>
  <c r="J41" i="7"/>
  <c r="J42" i="7"/>
  <c r="J43" i="7"/>
  <c r="J82" i="7"/>
  <c r="B3" i="13" l="1"/>
  <c r="M43" i="8"/>
  <c r="I12" i="3" l="1"/>
  <c r="M25" i="8" l="1"/>
  <c r="M42" i="8"/>
  <c r="I23" i="3" l="1"/>
  <c r="I19" i="3" s="1"/>
  <c r="I22" i="3"/>
  <c r="I21" i="3"/>
  <c r="I20" i="3"/>
  <c r="I10" i="3"/>
  <c r="I9" i="3"/>
  <c r="I8" i="3"/>
  <c r="M35" i="8"/>
  <c r="I7" i="3" l="1"/>
  <c r="J217" i="2" l="1"/>
  <c r="J216" i="2"/>
  <c r="J215" i="2"/>
  <c r="J214" i="2"/>
  <c r="J213" i="2"/>
  <c r="J212" i="2"/>
  <c r="J211" i="2"/>
  <c r="J210" i="2"/>
  <c r="J209" i="2"/>
  <c r="J208" i="2"/>
  <c r="J207" i="2"/>
  <c r="J206" i="2"/>
  <c r="J205" i="2"/>
  <c r="J202" i="2"/>
  <c r="J201" i="2"/>
  <c r="J200" i="2"/>
  <c r="J199" i="2"/>
  <c r="J196" i="2"/>
  <c r="J195" i="2"/>
  <c r="J194" i="2"/>
  <c r="J193" i="2"/>
  <c r="J191" i="2"/>
  <c r="J188" i="2"/>
  <c r="J187" i="2"/>
  <c r="J186" i="2"/>
  <c r="J185" i="2"/>
  <c r="J184" i="2"/>
  <c r="J176" i="2"/>
  <c r="J175" i="2"/>
  <c r="J174" i="2"/>
  <c r="J173" i="2"/>
  <c r="J169" i="2"/>
  <c r="J168" i="2"/>
  <c r="J167" i="2"/>
  <c r="J166" i="2"/>
  <c r="J165" i="2"/>
  <c r="J163" i="2"/>
  <c r="J162" i="2"/>
  <c r="J161" i="2"/>
  <c r="J160" i="2"/>
  <c r="J157" i="2"/>
  <c r="J156" i="2"/>
  <c r="J154" i="2"/>
  <c r="J153" i="2"/>
  <c r="J151" i="2"/>
  <c r="J150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3" i="2"/>
  <c r="J132" i="2"/>
  <c r="J131" i="2"/>
  <c r="J130" i="2"/>
  <c r="J128" i="2"/>
  <c r="J120" i="2"/>
  <c r="J119" i="2"/>
  <c r="J118" i="2"/>
  <c r="J117" i="2"/>
  <c r="J115" i="2"/>
  <c r="J114" i="2"/>
  <c r="J112" i="2"/>
  <c r="J110" i="2"/>
  <c r="J109" i="2"/>
  <c r="J108" i="2"/>
  <c r="J107" i="2"/>
  <c r="J106" i="2"/>
  <c r="J91" i="2"/>
  <c r="J90" i="2"/>
  <c r="J89" i="2"/>
  <c r="J88" i="2"/>
  <c r="J86" i="2"/>
  <c r="J85" i="2"/>
  <c r="J84" i="2"/>
  <c r="J83" i="2"/>
  <c r="J79" i="2"/>
  <c r="J78" i="2"/>
  <c r="J77" i="2"/>
  <c r="J76" i="2"/>
  <c r="J74" i="2"/>
  <c r="J73" i="2"/>
  <c r="J72" i="2"/>
  <c r="J67" i="2"/>
  <c r="J66" i="2"/>
  <c r="J65" i="2"/>
  <c r="J64" i="2"/>
  <c r="J63" i="2"/>
  <c r="J62" i="2"/>
  <c r="J61" i="2"/>
  <c r="J60" i="2"/>
  <c r="J59" i="2"/>
  <c r="J56" i="2"/>
  <c r="J55" i="2"/>
  <c r="J54" i="2"/>
  <c r="J53" i="2"/>
  <c r="J51" i="2"/>
  <c r="J49" i="2"/>
  <c r="J48" i="2"/>
  <c r="J47" i="2"/>
  <c r="J46" i="2"/>
  <c r="J45" i="2"/>
  <c r="J44" i="2"/>
  <c r="J42" i="2"/>
  <c r="J40" i="2"/>
  <c r="J39" i="2"/>
  <c r="J38" i="2"/>
  <c r="J37" i="2"/>
  <c r="J35" i="2"/>
  <c r="J33" i="2"/>
  <c r="J32" i="2"/>
  <c r="J31" i="2"/>
  <c r="J30" i="2"/>
  <c r="J28" i="2"/>
  <c r="J26" i="2"/>
  <c r="J24" i="2"/>
  <c r="J23" i="2"/>
  <c r="J22" i="2"/>
  <c r="J21" i="2"/>
  <c r="J20" i="2"/>
  <c r="J17" i="2"/>
  <c r="J16" i="2"/>
  <c r="J15" i="2"/>
  <c r="J12" i="2"/>
  <c r="J11" i="2"/>
  <c r="J7" i="2"/>
  <c r="J6" i="2"/>
  <c r="J5" i="2"/>
  <c r="H11" i="8"/>
  <c r="I24" i="3"/>
  <c r="J57" i="2" l="1"/>
  <c r="J4" i="5"/>
  <c r="J13" i="5" s="1"/>
  <c r="I4" i="5"/>
  <c r="I13" i="5" s="1"/>
  <c r="H15" i="4" s="1"/>
  <c r="H4" i="5"/>
  <c r="H13" i="5" s="1"/>
  <c r="F15" i="4" s="1"/>
  <c r="G4" i="5"/>
  <c r="G13" i="5" s="1"/>
  <c r="E15" i="4" s="1"/>
  <c r="I30" i="6"/>
  <c r="I29" i="6"/>
  <c r="I28" i="6"/>
  <c r="I26" i="6"/>
  <c r="I25" i="6"/>
  <c r="I24" i="6"/>
  <c r="I23" i="6"/>
  <c r="I21" i="6"/>
  <c r="I20" i="6"/>
  <c r="I11" i="6"/>
  <c r="I7" i="6"/>
  <c r="I6" i="6"/>
  <c r="G5" i="6"/>
  <c r="H22" i="6"/>
  <c r="G22" i="6"/>
  <c r="H123" i="7"/>
  <c r="J145" i="7"/>
  <c r="J142" i="7"/>
  <c r="J140" i="7"/>
  <c r="J134" i="7"/>
  <c r="J133" i="7"/>
  <c r="J123" i="7" s="1"/>
  <c r="J122" i="7"/>
  <c r="J115" i="7"/>
  <c r="J107" i="7"/>
  <c r="J101" i="7"/>
  <c r="J96" i="7"/>
  <c r="J95" i="7"/>
  <c r="J92" i="7"/>
  <c r="J91" i="7"/>
  <c r="J90" i="7"/>
  <c r="J89" i="7"/>
  <c r="J87" i="7"/>
  <c r="J86" i="7"/>
  <c r="J85" i="7"/>
  <c r="J81" i="7"/>
  <c r="J78" i="7"/>
  <c r="J77" i="7"/>
  <c r="J76" i="7"/>
  <c r="J74" i="7"/>
  <c r="J69" i="7"/>
  <c r="J52" i="7"/>
  <c r="J51" i="7" s="1"/>
  <c r="J40" i="7"/>
  <c r="J39" i="7"/>
  <c r="J38" i="7"/>
  <c r="J37" i="7"/>
  <c r="J30" i="7" s="1"/>
  <c r="J20" i="7"/>
  <c r="J19" i="7"/>
  <c r="J18" i="7"/>
  <c r="J17" i="7"/>
  <c r="J16" i="7"/>
  <c r="J15" i="7"/>
  <c r="J14" i="7"/>
  <c r="J13" i="7"/>
  <c r="J10" i="7"/>
  <c r="J9" i="7" s="1"/>
  <c r="J5" i="7"/>
  <c r="J4" i="7" s="1"/>
  <c r="J6" i="7"/>
  <c r="J144" i="7"/>
  <c r="I144" i="7"/>
  <c r="H144" i="7"/>
  <c r="J141" i="7"/>
  <c r="I141" i="7"/>
  <c r="H141" i="7"/>
  <c r="J139" i="7"/>
  <c r="I139" i="7"/>
  <c r="H139" i="7"/>
  <c r="J121" i="7"/>
  <c r="I121" i="7"/>
  <c r="H121" i="7"/>
  <c r="H114" i="7"/>
  <c r="J106" i="7"/>
  <c r="I106" i="7"/>
  <c r="H106" i="7"/>
  <c r="J100" i="7"/>
  <c r="I100" i="7"/>
  <c r="H100" i="7"/>
  <c r="J68" i="7"/>
  <c r="J60" i="7"/>
  <c r="I60" i="7"/>
  <c r="H60" i="7"/>
  <c r="I51" i="7"/>
  <c r="H51" i="7"/>
  <c r="H12" i="7"/>
  <c r="I9" i="7"/>
  <c r="H9" i="7"/>
  <c r="I4" i="7"/>
  <c r="H4" i="7"/>
  <c r="G12" i="7"/>
  <c r="G144" i="7"/>
  <c r="G141" i="7"/>
  <c r="G139" i="7"/>
  <c r="G121" i="7"/>
  <c r="G114" i="7"/>
  <c r="G106" i="7"/>
  <c r="G100" i="7"/>
  <c r="G72" i="7"/>
  <c r="G68" i="7"/>
  <c r="G60" i="7"/>
  <c r="G51" i="7"/>
  <c r="G9" i="7"/>
  <c r="G4" i="7"/>
  <c r="I11" i="3"/>
  <c r="H18" i="3"/>
  <c r="H17" i="3" s="1"/>
  <c r="G19" i="3"/>
  <c r="G18" i="3" s="1"/>
  <c r="G17" i="3" s="1"/>
  <c r="H11" i="3"/>
  <c r="H7" i="3"/>
  <c r="G7" i="3"/>
  <c r="J204" i="2"/>
  <c r="J203" i="2" s="1"/>
  <c r="I204" i="2"/>
  <c r="I203" i="2" s="1"/>
  <c r="H204" i="2"/>
  <c r="H203" i="2" s="1"/>
  <c r="G204" i="2"/>
  <c r="G203" i="2" s="1"/>
  <c r="J198" i="2"/>
  <c r="I198" i="2"/>
  <c r="H198" i="2"/>
  <c r="G198" i="2"/>
  <c r="J192" i="2"/>
  <c r="I192" i="2"/>
  <c r="H192" i="2"/>
  <c r="G192" i="2"/>
  <c r="J190" i="2"/>
  <c r="I190" i="2"/>
  <c r="H190" i="2"/>
  <c r="G190" i="2"/>
  <c r="J183" i="2"/>
  <c r="I183" i="2"/>
  <c r="H183" i="2"/>
  <c r="G183" i="2"/>
  <c r="J182" i="2"/>
  <c r="I182" i="2"/>
  <c r="H182" i="2"/>
  <c r="J164" i="2"/>
  <c r="I164" i="2"/>
  <c r="H164" i="2"/>
  <c r="G164" i="2"/>
  <c r="J159" i="2"/>
  <c r="I159" i="2"/>
  <c r="H159" i="2"/>
  <c r="G159" i="2"/>
  <c r="J158" i="2"/>
  <c r="I158" i="2"/>
  <c r="H158" i="2"/>
  <c r="J152" i="2"/>
  <c r="H152" i="2"/>
  <c r="G152" i="2"/>
  <c r="J149" i="2"/>
  <c r="I149" i="2"/>
  <c r="H149" i="2"/>
  <c r="G149" i="2"/>
  <c r="J134" i="2"/>
  <c r="I134" i="2"/>
  <c r="H134" i="2"/>
  <c r="G134" i="2"/>
  <c r="J129" i="2"/>
  <c r="I129" i="2"/>
  <c r="H129" i="2"/>
  <c r="G129" i="2"/>
  <c r="J116" i="2"/>
  <c r="I116" i="2"/>
  <c r="H116" i="2"/>
  <c r="G116" i="2"/>
  <c r="J113" i="2"/>
  <c r="I113" i="2"/>
  <c r="H113" i="2"/>
  <c r="G113" i="2"/>
  <c r="J111" i="2"/>
  <c r="I111" i="2"/>
  <c r="H111" i="2"/>
  <c r="G111" i="2"/>
  <c r="J92" i="2"/>
  <c r="I92" i="2"/>
  <c r="H92" i="2"/>
  <c r="G92" i="2"/>
  <c r="J87" i="2"/>
  <c r="I87" i="2"/>
  <c r="H87" i="2"/>
  <c r="G87" i="2"/>
  <c r="J82" i="2"/>
  <c r="I82" i="2"/>
  <c r="H82" i="2"/>
  <c r="G82" i="2"/>
  <c r="J75" i="2"/>
  <c r="I75" i="2"/>
  <c r="H75" i="2"/>
  <c r="G75" i="2"/>
  <c r="J71" i="2"/>
  <c r="I71" i="2"/>
  <c r="H71" i="2"/>
  <c r="G71" i="2"/>
  <c r="H57" i="2"/>
  <c r="J50" i="2"/>
  <c r="I50" i="2"/>
  <c r="H50" i="2"/>
  <c r="G50" i="2"/>
  <c r="J43" i="2"/>
  <c r="I43" i="2"/>
  <c r="H43" i="2"/>
  <c r="G43" i="2"/>
  <c r="J41" i="2"/>
  <c r="I41" i="2"/>
  <c r="H41" i="2"/>
  <c r="G41" i="2"/>
  <c r="J36" i="2"/>
  <c r="I36" i="2"/>
  <c r="H36" i="2"/>
  <c r="G36" i="2"/>
  <c r="J34" i="2"/>
  <c r="I34" i="2"/>
  <c r="H34" i="2"/>
  <c r="G34" i="2"/>
  <c r="J29" i="2"/>
  <c r="I29" i="2"/>
  <c r="H29" i="2"/>
  <c r="G29" i="2"/>
  <c r="J27" i="2"/>
  <c r="I27" i="2"/>
  <c r="H27" i="2"/>
  <c r="G27" i="2"/>
  <c r="J25" i="2"/>
  <c r="I25" i="2"/>
  <c r="H25" i="2"/>
  <c r="G25" i="2"/>
  <c r="J19" i="2"/>
  <c r="I19" i="2"/>
  <c r="H19" i="2"/>
  <c r="G19" i="2"/>
  <c r="J14" i="2"/>
  <c r="I14" i="2"/>
  <c r="H14" i="2"/>
  <c r="G14" i="2"/>
  <c r="J10" i="2"/>
  <c r="I10" i="2"/>
  <c r="H10" i="2"/>
  <c r="G10" i="2"/>
  <c r="I4" i="2"/>
  <c r="H4" i="2"/>
  <c r="J4" i="2"/>
  <c r="G4" i="2"/>
  <c r="H73" i="1"/>
  <c r="H69" i="1" s="1"/>
  <c r="G73" i="1"/>
  <c r="G70" i="1" s="1"/>
  <c r="I71" i="1"/>
  <c r="H71" i="1"/>
  <c r="G71" i="1"/>
  <c r="G63" i="1"/>
  <c r="I62" i="1"/>
  <c r="H62" i="1"/>
  <c r="G62" i="1"/>
  <c r="I63" i="1"/>
  <c r="H63" i="1"/>
  <c r="H45" i="1"/>
  <c r="G45" i="1"/>
  <c r="H41" i="1"/>
  <c r="G41" i="1"/>
  <c r="H32" i="1"/>
  <c r="H27" i="1" s="1"/>
  <c r="G32" i="1"/>
  <c r="G27" i="1" s="1"/>
  <c r="I5" i="1"/>
  <c r="H5" i="1"/>
  <c r="G5" i="1"/>
  <c r="H6" i="1"/>
  <c r="I6" i="1" s="1"/>
  <c r="G6" i="1"/>
  <c r="H13" i="1"/>
  <c r="H12" i="1" s="1"/>
  <c r="I12" i="1" s="1"/>
  <c r="G18" i="1"/>
  <c r="G17" i="1"/>
  <c r="H18" i="1"/>
  <c r="H17" i="1" s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6" i="1"/>
  <c r="I15" i="1"/>
  <c r="I14" i="1"/>
  <c r="I11" i="1"/>
  <c r="I10" i="1"/>
  <c r="I9" i="1"/>
  <c r="I8" i="1"/>
  <c r="I7" i="1"/>
  <c r="I45" i="1" l="1"/>
  <c r="H70" i="1"/>
  <c r="I5" i="6"/>
  <c r="G69" i="1"/>
  <c r="H218" i="2"/>
  <c r="F7" i="4" s="1"/>
  <c r="G182" i="2"/>
  <c r="I22" i="6"/>
  <c r="I31" i="6" s="1"/>
  <c r="I218" i="2"/>
  <c r="G7" i="4" s="1"/>
  <c r="I73" i="1"/>
  <c r="I69" i="1" s="1"/>
  <c r="H31" i="6"/>
  <c r="F14" i="4" s="1"/>
  <c r="J12" i="7"/>
  <c r="G31" i="6"/>
  <c r="E14" i="4" s="1"/>
  <c r="E16" i="4" s="1"/>
  <c r="G146" i="7"/>
  <c r="I6" i="3"/>
  <c r="I5" i="3" s="1"/>
  <c r="H6" i="3"/>
  <c r="I15" i="4"/>
  <c r="I18" i="3"/>
  <c r="I17" i="3" s="1"/>
  <c r="J218" i="2"/>
  <c r="I146" i="7"/>
  <c r="G158" i="2"/>
  <c r="G218" i="2" s="1"/>
  <c r="H40" i="1"/>
  <c r="H26" i="1" s="1"/>
  <c r="H112" i="1" s="1"/>
  <c r="G40" i="1"/>
  <c r="I41" i="1"/>
  <c r="I40" i="1" s="1"/>
  <c r="I27" i="1"/>
  <c r="I13" i="1"/>
  <c r="I17" i="1"/>
  <c r="I18" i="1"/>
  <c r="E11" i="4" l="1"/>
  <c r="E7" i="4"/>
  <c r="I7" i="4" s="1"/>
  <c r="I70" i="1"/>
  <c r="F6" i="4"/>
  <c r="F8" i="4" s="1"/>
  <c r="G112" i="1"/>
  <c r="E6" i="4" s="1"/>
  <c r="G11" i="4"/>
  <c r="I14" i="4"/>
  <c r="F16" i="4"/>
  <c r="I16" i="4" s="1"/>
  <c r="H5" i="3"/>
  <c r="H54" i="3" s="1"/>
  <c r="F10" i="4" s="1"/>
  <c r="I54" i="3"/>
  <c r="I26" i="1"/>
  <c r="I112" i="1" s="1"/>
  <c r="I6" i="4" l="1"/>
  <c r="I8" i="4" s="1"/>
  <c r="B2" i="13" s="1"/>
  <c r="B4" i="13" s="1"/>
  <c r="E8" i="4"/>
  <c r="K49" i="8" l="1"/>
  <c r="J49" i="8"/>
  <c r="I49" i="8"/>
  <c r="F49" i="8"/>
  <c r="E49" i="8"/>
  <c r="D49" i="8"/>
  <c r="C49" i="8"/>
  <c r="M40" i="8"/>
  <c r="M39" i="8"/>
  <c r="M38" i="8"/>
  <c r="M37" i="8"/>
  <c r="M36" i="8"/>
  <c r="M32" i="8"/>
  <c r="M22" i="8"/>
  <c r="M21" i="8"/>
  <c r="M20" i="8"/>
  <c r="M15" i="8"/>
  <c r="M12" i="8"/>
  <c r="M11" i="8"/>
  <c r="G10" i="8"/>
  <c r="M10" i="8" s="1"/>
  <c r="L9" i="8"/>
  <c r="H9" i="8"/>
  <c r="H49" i="8" s="1"/>
  <c r="G9" i="8"/>
  <c r="M8" i="8"/>
  <c r="M7" i="8"/>
  <c r="M6" i="8"/>
  <c r="M5" i="8"/>
  <c r="G49" i="8" l="1"/>
  <c r="M9" i="8"/>
  <c r="M49" i="8" s="1"/>
  <c r="L13" i="4"/>
  <c r="L12" i="4"/>
  <c r="L11" i="4"/>
  <c r="N11" i="4" s="1"/>
  <c r="N10" i="4" l="1"/>
  <c r="N12" i="4" s="1"/>
  <c r="G11" i="3"/>
  <c r="G6" i="3" s="1"/>
  <c r="G5" i="3" s="1"/>
  <c r="G54" i="3" s="1"/>
  <c r="E10" i="4" s="1"/>
  <c r="H72" i="7"/>
  <c r="H146" i="7" s="1"/>
  <c r="F11" i="4" s="1"/>
  <c r="J84" i="7"/>
  <c r="E12" i="4" l="1"/>
  <c r="E20" i="4" s="1"/>
  <c r="I10" i="4"/>
  <c r="J72" i="7"/>
  <c r="J146" i="7" s="1"/>
  <c r="I11" i="4"/>
  <c r="F12" i="4"/>
  <c r="F20" i="4" s="1"/>
  <c r="I12" i="4" l="1"/>
  <c r="I20" i="4" s="1"/>
</calcChain>
</file>

<file path=xl/sharedStrings.xml><?xml version="1.0" encoding="utf-8"?>
<sst xmlns="http://schemas.openxmlformats.org/spreadsheetml/2006/main" count="798" uniqueCount="505">
  <si>
    <t>Kategória</t>
  </si>
  <si>
    <t>Položka</t>
  </si>
  <si>
    <t>U k a z o v a t e ľ</t>
  </si>
  <si>
    <t>Čerpanie rozpočtu 2018</t>
  </si>
  <si>
    <t>Čerpanie rozpočtu 2019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</si>
  <si>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</si>
  <si>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</si>
  <si>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</si>
  <si>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</si>
  <si>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</si>
  <si>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</si>
  <si>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</si>
  <si>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</si>
  <si>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</si>
  <si>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</si>
  <si>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</si>
  <si>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</si>
  <si>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</si>
  <si>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</si>
  <si>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</si>
  <si>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</si>
  <si>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</si>
  <si>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</si>
  <si>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</si>
  <si>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</si>
  <si>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</si>
  <si>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</si>
  <si>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</si>
  <si>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</si>
  <si>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</si>
  <si>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</si>
  <si>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</si>
  <si>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</si>
  <si>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</si>
  <si>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</si>
  <si>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</si>
  <si>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</si>
  <si>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</si>
  <si>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</si>
  <si>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</si>
  <si>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</si>
  <si>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</si>
  <si>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</si>
  <si>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</si>
  <si>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</si>
  <si>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</si>
  <si>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</si>
  <si>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</si>
  <si>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</si>
  <si>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</si>
  <si>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</si>
  <si>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</si>
  <si>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</si>
  <si>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</si>
  <si>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</si>
  <si>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</si>
  <si>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</si>
  <si>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</si>
  <si>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</si>
  <si>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</si>
  <si>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</si>
  <si>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</si>
  <si>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</si>
  <si>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</si>
  <si>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</si>
  <si>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</si>
  <si>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</si>
  <si>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</si>
  <si>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</si>
  <si>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</si>
  <si>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</si>
  <si>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</si>
  <si>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</si>
  <si>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</si>
  <si>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</si>
  <si>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</si>
  <si>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</si>
  <si>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</si>
  <si>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</si>
  <si>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</si>
  <si>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</si>
  <si>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</si>
  <si>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</si>
  <si>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</si>
  <si>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Modernizácia zberného dvora</t>
  </si>
  <si>
    <t>NMP č.43,51</t>
  </si>
  <si>
    <t>Akčný plán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</si>
  <si>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</si>
  <si>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</si>
  <si>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</si>
  <si>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</si>
  <si>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</si>
  <si>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</si>
  <si>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</si>
  <si>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</si>
  <si>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</si>
  <si>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</si>
  <si>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</si>
  <si>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</si>
  <si>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</si>
  <si>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</si>
  <si>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</si>
  <si>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</si>
  <si>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</si>
  <si>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</si>
  <si>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</si>
  <si>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</si>
  <si>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</si>
  <si>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</si>
  <si>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</si>
  <si>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</si>
  <si>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</si>
  <si>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</si>
  <si>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</si>
  <si>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</si>
  <si>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</si>
  <si>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</si>
  <si>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</si>
  <si>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</si>
  <si>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</si>
  <si>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</si>
  <si>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</si>
  <si>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</si>
  <si>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</si>
  <si>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</si>
  <si>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</si>
  <si>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</si>
  <si>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</si>
  <si>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</si>
  <si>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</si>
  <si>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</si>
  <si>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</si>
  <si>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</si>
  <si>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</si>
  <si>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</si>
  <si>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</si>
  <si>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</si>
  <si>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</si>
  <si>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</si>
  <si>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</si>
  <si>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</si>
  <si>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</si>
  <si>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</si>
  <si>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</si>
  <si>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</si>
  <si>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</si>
  <si>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</si>
  <si>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</si>
  <si>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</si>
  <si>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</si>
  <si>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</si>
  <si>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</si>
  <si>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</si>
  <si>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</si>
  <si>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</si>
  <si>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</si>
  <si>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</si>
  <si>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</si>
  <si>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</si>
  <si>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</si>
  <si>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</si>
  <si>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</si>
  <si>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</si>
  <si>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</si>
  <si>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</si>
  <si>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</si>
  <si>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</si>
  <si>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</si>
  <si>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</si>
  <si>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</si>
  <si>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</si>
  <si>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</si>
  <si>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</si>
  <si>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</si>
  <si>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</si>
  <si>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</si>
  <si>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</si>
  <si>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</si>
  <si>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</si>
  <si>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</si>
  <si>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</si>
  <si>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</si>
  <si>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</si>
  <si>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</si>
  <si>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</si>
  <si>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</si>
  <si>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</si>
  <si>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</si>
  <si>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</si>
  <si>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</si>
  <si>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</si>
  <si>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</si>
  <si>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</si>
  <si>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</si>
  <si>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</si>
  <si>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</si>
  <si>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</si>
  <si>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</si>
  <si>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</si>
  <si>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</si>
  <si>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</si>
  <si>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</si>
  <si>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</si>
  <si>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</si>
  <si>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</si>
  <si>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</si>
  <si>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</si>
  <si>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</si>
  <si>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</si>
  <si>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</si>
  <si>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</si>
  <si>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</si>
  <si>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</si>
  <si>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</si>
  <si>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</si>
  <si>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</si>
  <si>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</si>
  <si>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</si>
  <si>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</si>
  <si>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</si>
  <si>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</si>
  <si>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</si>
  <si>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</si>
  <si>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</si>
  <si>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</si>
  <si>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</si>
  <si>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</si>
  <si>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</si>
  <si>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</si>
  <si>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</si>
  <si>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</si>
  <si>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</si>
  <si>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</si>
  <si>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</si>
  <si>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</si>
  <si>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</si>
  <si>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</si>
  <si>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</si>
  <si>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</si>
  <si>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</si>
  <si>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</si>
  <si>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</si>
  <si>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</si>
  <si>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</si>
  <si>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</si>
  <si>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</si>
  <si>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</si>
  <si>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</si>
  <si>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</si>
  <si>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</si>
  <si>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</si>
  <si>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</si>
  <si>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</si>
  <si>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</si>
  <si>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</si>
  <si>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</si>
  <si>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</si>
  <si>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</si>
  <si>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</si>
  <si>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</si>
  <si>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</si>
  <si>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</si>
  <si>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</si>
  <si>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</si>
  <si>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</si>
  <si>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</si>
  <si>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</si>
  <si>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</si>
  <si>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</si>
  <si>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</si>
  <si>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</si>
  <si>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</si>
  <si>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</si>
  <si>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</si>
  <si>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</si>
  <si>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</si>
  <si>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</si>
  <si>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</si>
  <si>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</si>
  <si>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</si>
  <si>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</si>
  <si>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</si>
  <si>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</si>
  <si>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</si>
  <si>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</si>
  <si>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</si>
  <si>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</si>
  <si>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</si>
  <si>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</si>
  <si>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</si>
  <si>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</si>
  <si>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</si>
  <si>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</si>
  <si>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</si>
  <si>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</si>
  <si>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</si>
  <si>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</si>
  <si>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</si>
  <si>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</si>
  <si>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</si>
  <si>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</si>
  <si>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</si>
  <si>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</si>
  <si>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</si>
  <si>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</si>
  <si>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</si>
  <si>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</si>
  <si>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</si>
  <si>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</si>
  <si>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</si>
  <si>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</si>
  <si>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</si>
  <si>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</si>
  <si>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</si>
  <si>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</si>
  <si>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</si>
  <si>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</si>
  <si>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</si>
  <si>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</si>
  <si>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</si>
  <si>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</si>
  <si>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</si>
  <si>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</si>
  <si>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</si>
  <si>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</si>
  <si>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</si>
  <si>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</si>
  <si>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</si>
  <si>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</si>
  <si>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</si>
  <si>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</si>
  <si>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</si>
  <si>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</si>
  <si>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</si>
  <si>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</si>
  <si>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</si>
  <si>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</si>
  <si>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</si>
  <si>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</si>
  <si>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</si>
  <si>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</si>
  <si>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</si>
  <si>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</si>
  <si>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</si>
  <si>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</si>
  <si>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</si>
  <si>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</si>
  <si>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</si>
  <si>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</si>
  <si>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ZUŠ - fasáda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</si>
  <si>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</si>
  <si>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</si>
  <si>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</si>
  <si>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</si>
  <si>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</si>
  <si>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</si>
  <si>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</si>
  <si>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</si>
  <si>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</si>
  <si>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</si>
  <si>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</si>
  <si>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</si>
  <si>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</si>
  <si>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</si>
  <si>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</si>
  <si>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</si>
  <si>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</si>
  <si>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</si>
  <si>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</si>
  <si>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</si>
  <si>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</si>
  <si>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</si>
  <si>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</si>
  <si>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</si>
  <si>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</si>
  <si>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</si>
  <si>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</si>
  <si>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</si>
  <si>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</si>
  <si>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</si>
  <si>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</si>
  <si>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</si>
  <si>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</si>
  <si>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</si>
  <si>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</si>
  <si>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</si>
  <si>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</si>
  <si>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>Kapitálový rozpočet - zdroje krytia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</si>
  <si>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</si>
  <si>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</si>
  <si>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</si>
  <si>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</si>
  <si>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</si>
  <si>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</si>
  <si>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</si>
  <si>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</si>
  <si>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Úver byty</t>
  </si>
  <si>
    <t>krátkodobý úver</t>
  </si>
  <si>
    <t>úver 2019</t>
  </si>
  <si>
    <t>Odvodnenie Závada</t>
  </si>
  <si>
    <t>Kapitál. výdavky celkom</t>
  </si>
  <si>
    <t xml:space="preserve"> Rozpočet 2021</t>
  </si>
  <si>
    <t>Dotácia MF SR</t>
  </si>
  <si>
    <t>Rozpočet 2021</t>
  </si>
  <si>
    <t>Upravený rozpočet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</si>
  <si>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</si>
  <si>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</si>
  <si>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</si>
  <si>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</si>
  <si>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</si>
  <si>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</si>
  <si>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</si>
  <si>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zmena č.2</t>
  </si>
  <si>
    <t>pozemok pre TS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</si>
  <si>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</si>
  <si>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</si>
  <si>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</si>
  <si>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</si>
  <si>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</si>
  <si>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</si>
  <si>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</si>
  <si>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</si>
  <si>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</si>
  <si>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</si>
  <si>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</si>
  <si>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</si>
  <si>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</si>
  <si>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 NMP 2 PD</t>
  </si>
  <si>
    <t>Radnica</t>
  </si>
  <si>
    <t>Účel použitia</t>
  </si>
  <si>
    <t>schválené použitie</t>
  </si>
  <si>
    <t>zmena č.1</t>
  </si>
  <si>
    <t>zmena č.3</t>
  </si>
  <si>
    <t>Po zmene</t>
  </si>
  <si>
    <t>Cyklochodník</t>
  </si>
  <si>
    <t>Lávka Lev. Potok</t>
  </si>
  <si>
    <t>Obnov si svoj dom - spolufinancovanie</t>
  </si>
  <si>
    <t>Zlepšenie kľučových kompetencí žiakov</t>
  </si>
  <si>
    <t>Vojnové hroby</t>
  </si>
  <si>
    <t>Spolu</t>
  </si>
  <si>
    <t>Transfer pre TS - športoviská</t>
  </si>
  <si>
    <t>Účel</t>
  </si>
  <si>
    <t>suma (Eur)</t>
  </si>
  <si>
    <t>Použitie Investičného fondu rok 2021</t>
  </si>
  <si>
    <t>Použitie na kapitálové výdavky</t>
  </si>
  <si>
    <t>Spolu na kapitálové výdavky</t>
  </si>
  <si>
    <t>Spolu na bežné výdavky</t>
  </si>
  <si>
    <t>Použitie IF spolu</t>
  </si>
  <si>
    <t>Použitie úveru na bežné výdavky</t>
  </si>
  <si>
    <t>dotácia pre LKS</t>
  </si>
  <si>
    <t>Kúpa pozemku</t>
  </si>
  <si>
    <t>Príspevok pre TS Baterky do rolby</t>
  </si>
  <si>
    <t>Sídlisko Pri Prameni</t>
  </si>
  <si>
    <t>Chodníky na ulici Baštovej</t>
  </si>
  <si>
    <t>príspevok pre TS - cesty, chodníky</t>
  </si>
  <si>
    <t>príspevok pre TS - zimný štadión</t>
  </si>
  <si>
    <t>Príspevok pre TS Vianočná výzdoba</t>
  </si>
  <si>
    <t>Použitie na bežné výdavky</t>
  </si>
  <si>
    <t>Prevod rezervný fond</t>
  </si>
  <si>
    <t>Použitie Rezervného fondu rok 2021</t>
  </si>
  <si>
    <t>Kapitálové granty a transfery</t>
  </si>
  <si>
    <t xml:space="preserve">Havária hradob. múru pri Košickej bráne </t>
  </si>
  <si>
    <t>Radnica NMP 2 I. etapa</t>
  </si>
  <si>
    <t>WC NMP č. 54 - spolufinancovanie</t>
  </si>
  <si>
    <t xml:space="preserve">VO Žel. riadok </t>
  </si>
  <si>
    <t>zmena č.4</t>
  </si>
  <si>
    <t>zmena č. 4</t>
  </si>
  <si>
    <t>VO Probstnerova cesta</t>
  </si>
  <si>
    <t xml:space="preserve">Dom meštiansky na NMP č.28 </t>
  </si>
  <si>
    <t xml:space="preserve">Obnova NKP- mestské opevnenie </t>
  </si>
  <si>
    <t xml:space="preserve">Dom meštiansky, NMP č.43 </t>
  </si>
  <si>
    <t>Dom meštiansky, NMP č.50</t>
  </si>
  <si>
    <t>Dom meštiansky, NMP č.47</t>
  </si>
  <si>
    <t>Prestavba NMP II.etapa, časť C</t>
  </si>
  <si>
    <t xml:space="preserve">Statické zabezpečenie hradobného múru_ Košická brána </t>
  </si>
  <si>
    <t>Statické zabezpečenie hradobného múru</t>
  </si>
  <si>
    <t>MŠ Žel. riadok - rek. opletenia</t>
  </si>
  <si>
    <t>krátkodobý úver Hradby</t>
  </si>
  <si>
    <t>Schodok bežného rozpočtu</t>
  </si>
  <si>
    <t>Splátky istín úverov</t>
  </si>
  <si>
    <t>Investičný fond</t>
  </si>
  <si>
    <t>Rezervný fond</t>
  </si>
  <si>
    <t>Fond nevyčerpaných dotácií</t>
  </si>
  <si>
    <t>Kapitálové príjmy</t>
  </si>
  <si>
    <t>Úver na bežné výdavky</t>
  </si>
  <si>
    <t>Úver žabia cesta</t>
  </si>
  <si>
    <t>Celkový schodok BR</t>
  </si>
  <si>
    <t>Krytie schodku BR</t>
  </si>
  <si>
    <t>sčítanie obyvateľstva</t>
  </si>
  <si>
    <t>Dotácia Covid</t>
  </si>
  <si>
    <t>Statické zabezpečenie hradobného múru_ ul. Hradby</t>
  </si>
  <si>
    <t xml:space="preserve">kapitálové príjmy </t>
  </si>
  <si>
    <t>Zlepšenie kľúč. komp.  žiakov ZŠ Franc.</t>
  </si>
  <si>
    <t>Zlepšenie kľúč. komp.  žiakov ZŠ Klub.</t>
  </si>
  <si>
    <t>Zlepšenie kľúč. komp.  žiakov ZŠ G. Haina</t>
  </si>
  <si>
    <t>Statické zabezpečenie ohradového múru_ ul. Hradby</t>
  </si>
  <si>
    <t>MŠ Predmestie - vybavenie ŠJ</t>
  </si>
  <si>
    <t>ZŠ G. Haina Multifunkčné ihrisko</t>
  </si>
  <si>
    <t>Dotácia strava</t>
  </si>
  <si>
    <t>dotácia covid - školy</t>
  </si>
  <si>
    <t xml:space="preserve"> Skutočnosť 2020</t>
  </si>
  <si>
    <t>ZŠ Francisciho</t>
  </si>
  <si>
    <t>Krátkodobý úver - prekleňovací</t>
  </si>
  <si>
    <t xml:space="preserve">Potraviny - vrátky </t>
  </si>
  <si>
    <t>Skutočnosť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</si>
</sst>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S_k"/>
  </numFmts>
  <fonts count="45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0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6" fillId="0" borderId="17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3" fontId="8" fillId="0" borderId="23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3" fontId="5" fillId="0" borderId="22" xfId="0" applyNumberFormat="1" applyFont="1" applyBorder="1"/>
    <xf numFmtId="3" fontId="0" fillId="0" borderId="23" xfId="0" applyNumberFormat="1" applyFont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3" fontId="12" fillId="0" borderId="23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3" fontId="2" fillId="0" borderId="41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3" fontId="10" fillId="0" borderId="23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3" fontId="7" fillId="0" borderId="50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0" fontId="9" fillId="0" borderId="45" xfId="0" applyFont="1" applyFill="1" applyBorder="1"/>
    <xf numFmtId="3" fontId="9" fillId="0" borderId="38" xfId="0" applyNumberFormat="1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5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3" fontId="5" fillId="0" borderId="51" xfId="0" applyNumberFormat="1" applyFont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3" fontId="12" fillId="0" borderId="41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3" fontId="11" fillId="0" borderId="33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3" fontId="14" fillId="0" borderId="23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3" fontId="15" fillId="0" borderId="56" xfId="0" applyNumberFormat="1" applyFont="1" applyBorder="1"/>
    <xf numFmtId="3" fontId="15" fillId="0" borderId="58" xfId="0" applyNumberFormat="1" applyFont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29" xfId="0" applyNumberFormat="1" applyFont="1" applyBorder="1"/>
    <xf numFmtId="3" fontId="0" fillId="0" borderId="30" xfId="0" applyNumberFormat="1" applyFont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0" fillId="0" borderId="31" xfId="0" applyNumberFormat="1" applyFont="1" applyBorder="1"/>
    <xf numFmtId="3" fontId="0" fillId="0" borderId="33" xfId="0" applyNumberFormat="1" applyFont="1" applyBorder="1"/>
    <xf numFmtId="3" fontId="18" fillId="0" borderId="32" xfId="0" applyNumberFormat="1" applyFont="1" applyFill="1" applyBorder="1"/>
    <xf numFmtId="4" fontId="0" fillId="0" borderId="31" xfId="0" applyNumberFormat="1" applyFont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7" xfId="0" applyNumberFormat="1" applyFont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3" fontId="4" fillId="0" borderId="23" xfId="0" applyNumberFormat="1" applyFont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3" fontId="19" fillId="0" borderId="45" xfId="0" applyNumberFormat="1" applyFont="1" applyFill="1" applyBorder="1"/>
    <xf numFmtId="3" fontId="0" fillId="0" borderId="38" xfId="0" applyNumberFormat="1" applyFont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3" fontId="8" fillId="0" borderId="22" xfId="0" applyNumberFormat="1" applyFont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3" fontId="0" fillId="0" borderId="16" xfId="0" applyNumberFormat="1" applyFont="1" applyBorder="1"/>
    <xf numFmtId="3" fontId="0" fillId="0" borderId="51" xfId="0" applyNumberFormat="1" applyFont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0" fillId="0" borderId="22" xfId="0" applyNumberFormat="1" applyFont="1" applyBorder="1"/>
    <xf numFmtId="3" fontId="9" fillId="0" borderId="16" xfId="0" applyNumberFormat="1" applyFont="1" applyFill="1" applyBorder="1"/>
    <xf numFmtId="3" fontId="0" fillId="0" borderId="37" xfId="0" applyNumberFormat="1" applyFont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3" fontId="0" fillId="0" borderId="27" xfId="0" applyNumberFormat="1" applyFont="1" applyBorder="1"/>
    <xf numFmtId="3" fontId="0" fillId="0" borderId="69" xfId="0" applyNumberFormat="1" applyFont="1" applyBorder="1"/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18" fillId="0" borderId="36" xfId="0" applyNumberFormat="1" applyFont="1" applyFill="1" applyBorder="1"/>
    <xf numFmtId="3" fontId="0" fillId="0" borderId="35" xfId="0" applyNumberFormat="1" applyFont="1" applyBorder="1"/>
    <xf numFmtId="3" fontId="0" fillId="0" borderId="52" xfId="0" applyNumberFormat="1" applyFont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3" fontId="0" fillId="0" borderId="34" xfId="0" applyNumberFormat="1" applyFont="1" applyBorder="1"/>
    <xf numFmtId="3" fontId="0" fillId="0" borderId="41" xfId="0" applyNumberFormat="1" applyFont="1" applyBorder="1"/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29" xfId="0" applyNumberFormat="1" applyFont="1" applyBorder="1"/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16" xfId="0" applyNumberFormat="1" applyFont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3" fontId="13" fillId="0" borderId="27" xfId="0" applyNumberFormat="1" applyFont="1" applyBorder="1"/>
    <xf numFmtId="3" fontId="13" fillId="0" borderId="69" xfId="0" applyNumberFormat="1" applyFont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3" fontId="4" fillId="0" borderId="22" xfId="0" applyNumberFormat="1" applyFont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35" xfId="0" applyNumberFormat="1" applyFont="1" applyBorder="1"/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4" fontId="9" fillId="0" borderId="43" xfId="0" applyNumberFormat="1" applyFont="1" applyBorder="1"/>
    <xf numFmtId="0" fontId="13" fillId="0" borderId="31" xfId="0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3" fontId="13" fillId="0" borderId="30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6" fillId="0" borderId="23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3" fontId="12" fillId="0" borderId="50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3" fontId="6" fillId="0" borderId="58" xfId="0" applyNumberFormat="1" applyFont="1" applyFill="1" applyBorder="1"/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9" fillId="0" borderId="69" xfId="0" applyNumberFormat="1" applyFont="1" applyFill="1" applyBorder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3" fontId="25" fillId="0" borderId="27" xfId="0" applyNumberFormat="1" applyFont="1" applyFill="1" applyBorder="1"/>
    <xf numFmtId="3" fontId="25" fillId="0" borderId="69" xfId="0" applyNumberFormat="1" applyFont="1" applyFill="1" applyBorder="1"/>
    <xf numFmtId="0" fontId="11" fillId="0" borderId="29" xfId="0" applyFont="1" applyFill="1" applyBorder="1" applyAlignment="1">
      <alignment horizontal="left"/>
    </xf>
    <xf numFmtId="3" fontId="25" fillId="0" borderId="29" xfId="0" applyNumberFormat="1" applyFont="1" applyFill="1" applyBorder="1"/>
    <xf numFmtId="3" fontId="25" fillId="0" borderId="30" xfId="0" applyNumberFormat="1" applyFont="1" applyFill="1" applyBorder="1"/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7" fillId="0" borderId="33" xfId="0" applyNumberFormat="1" applyFont="1" applyFill="1" applyBorder="1"/>
    <xf numFmtId="3" fontId="9" fillId="0" borderId="41" xfId="0" applyNumberFormat="1" applyFont="1" applyFill="1" applyBorder="1"/>
    <xf numFmtId="4" fontId="27" fillId="0" borderId="28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4" fontId="28" fillId="0" borderId="0" xfId="0" applyNumberFormat="1" applyFont="1"/>
    <xf numFmtId="3" fontId="11" fillId="0" borderId="30" xfId="0" applyNumberFormat="1" applyFont="1" applyFill="1" applyBorder="1"/>
    <xf numFmtId="3" fontId="9" fillId="0" borderId="23" xfId="0" applyNumberFormat="1" applyFont="1" applyFill="1" applyBorder="1"/>
    <xf numFmtId="3" fontId="11" fillId="0" borderId="52" xfId="0" applyNumberFormat="1" applyFont="1" applyFill="1" applyBorder="1"/>
    <xf numFmtId="3" fontId="7" fillId="0" borderId="41" xfId="0" applyNumberFormat="1" applyFont="1" applyFill="1" applyBorder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0" fontId="13" fillId="0" borderId="23" xfId="0" applyFont="1" applyFill="1" applyBorder="1"/>
    <xf numFmtId="4" fontId="13" fillId="0" borderId="25" xfId="0" applyNumberFormat="1" applyFont="1" applyFill="1" applyBorder="1"/>
    <xf numFmtId="0" fontId="13" fillId="0" borderId="51" xfId="0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1" fontId="10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3" fontId="9" fillId="0" borderId="52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4" xfId="0" applyNumberForma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3" fontId="0" fillId="0" borderId="41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3" fontId="13" fillId="0" borderId="69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3" fontId="13" fillId="0" borderId="33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4" fontId="0" fillId="0" borderId="61" xfId="0" applyNumberFormat="1" applyFill="1" applyBorder="1"/>
    <xf numFmtId="3" fontId="0" fillId="0" borderId="33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4" fontId="0" fillId="0" borderId="72" xfId="0" applyNumberFormat="1" applyFill="1" applyBorder="1"/>
    <xf numFmtId="3" fontId="0" fillId="0" borderId="38" xfId="0" applyNumberFormat="1" applyFill="1" applyBorder="1"/>
    <xf numFmtId="3" fontId="2" fillId="0" borderId="54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3" fontId="0" fillId="0" borderId="88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0" fontId="4" fillId="2" borderId="91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9" fillId="0" borderId="98" xfId="0" applyFont="1" applyFill="1" applyBorder="1"/>
    <xf numFmtId="0" fontId="6" fillId="2" borderId="79" xfId="0" applyFont="1" applyFill="1" applyBorder="1" applyAlignment="1">
      <alignment horizontal="left"/>
    </xf>
    <xf numFmtId="3" fontId="6" fillId="2" borderId="56" xfId="0" applyNumberFormat="1" applyFont="1" applyFill="1" applyBorder="1"/>
    <xf numFmtId="3" fontId="6" fillId="2" borderId="58" xfId="0" applyNumberFormat="1" applyFont="1" applyFill="1" applyBorder="1"/>
    <xf numFmtId="0" fontId="34" fillId="0" borderId="0" xfId="0" applyFont="1"/>
    <xf numFmtId="3" fontId="34" fillId="0" borderId="0" xfId="0" applyNumberFormat="1" applyFont="1"/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vertical="center"/>
    </xf>
    <xf numFmtId="3" fontId="0" fillId="0" borderId="29" xfId="0" applyNumberFormat="1" applyBorder="1"/>
    <xf numFmtId="3" fontId="0" fillId="0" borderId="31" xfId="0" applyNumberFormat="1" applyBorder="1"/>
    <xf numFmtId="3" fontId="0" fillId="0" borderId="37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27" xfId="0" applyNumberFormat="1" applyBorder="1"/>
    <xf numFmtId="3" fontId="0" fillId="0" borderId="35" xfId="0" applyNumberFormat="1" applyBorder="1"/>
    <xf numFmtId="3" fontId="13" fillId="0" borderId="34" xfId="0" applyNumberFormat="1" applyFont="1" applyBorder="1"/>
    <xf numFmtId="3" fontId="4" fillId="0" borderId="22" xfId="0" applyNumberFormat="1" applyFont="1" applyBorder="1" applyAlignment="1">
      <alignment vertical="center"/>
    </xf>
    <xf numFmtId="3" fontId="11" fillId="0" borderId="31" xfId="0" applyNumberFormat="1" applyFont="1" applyFill="1" applyBorder="1"/>
    <xf numFmtId="3" fontId="13" fillId="0" borderId="22" xfId="0" applyNumberFormat="1" applyFont="1" applyFill="1" applyBorder="1"/>
    <xf numFmtId="3" fontId="13" fillId="0" borderId="16" xfId="0" applyNumberFormat="1" applyFont="1" applyFill="1" applyBorder="1"/>
    <xf numFmtId="3" fontId="0" fillId="0" borderId="13" xfId="0" applyNumberFormat="1" applyFill="1" applyBorder="1"/>
    <xf numFmtId="0" fontId="2" fillId="0" borderId="8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35" fillId="0" borderId="0" xfId="0" applyFont="1"/>
    <xf numFmtId="3" fontId="35" fillId="0" borderId="22" xfId="0" applyNumberFormat="1" applyFont="1" applyBorder="1"/>
    <xf numFmtId="0" fontId="13" fillId="0" borderId="72" xfId="0" applyFont="1" applyFill="1" applyBorder="1"/>
    <xf numFmtId="0" fontId="36" fillId="0" borderId="0" xfId="0" applyFont="1"/>
    <xf numFmtId="0" fontId="37" fillId="0" borderId="0" xfId="0" applyFont="1"/>
    <xf numFmtId="0" fontId="36" fillId="0" borderId="65" xfId="0" applyFont="1" applyBorder="1"/>
    <xf numFmtId="0" fontId="38" fillId="0" borderId="0" xfId="0" applyFont="1" applyAlignment="1">
      <alignment horizontal="center"/>
    </xf>
    <xf numFmtId="0" fontId="13" fillId="0" borderId="107" xfId="0" applyFont="1" applyFill="1" applyBorder="1"/>
    <xf numFmtId="0" fontId="13" fillId="0" borderId="111" xfId="0" applyFont="1" applyFill="1" applyBorder="1"/>
    <xf numFmtId="0" fontId="13" fillId="0" borderId="113" xfId="0" applyFont="1" applyFill="1" applyBorder="1"/>
    <xf numFmtId="0" fontId="13" fillId="0" borderId="116" xfId="0" applyFont="1" applyFill="1" applyBorder="1"/>
    <xf numFmtId="0" fontId="13" fillId="0" borderId="122" xfId="0" applyFont="1" applyFill="1" applyBorder="1"/>
    <xf numFmtId="0" fontId="13" fillId="0" borderId="65" xfId="0" applyFont="1" applyFill="1" applyBorder="1"/>
    <xf numFmtId="0" fontId="40" fillId="0" borderId="0" xfId="0" applyFont="1"/>
    <xf numFmtId="3" fontId="40" fillId="0" borderId="108" xfId="0" applyNumberFormat="1" applyFont="1" applyBorder="1"/>
    <xf numFmtId="3" fontId="40" fillId="0" borderId="109" xfId="0" applyNumberFormat="1" applyFont="1" applyBorder="1"/>
    <xf numFmtId="3" fontId="40" fillId="0" borderId="110" xfId="0" applyNumberFormat="1" applyFont="1" applyBorder="1"/>
    <xf numFmtId="3" fontId="40" fillId="0" borderId="64" xfId="0" applyNumberFormat="1" applyFont="1" applyBorder="1"/>
    <xf numFmtId="3" fontId="40" fillId="0" borderId="112" xfId="0" applyNumberFormat="1" applyFont="1" applyBorder="1"/>
    <xf numFmtId="3" fontId="40" fillId="0" borderId="114" xfId="0" applyNumberFormat="1" applyFont="1" applyBorder="1"/>
    <xf numFmtId="3" fontId="40" fillId="0" borderId="115" xfId="0" applyNumberFormat="1" applyFont="1" applyBorder="1"/>
    <xf numFmtId="3" fontId="40" fillId="0" borderId="68" xfId="0" applyNumberFormat="1" applyFont="1" applyBorder="1"/>
    <xf numFmtId="3" fontId="40" fillId="0" borderId="117" xfId="0" applyNumberFormat="1" applyFont="1" applyBorder="1"/>
    <xf numFmtId="3" fontId="40" fillId="0" borderId="99" xfId="0" applyNumberFormat="1" applyFont="1" applyBorder="1"/>
    <xf numFmtId="3" fontId="40" fillId="0" borderId="123" xfId="0" applyNumberFormat="1" applyFont="1" applyBorder="1"/>
    <xf numFmtId="3" fontId="40" fillId="0" borderId="124" xfId="0" applyNumberFormat="1" applyFont="1" applyBorder="1"/>
    <xf numFmtId="0" fontId="40" fillId="0" borderId="125" xfId="0" applyFont="1" applyBorder="1"/>
    <xf numFmtId="0" fontId="40" fillId="0" borderId="114" xfId="0" applyFont="1" applyBorder="1"/>
    <xf numFmtId="0" fontId="39" fillId="0" borderId="0" xfId="0" applyFont="1"/>
    <xf numFmtId="3" fontId="36" fillId="0" borderId="118" xfId="0" applyNumberFormat="1" applyFont="1" applyBorder="1"/>
    <xf numFmtId="0" fontId="36" fillId="0" borderId="121" xfId="0" applyFont="1" applyBorder="1"/>
    <xf numFmtId="3" fontId="36" fillId="0" borderId="119" xfId="0" applyNumberFormat="1" applyFont="1" applyBorder="1"/>
    <xf numFmtId="3" fontId="40" fillId="0" borderId="126" xfId="0" applyNumberFormat="1" applyFont="1" applyBorder="1"/>
    <xf numFmtId="0" fontId="41" fillId="0" borderId="65" xfId="0" applyFont="1" applyFill="1" applyBorder="1"/>
    <xf numFmtId="0" fontId="13" fillId="0" borderId="120" xfId="0" applyFont="1" applyFill="1" applyBorder="1"/>
    <xf numFmtId="0" fontId="37" fillId="3" borderId="79" xfId="0" applyFont="1" applyFill="1" applyBorder="1"/>
    <xf numFmtId="0" fontId="37" fillId="4" borderId="79" xfId="0" applyFont="1" applyFill="1" applyBorder="1"/>
    <xf numFmtId="0" fontId="37" fillId="4" borderId="93" xfId="0" applyFont="1" applyFill="1" applyBorder="1"/>
    <xf numFmtId="3" fontId="37" fillId="4" borderId="58" xfId="0" applyNumberFormat="1" applyFont="1" applyFill="1" applyBorder="1"/>
    <xf numFmtId="0" fontId="39" fillId="4" borderId="22" xfId="0" applyFont="1" applyFill="1" applyBorder="1" applyAlignment="1">
      <alignment vertical="center" wrapText="1"/>
    </xf>
    <xf numFmtId="0" fontId="39" fillId="4" borderId="22" xfId="0" applyFont="1" applyFill="1" applyBorder="1" applyAlignment="1">
      <alignment horizontal="center" vertical="center" wrapText="1"/>
    </xf>
    <xf numFmtId="0" fontId="39" fillId="4" borderId="19" xfId="0" applyFont="1" applyFill="1" applyBorder="1" applyAlignment="1">
      <alignment vertical="center" wrapText="1"/>
    </xf>
    <xf numFmtId="0" fontId="39" fillId="4" borderId="48" xfId="0" applyFont="1" applyFill="1" applyBorder="1" applyAlignment="1">
      <alignment vertical="center" wrapText="1"/>
    </xf>
    <xf numFmtId="0" fontId="39" fillId="4" borderId="22" xfId="0" applyFont="1" applyFill="1" applyBorder="1"/>
    <xf numFmtId="3" fontId="39" fillId="4" borderId="22" xfId="0" applyNumberFormat="1" applyFont="1" applyFill="1" applyBorder="1"/>
    <xf numFmtId="3" fontId="39" fillId="4" borderId="19" xfId="0" applyNumberFormat="1" applyFont="1" applyFill="1" applyBorder="1"/>
    <xf numFmtId="3" fontId="39" fillId="4" borderId="48" xfId="0" applyNumberFormat="1" applyFont="1" applyFill="1" applyBorder="1"/>
    <xf numFmtId="0" fontId="39" fillId="4" borderId="79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vertical="center" wrapText="1"/>
    </xf>
    <xf numFmtId="0" fontId="39" fillId="4" borderId="56" xfId="0" applyFont="1" applyFill="1" applyBorder="1" applyAlignment="1">
      <alignment vertical="center" wrapText="1"/>
    </xf>
    <xf numFmtId="0" fontId="39" fillId="4" borderId="54" xfId="0" applyFont="1" applyFill="1" applyBorder="1" applyAlignment="1">
      <alignment vertical="center" wrapText="1"/>
    </xf>
    <xf numFmtId="0" fontId="39" fillId="4" borderId="58" xfId="0" applyFont="1" applyFill="1" applyBorder="1" applyAlignment="1">
      <alignment vertical="center" wrapText="1"/>
    </xf>
    <xf numFmtId="0" fontId="39" fillId="4" borderId="79" xfId="0" applyFont="1" applyFill="1" applyBorder="1"/>
    <xf numFmtId="0" fontId="39" fillId="4" borderId="56" xfId="0" applyFont="1" applyFill="1" applyBorder="1"/>
    <xf numFmtId="3" fontId="39" fillId="4" borderId="56" xfId="0" applyNumberFormat="1" applyFont="1" applyFill="1" applyBorder="1"/>
    <xf numFmtId="3" fontId="39" fillId="4" borderId="58" xfId="0" applyNumberFormat="1" applyFont="1" applyFill="1" applyBorder="1"/>
    <xf numFmtId="3" fontId="37" fillId="3" borderId="56" xfId="0" applyNumberFormat="1" applyFont="1" applyFill="1" applyBorder="1"/>
    <xf numFmtId="3" fontId="37" fillId="3" borderId="58" xfId="0" applyNumberFormat="1" applyFont="1" applyFill="1" applyBorder="1"/>
    <xf numFmtId="3" fontId="9" fillId="5" borderId="31" xfId="0" applyNumberFormat="1" applyFont="1" applyFill="1" applyBorder="1"/>
    <xf numFmtId="3" fontId="42" fillId="0" borderId="31" xfId="0" applyNumberFormat="1" applyFont="1" applyFill="1" applyBorder="1"/>
    <xf numFmtId="3" fontId="36" fillId="0" borderId="0" xfId="0" applyNumberFormat="1" applyFont="1"/>
    <xf numFmtId="4" fontId="43" fillId="0" borderId="0" xfId="0" applyNumberFormat="1" applyFont="1"/>
    <xf numFmtId="3" fontId="44" fillId="0" borderId="31" xfId="0" applyNumberFormat="1" applyFont="1" applyFill="1" applyBorder="1"/>
    <xf numFmtId="3" fontId="44" fillId="0" borderId="29" xfId="0" applyNumberFormat="1" applyFont="1" applyFill="1" applyBorder="1"/>
    <xf numFmtId="0" fontId="4" fillId="0" borderId="0" xfId="0" applyFont="1" applyAlignment="1"/>
    <xf numFmtId="0" fontId="13" fillId="0" borderId="125" xfId="0" applyFont="1" applyFill="1" applyBorder="1"/>
    <xf numFmtId="3" fontId="2" fillId="0" borderId="55" xfId="0" applyNumberFormat="1" applyFont="1" applyFill="1" applyBorder="1"/>
    <xf numFmtId="3" fontId="35" fillId="0" borderId="0" xfId="0" applyNumberFormat="1" applyFont="1"/>
    <xf numFmtId="0" fontId="0" fillId="0" borderId="127" xfId="0" applyBorder="1"/>
    <xf numFmtId="3" fontId="0" fillId="0" borderId="127" xfId="0" applyNumberFormat="1" applyBorder="1"/>
    <xf numFmtId="0" fontId="35" fillId="0" borderId="127" xfId="0" applyFont="1" applyBorder="1"/>
    <xf numFmtId="3" fontId="35" fillId="0" borderId="127" xfId="0" applyNumberFormat="1" applyFont="1" applyBorder="1"/>
    <xf numFmtId="0" fontId="0" fillId="0" borderId="0" xfId="0" applyAlignment="1">
      <alignment horizontal="right" vertical="center" wrapText="1" indent="1"/>
    </xf>
    <xf numFmtId="4" fontId="6" fillId="0" borderId="15" xfId="0" applyNumberFormat="1" applyFont="1" applyFill="1" applyBorder="1"/>
    <xf numFmtId="4" fontId="7" fillId="0" borderId="21" xfId="0" applyNumberFormat="1" applyFont="1" applyFill="1" applyBorder="1"/>
    <xf numFmtId="4" fontId="6" fillId="0" borderId="49" xfId="0" applyNumberFormat="1" applyFont="1" applyFill="1" applyBorder="1"/>
    <xf numFmtId="4" fontId="7" fillId="0" borderId="49" xfId="0" applyNumberFormat="1" applyFont="1" applyFill="1" applyBorder="1"/>
    <xf numFmtId="4" fontId="6" fillId="0" borderId="57" xfId="0" applyNumberFormat="1" applyFont="1" applyFill="1" applyBorder="1"/>
    <xf numFmtId="4" fontId="18" fillId="0" borderId="36" xfId="0" applyNumberFormat="1" applyFont="1" applyFill="1" applyBorder="1"/>
    <xf numFmtId="4" fontId="18" fillId="0" borderId="43" xfId="0" applyNumberFormat="1" applyFont="1" applyFill="1" applyBorder="1"/>
    <xf numFmtId="4" fontId="18" fillId="0" borderId="32" xfId="0" applyNumberFormat="1" applyFont="1" applyFill="1" applyBorder="1"/>
    <xf numFmtId="4" fontId="21" fillId="0" borderId="21" xfId="0" applyNumberFormat="1" applyFont="1" applyFill="1" applyBorder="1"/>
    <xf numFmtId="4" fontId="21" fillId="0" borderId="32" xfId="0" applyNumberFormat="1" applyFont="1" applyFill="1" applyBorder="1"/>
    <xf numFmtId="4" fontId="18" fillId="0" borderId="21" xfId="0" applyNumberFormat="1" applyFont="1" applyFill="1" applyBorder="1"/>
    <xf numFmtId="4" fontId="18" fillId="0" borderId="12" xfId="0" applyNumberFormat="1" applyFont="1" applyFill="1" applyBorder="1"/>
    <xf numFmtId="4" fontId="22" fillId="0" borderId="36" xfId="0" applyNumberFormat="1" applyFont="1" applyFill="1" applyBorder="1"/>
    <xf numFmtId="4" fontId="21" fillId="0" borderId="36" xfId="0" applyNumberFormat="1" applyFont="1" applyFill="1" applyBorder="1" applyAlignment="1">
      <alignment vertical="center" wrapText="1"/>
    </xf>
    <xf numFmtId="4" fontId="18" fillId="0" borderId="78" xfId="0" applyNumberFormat="1" applyFont="1" applyFill="1" applyBorder="1"/>
    <xf numFmtId="4" fontId="7" fillId="0" borderId="23" xfId="0" applyNumberFormat="1" applyFont="1" applyFill="1" applyBorder="1"/>
    <xf numFmtId="4" fontId="13" fillId="0" borderId="48" xfId="0" applyNumberFormat="1" applyFont="1" applyFill="1" applyBorder="1"/>
    <xf numFmtId="4" fontId="13" fillId="0" borderId="16" xfId="0" applyNumberFormat="1" applyFont="1" applyFill="1" applyBorder="1"/>
    <xf numFmtId="4" fontId="2" fillId="0" borderId="54" xfId="0" applyNumberFormat="1" applyFont="1" applyFill="1" applyBorder="1"/>
    <xf numFmtId="4" fontId="7" fillId="0" borderId="56" xfId="0" applyNumberFormat="1" applyFont="1" applyFill="1" applyBorder="1"/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35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7" fillId="0" borderId="71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49" fontId="2" fillId="0" borderId="2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49" fontId="7" fillId="0" borderId="19" xfId="0" applyNumberFormat="1" applyFont="1" applyFill="1" applyBorder="1" applyAlignment="1">
      <alignment horizontal="left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" fontId="2" fillId="0" borderId="84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Fill="1" applyBorder="1" applyAlignment="1">
      <alignment horizontal="center"/>
    </xf>
    <xf numFmtId="3" fontId="0" fillId="0" borderId="103" xfId="0" applyNumberFormat="1" applyFill="1" applyBorder="1" applyAlignment="1">
      <alignment horizontal="center"/>
    </xf>
    <xf numFmtId="3" fontId="15" fillId="0" borderId="57" xfId="0" applyNumberFormat="1" applyFont="1" applyFill="1" applyBorder="1" applyAlignment="1">
      <alignment horizontal="center"/>
    </xf>
    <xf numFmtId="3" fontId="15" fillId="0" borderId="54" xfId="0" applyNumberFormat="1" applyFont="1" applyFill="1" applyBorder="1" applyAlignment="1">
      <alignment horizontal="center"/>
    </xf>
    <xf numFmtId="3" fontId="15" fillId="0" borderId="55" xfId="0" applyNumberFormat="1" applyFont="1" applyFill="1" applyBorder="1" applyAlignment="1">
      <alignment horizontal="center"/>
    </xf>
    <xf numFmtId="3" fontId="8" fillId="0" borderId="104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/>
    </xf>
    <xf numFmtId="3" fontId="8" fillId="0" borderId="106" xfId="0" applyNumberFormat="1" applyFont="1" applyFill="1" applyBorder="1" applyAlignment="1">
      <alignment horizontal="center" vertical="center"/>
    </xf>
    <xf numFmtId="3" fontId="8" fillId="0" borderId="104" xfId="0" applyNumberFormat="1" applyFont="1" applyFill="1" applyBorder="1" applyAlignment="1">
      <alignment horizontal="center"/>
    </xf>
    <xf numFmtId="3" fontId="8" fillId="0" borderId="105" xfId="0" applyNumberFormat="1" applyFont="1" applyFill="1" applyBorder="1" applyAlignment="1">
      <alignment horizontal="center"/>
    </xf>
    <xf numFmtId="3" fontId="8" fillId="0" borderId="106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4" fontId="17" fillId="0" borderId="57" xfId="0" applyNumberFormat="1" applyFont="1" applyFill="1" applyBorder="1"/>
    <xf numFmtId="0" fontId="11" fillId="0" borderId="22" xfId="0" applyFont="1" applyFill="1" applyBorder="1" applyAlignment="1">
      <alignment horizontal="left"/>
    </xf>
    <xf numFmtId="3" fontId="11" fillId="0" borderId="19" xfId="0" applyNumberFormat="1" applyFont="1" applyFill="1" applyBorder="1"/>
    <xf numFmtId="4" fontId="11" fillId="0" borderId="19" xfId="0" applyNumberFormat="1" applyFont="1" applyFill="1" applyBorder="1"/>
    <xf numFmtId="3" fontId="11" fillId="0" borderId="22" xfId="0" applyNumberFormat="1" applyFont="1" applyFill="1" applyBorder="1"/>
    <xf numFmtId="3" fontId="11" fillId="0" borderId="23" xfId="0" applyNumberFormat="1" applyFont="1" applyFill="1" applyBorder="1"/>
    <xf numFmtId="16" fontId="16" fillId="0" borderId="2" xfId="0" applyNumberFormat="1" applyFont="1" applyFill="1" applyBorder="1" applyAlignment="1">
      <alignment horizontal="center" vertical="center" wrapText="1"/>
    </xf>
    <xf numFmtId="16" fontId="16" fillId="0" borderId="7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tabSelected="1" zoomScaleNormal="100" workbookViewId="0">
      <selection activeCell="A13" sqref="A13:A16"/>
    </sheetView>
  </sheetViews>
  <sheetFormatPr defaultRowHeight="12.75" x14ac:dyDescent="0.2"/>
  <cols>
    <col min="1" max="2" width="9.140625" style="1"/>
    <col min="3" max="3" width="30.85546875" style="1" customWidth="1"/>
    <col min="4" max="4" width="17" style="1" hidden="1" customWidth="1"/>
    <col min="5" max="5" width="15.85546875" style="1" hidden="1" customWidth="1"/>
    <col min="6" max="6" width="16" style="1" customWidth="1"/>
    <col min="7" max="7" width="14.28515625" style="1" customWidth="1"/>
    <col min="8" max="8" width="11.85546875" style="1" customWidth="1"/>
    <col min="9" max="9" width="13.85546875" style="1" customWidth="1"/>
    <col min="10" max="10" width="9.140625" style="1"/>
    <col min="11" max="11" width="11.7109375" style="1" bestFit="1" customWidth="1"/>
    <col min="12" max="12" width="12" style="1" customWidth="1"/>
    <col min="13" max="13" width="9.140625" style="1"/>
    <col min="14" max="14" width="12.7109375" style="1" customWidth="1"/>
    <col min="15" max="245" width="9.140625" style="1"/>
    <col min="246" max="246" width="32.140625" style="1" customWidth="1"/>
    <col min="247" max="258" width="0" style="1" hidden="1" customWidth="1"/>
    <col min="259" max="259" width="17" style="1" customWidth="1"/>
    <col min="260" max="260" width="15.85546875" style="1" customWidth="1"/>
    <col min="261" max="261" width="15" style="1" customWidth="1"/>
    <col min="262" max="262" width="14.28515625" style="1" customWidth="1"/>
    <col min="263" max="263" width="8.28515625" style="1" customWidth="1"/>
    <col min="264" max="264" width="13.7109375" style="1" customWidth="1"/>
    <col min="265" max="265" width="13.85546875" style="1" customWidth="1"/>
    <col min="266" max="266" width="9.140625" style="1"/>
    <col min="267" max="267" width="11.7109375" style="1" bestFit="1" customWidth="1"/>
    <col min="268" max="268" width="12" style="1" customWidth="1"/>
    <col min="269" max="269" width="9.140625" style="1"/>
    <col min="270" max="270" width="12.7109375" style="1" customWidth="1"/>
    <col min="271" max="501" width="9.140625" style="1"/>
    <col min="502" max="502" width="32.140625" style="1" customWidth="1"/>
    <col min="503" max="514" width="0" style="1" hidden="1" customWidth="1"/>
    <col min="515" max="515" width="17" style="1" customWidth="1"/>
    <col min="516" max="516" width="15.85546875" style="1" customWidth="1"/>
    <col min="517" max="517" width="15" style="1" customWidth="1"/>
    <col min="518" max="518" width="14.28515625" style="1" customWidth="1"/>
    <col min="519" max="519" width="8.28515625" style="1" customWidth="1"/>
    <col min="520" max="520" width="13.7109375" style="1" customWidth="1"/>
    <col min="521" max="521" width="13.85546875" style="1" customWidth="1"/>
    <col min="522" max="522" width="9.140625" style="1"/>
    <col min="523" max="523" width="11.7109375" style="1" bestFit="1" customWidth="1"/>
    <col min="524" max="524" width="12" style="1" customWidth="1"/>
    <col min="525" max="525" width="9.140625" style="1"/>
    <col min="526" max="526" width="12.7109375" style="1" customWidth="1"/>
    <col min="527" max="757" width="9.140625" style="1"/>
    <col min="758" max="758" width="32.140625" style="1" customWidth="1"/>
    <col min="759" max="770" width="0" style="1" hidden="1" customWidth="1"/>
    <col min="771" max="771" width="17" style="1" customWidth="1"/>
    <col min="772" max="772" width="15.85546875" style="1" customWidth="1"/>
    <col min="773" max="773" width="15" style="1" customWidth="1"/>
    <col min="774" max="774" width="14.28515625" style="1" customWidth="1"/>
    <col min="775" max="775" width="8.28515625" style="1" customWidth="1"/>
    <col min="776" max="776" width="13.7109375" style="1" customWidth="1"/>
    <col min="777" max="777" width="13.85546875" style="1" customWidth="1"/>
    <col min="778" max="778" width="9.140625" style="1"/>
    <col min="779" max="779" width="11.7109375" style="1" bestFit="1" customWidth="1"/>
    <col min="780" max="780" width="12" style="1" customWidth="1"/>
    <col min="781" max="781" width="9.140625" style="1"/>
    <col min="782" max="782" width="12.7109375" style="1" customWidth="1"/>
    <col min="783" max="1013" width="9.140625" style="1"/>
    <col min="1014" max="1014" width="32.140625" style="1" customWidth="1"/>
    <col min="1015" max="1026" width="0" style="1" hidden="1" customWidth="1"/>
    <col min="1027" max="1027" width="17" style="1" customWidth="1"/>
    <col min="1028" max="1028" width="15.85546875" style="1" customWidth="1"/>
    <col min="1029" max="1029" width="15" style="1" customWidth="1"/>
    <col min="1030" max="1030" width="14.28515625" style="1" customWidth="1"/>
    <col min="1031" max="1031" width="8.28515625" style="1" customWidth="1"/>
    <col min="1032" max="1032" width="13.7109375" style="1" customWidth="1"/>
    <col min="1033" max="1033" width="13.85546875" style="1" customWidth="1"/>
    <col min="1034" max="1034" width="9.140625" style="1"/>
    <col min="1035" max="1035" width="11.7109375" style="1" bestFit="1" customWidth="1"/>
    <col min="1036" max="1036" width="12" style="1" customWidth="1"/>
    <col min="1037" max="1037" width="9.140625" style="1"/>
    <col min="1038" max="1038" width="12.7109375" style="1" customWidth="1"/>
    <col min="1039" max="1269" width="9.140625" style="1"/>
    <col min="1270" max="1270" width="32.140625" style="1" customWidth="1"/>
    <col min="1271" max="1282" width="0" style="1" hidden="1" customWidth="1"/>
    <col min="1283" max="1283" width="17" style="1" customWidth="1"/>
    <col min="1284" max="1284" width="15.85546875" style="1" customWidth="1"/>
    <col min="1285" max="1285" width="15" style="1" customWidth="1"/>
    <col min="1286" max="1286" width="14.28515625" style="1" customWidth="1"/>
    <col min="1287" max="1287" width="8.28515625" style="1" customWidth="1"/>
    <col min="1288" max="1288" width="13.7109375" style="1" customWidth="1"/>
    <col min="1289" max="1289" width="13.85546875" style="1" customWidth="1"/>
    <col min="1290" max="1290" width="9.140625" style="1"/>
    <col min="1291" max="1291" width="11.7109375" style="1" bestFit="1" customWidth="1"/>
    <col min="1292" max="1292" width="12" style="1" customWidth="1"/>
    <col min="1293" max="1293" width="9.140625" style="1"/>
    <col min="1294" max="1294" width="12.7109375" style="1" customWidth="1"/>
    <col min="1295" max="1525" width="9.140625" style="1"/>
    <col min="1526" max="1526" width="32.140625" style="1" customWidth="1"/>
    <col min="1527" max="1538" width="0" style="1" hidden="1" customWidth="1"/>
    <col min="1539" max="1539" width="17" style="1" customWidth="1"/>
    <col min="1540" max="1540" width="15.85546875" style="1" customWidth="1"/>
    <col min="1541" max="1541" width="15" style="1" customWidth="1"/>
    <col min="1542" max="1542" width="14.28515625" style="1" customWidth="1"/>
    <col min="1543" max="1543" width="8.28515625" style="1" customWidth="1"/>
    <col min="1544" max="1544" width="13.7109375" style="1" customWidth="1"/>
    <col min="1545" max="1545" width="13.85546875" style="1" customWidth="1"/>
    <col min="1546" max="1546" width="9.140625" style="1"/>
    <col min="1547" max="1547" width="11.7109375" style="1" bestFit="1" customWidth="1"/>
    <col min="1548" max="1548" width="12" style="1" customWidth="1"/>
    <col min="1549" max="1549" width="9.140625" style="1"/>
    <col min="1550" max="1550" width="12.7109375" style="1" customWidth="1"/>
    <col min="1551" max="1781" width="9.140625" style="1"/>
    <col min="1782" max="1782" width="32.140625" style="1" customWidth="1"/>
    <col min="1783" max="1794" width="0" style="1" hidden="1" customWidth="1"/>
    <col min="1795" max="1795" width="17" style="1" customWidth="1"/>
    <col min="1796" max="1796" width="15.85546875" style="1" customWidth="1"/>
    <col min="1797" max="1797" width="15" style="1" customWidth="1"/>
    <col min="1798" max="1798" width="14.28515625" style="1" customWidth="1"/>
    <col min="1799" max="1799" width="8.28515625" style="1" customWidth="1"/>
    <col min="1800" max="1800" width="13.7109375" style="1" customWidth="1"/>
    <col min="1801" max="1801" width="13.85546875" style="1" customWidth="1"/>
    <col min="1802" max="1802" width="9.140625" style="1"/>
    <col min="1803" max="1803" width="11.7109375" style="1" bestFit="1" customWidth="1"/>
    <col min="1804" max="1804" width="12" style="1" customWidth="1"/>
    <col min="1805" max="1805" width="9.140625" style="1"/>
    <col min="1806" max="1806" width="12.7109375" style="1" customWidth="1"/>
    <col min="1807" max="2037" width="9.140625" style="1"/>
    <col min="2038" max="2038" width="32.140625" style="1" customWidth="1"/>
    <col min="2039" max="2050" width="0" style="1" hidden="1" customWidth="1"/>
    <col min="2051" max="2051" width="17" style="1" customWidth="1"/>
    <col min="2052" max="2052" width="15.85546875" style="1" customWidth="1"/>
    <col min="2053" max="2053" width="15" style="1" customWidth="1"/>
    <col min="2054" max="2054" width="14.28515625" style="1" customWidth="1"/>
    <col min="2055" max="2055" width="8.28515625" style="1" customWidth="1"/>
    <col min="2056" max="2056" width="13.7109375" style="1" customWidth="1"/>
    <col min="2057" max="2057" width="13.85546875" style="1" customWidth="1"/>
    <col min="2058" max="2058" width="9.140625" style="1"/>
    <col min="2059" max="2059" width="11.7109375" style="1" bestFit="1" customWidth="1"/>
    <col min="2060" max="2060" width="12" style="1" customWidth="1"/>
    <col min="2061" max="2061" width="9.140625" style="1"/>
    <col min="2062" max="2062" width="12.7109375" style="1" customWidth="1"/>
    <col min="2063" max="2293" width="9.140625" style="1"/>
    <col min="2294" max="2294" width="32.140625" style="1" customWidth="1"/>
    <col min="2295" max="2306" width="0" style="1" hidden="1" customWidth="1"/>
    <col min="2307" max="2307" width="17" style="1" customWidth="1"/>
    <col min="2308" max="2308" width="15.85546875" style="1" customWidth="1"/>
    <col min="2309" max="2309" width="15" style="1" customWidth="1"/>
    <col min="2310" max="2310" width="14.28515625" style="1" customWidth="1"/>
    <col min="2311" max="2311" width="8.28515625" style="1" customWidth="1"/>
    <col min="2312" max="2312" width="13.7109375" style="1" customWidth="1"/>
    <col min="2313" max="2313" width="13.85546875" style="1" customWidth="1"/>
    <col min="2314" max="2314" width="9.140625" style="1"/>
    <col min="2315" max="2315" width="11.7109375" style="1" bestFit="1" customWidth="1"/>
    <col min="2316" max="2316" width="12" style="1" customWidth="1"/>
    <col min="2317" max="2317" width="9.140625" style="1"/>
    <col min="2318" max="2318" width="12.7109375" style="1" customWidth="1"/>
    <col min="2319" max="2549" width="9.140625" style="1"/>
    <col min="2550" max="2550" width="32.140625" style="1" customWidth="1"/>
    <col min="2551" max="2562" width="0" style="1" hidden="1" customWidth="1"/>
    <col min="2563" max="2563" width="17" style="1" customWidth="1"/>
    <col min="2564" max="2564" width="15.85546875" style="1" customWidth="1"/>
    <col min="2565" max="2565" width="15" style="1" customWidth="1"/>
    <col min="2566" max="2566" width="14.28515625" style="1" customWidth="1"/>
    <col min="2567" max="2567" width="8.28515625" style="1" customWidth="1"/>
    <col min="2568" max="2568" width="13.7109375" style="1" customWidth="1"/>
    <col min="2569" max="2569" width="13.85546875" style="1" customWidth="1"/>
    <col min="2570" max="2570" width="9.140625" style="1"/>
    <col min="2571" max="2571" width="11.7109375" style="1" bestFit="1" customWidth="1"/>
    <col min="2572" max="2572" width="12" style="1" customWidth="1"/>
    <col min="2573" max="2573" width="9.140625" style="1"/>
    <col min="2574" max="2574" width="12.7109375" style="1" customWidth="1"/>
    <col min="2575" max="2805" width="9.140625" style="1"/>
    <col min="2806" max="2806" width="32.140625" style="1" customWidth="1"/>
    <col min="2807" max="2818" width="0" style="1" hidden="1" customWidth="1"/>
    <col min="2819" max="2819" width="17" style="1" customWidth="1"/>
    <col min="2820" max="2820" width="15.85546875" style="1" customWidth="1"/>
    <col min="2821" max="2821" width="15" style="1" customWidth="1"/>
    <col min="2822" max="2822" width="14.28515625" style="1" customWidth="1"/>
    <col min="2823" max="2823" width="8.28515625" style="1" customWidth="1"/>
    <col min="2824" max="2824" width="13.7109375" style="1" customWidth="1"/>
    <col min="2825" max="2825" width="13.85546875" style="1" customWidth="1"/>
    <col min="2826" max="2826" width="9.140625" style="1"/>
    <col min="2827" max="2827" width="11.7109375" style="1" bestFit="1" customWidth="1"/>
    <col min="2828" max="2828" width="12" style="1" customWidth="1"/>
    <col min="2829" max="2829" width="9.140625" style="1"/>
    <col min="2830" max="2830" width="12.7109375" style="1" customWidth="1"/>
    <col min="2831" max="3061" width="9.140625" style="1"/>
    <col min="3062" max="3062" width="32.140625" style="1" customWidth="1"/>
    <col min="3063" max="3074" width="0" style="1" hidden="1" customWidth="1"/>
    <col min="3075" max="3075" width="17" style="1" customWidth="1"/>
    <col min="3076" max="3076" width="15.85546875" style="1" customWidth="1"/>
    <col min="3077" max="3077" width="15" style="1" customWidth="1"/>
    <col min="3078" max="3078" width="14.28515625" style="1" customWidth="1"/>
    <col min="3079" max="3079" width="8.28515625" style="1" customWidth="1"/>
    <col min="3080" max="3080" width="13.7109375" style="1" customWidth="1"/>
    <col min="3081" max="3081" width="13.85546875" style="1" customWidth="1"/>
    <col min="3082" max="3082" width="9.140625" style="1"/>
    <col min="3083" max="3083" width="11.7109375" style="1" bestFit="1" customWidth="1"/>
    <col min="3084" max="3084" width="12" style="1" customWidth="1"/>
    <col min="3085" max="3085" width="9.140625" style="1"/>
    <col min="3086" max="3086" width="12.7109375" style="1" customWidth="1"/>
    <col min="3087" max="3317" width="9.140625" style="1"/>
    <col min="3318" max="3318" width="32.140625" style="1" customWidth="1"/>
    <col min="3319" max="3330" width="0" style="1" hidden="1" customWidth="1"/>
    <col min="3331" max="3331" width="17" style="1" customWidth="1"/>
    <col min="3332" max="3332" width="15.85546875" style="1" customWidth="1"/>
    <col min="3333" max="3333" width="15" style="1" customWidth="1"/>
    <col min="3334" max="3334" width="14.28515625" style="1" customWidth="1"/>
    <col min="3335" max="3335" width="8.28515625" style="1" customWidth="1"/>
    <col min="3336" max="3336" width="13.7109375" style="1" customWidth="1"/>
    <col min="3337" max="3337" width="13.85546875" style="1" customWidth="1"/>
    <col min="3338" max="3338" width="9.140625" style="1"/>
    <col min="3339" max="3339" width="11.7109375" style="1" bestFit="1" customWidth="1"/>
    <col min="3340" max="3340" width="12" style="1" customWidth="1"/>
    <col min="3341" max="3341" width="9.140625" style="1"/>
    <col min="3342" max="3342" width="12.7109375" style="1" customWidth="1"/>
    <col min="3343" max="3573" width="9.140625" style="1"/>
    <col min="3574" max="3574" width="32.140625" style="1" customWidth="1"/>
    <col min="3575" max="3586" width="0" style="1" hidden="1" customWidth="1"/>
    <col min="3587" max="3587" width="17" style="1" customWidth="1"/>
    <col min="3588" max="3588" width="15.85546875" style="1" customWidth="1"/>
    <col min="3589" max="3589" width="15" style="1" customWidth="1"/>
    <col min="3590" max="3590" width="14.28515625" style="1" customWidth="1"/>
    <col min="3591" max="3591" width="8.28515625" style="1" customWidth="1"/>
    <col min="3592" max="3592" width="13.7109375" style="1" customWidth="1"/>
    <col min="3593" max="3593" width="13.85546875" style="1" customWidth="1"/>
    <col min="3594" max="3594" width="9.140625" style="1"/>
    <col min="3595" max="3595" width="11.7109375" style="1" bestFit="1" customWidth="1"/>
    <col min="3596" max="3596" width="12" style="1" customWidth="1"/>
    <col min="3597" max="3597" width="9.140625" style="1"/>
    <col min="3598" max="3598" width="12.7109375" style="1" customWidth="1"/>
    <col min="3599" max="3829" width="9.140625" style="1"/>
    <col min="3830" max="3830" width="32.140625" style="1" customWidth="1"/>
    <col min="3831" max="3842" width="0" style="1" hidden="1" customWidth="1"/>
    <col min="3843" max="3843" width="17" style="1" customWidth="1"/>
    <col min="3844" max="3844" width="15.85546875" style="1" customWidth="1"/>
    <col min="3845" max="3845" width="15" style="1" customWidth="1"/>
    <col min="3846" max="3846" width="14.28515625" style="1" customWidth="1"/>
    <col min="3847" max="3847" width="8.28515625" style="1" customWidth="1"/>
    <col min="3848" max="3848" width="13.7109375" style="1" customWidth="1"/>
    <col min="3849" max="3849" width="13.85546875" style="1" customWidth="1"/>
    <col min="3850" max="3850" width="9.140625" style="1"/>
    <col min="3851" max="3851" width="11.7109375" style="1" bestFit="1" customWidth="1"/>
    <col min="3852" max="3852" width="12" style="1" customWidth="1"/>
    <col min="3853" max="3853" width="9.140625" style="1"/>
    <col min="3854" max="3854" width="12.7109375" style="1" customWidth="1"/>
    <col min="3855" max="4085" width="9.140625" style="1"/>
    <col min="4086" max="4086" width="32.140625" style="1" customWidth="1"/>
    <col min="4087" max="4098" width="0" style="1" hidden="1" customWidth="1"/>
    <col min="4099" max="4099" width="17" style="1" customWidth="1"/>
    <col min="4100" max="4100" width="15.85546875" style="1" customWidth="1"/>
    <col min="4101" max="4101" width="15" style="1" customWidth="1"/>
    <col min="4102" max="4102" width="14.28515625" style="1" customWidth="1"/>
    <col min="4103" max="4103" width="8.28515625" style="1" customWidth="1"/>
    <col min="4104" max="4104" width="13.7109375" style="1" customWidth="1"/>
    <col min="4105" max="4105" width="13.85546875" style="1" customWidth="1"/>
    <col min="4106" max="4106" width="9.140625" style="1"/>
    <col min="4107" max="4107" width="11.7109375" style="1" bestFit="1" customWidth="1"/>
    <col min="4108" max="4108" width="12" style="1" customWidth="1"/>
    <col min="4109" max="4109" width="9.140625" style="1"/>
    <col min="4110" max="4110" width="12.7109375" style="1" customWidth="1"/>
    <col min="4111" max="4341" width="9.140625" style="1"/>
    <col min="4342" max="4342" width="32.140625" style="1" customWidth="1"/>
    <col min="4343" max="4354" width="0" style="1" hidden="1" customWidth="1"/>
    <col min="4355" max="4355" width="17" style="1" customWidth="1"/>
    <col min="4356" max="4356" width="15.85546875" style="1" customWidth="1"/>
    <col min="4357" max="4357" width="15" style="1" customWidth="1"/>
    <col min="4358" max="4358" width="14.28515625" style="1" customWidth="1"/>
    <col min="4359" max="4359" width="8.28515625" style="1" customWidth="1"/>
    <col min="4360" max="4360" width="13.7109375" style="1" customWidth="1"/>
    <col min="4361" max="4361" width="13.85546875" style="1" customWidth="1"/>
    <col min="4362" max="4362" width="9.140625" style="1"/>
    <col min="4363" max="4363" width="11.7109375" style="1" bestFit="1" customWidth="1"/>
    <col min="4364" max="4364" width="12" style="1" customWidth="1"/>
    <col min="4365" max="4365" width="9.140625" style="1"/>
    <col min="4366" max="4366" width="12.7109375" style="1" customWidth="1"/>
    <col min="4367" max="4597" width="9.140625" style="1"/>
    <col min="4598" max="4598" width="32.140625" style="1" customWidth="1"/>
    <col min="4599" max="4610" width="0" style="1" hidden="1" customWidth="1"/>
    <col min="4611" max="4611" width="17" style="1" customWidth="1"/>
    <col min="4612" max="4612" width="15.85546875" style="1" customWidth="1"/>
    <col min="4613" max="4613" width="15" style="1" customWidth="1"/>
    <col min="4614" max="4614" width="14.28515625" style="1" customWidth="1"/>
    <col min="4615" max="4615" width="8.28515625" style="1" customWidth="1"/>
    <col min="4616" max="4616" width="13.7109375" style="1" customWidth="1"/>
    <col min="4617" max="4617" width="13.85546875" style="1" customWidth="1"/>
    <col min="4618" max="4618" width="9.140625" style="1"/>
    <col min="4619" max="4619" width="11.7109375" style="1" bestFit="1" customWidth="1"/>
    <col min="4620" max="4620" width="12" style="1" customWidth="1"/>
    <col min="4621" max="4621" width="9.140625" style="1"/>
    <col min="4622" max="4622" width="12.7109375" style="1" customWidth="1"/>
    <col min="4623" max="4853" width="9.140625" style="1"/>
    <col min="4854" max="4854" width="32.140625" style="1" customWidth="1"/>
    <col min="4855" max="4866" width="0" style="1" hidden="1" customWidth="1"/>
    <col min="4867" max="4867" width="17" style="1" customWidth="1"/>
    <col min="4868" max="4868" width="15.85546875" style="1" customWidth="1"/>
    <col min="4869" max="4869" width="15" style="1" customWidth="1"/>
    <col min="4870" max="4870" width="14.28515625" style="1" customWidth="1"/>
    <col min="4871" max="4871" width="8.28515625" style="1" customWidth="1"/>
    <col min="4872" max="4872" width="13.7109375" style="1" customWidth="1"/>
    <col min="4873" max="4873" width="13.85546875" style="1" customWidth="1"/>
    <col min="4874" max="4874" width="9.140625" style="1"/>
    <col min="4875" max="4875" width="11.7109375" style="1" bestFit="1" customWidth="1"/>
    <col min="4876" max="4876" width="12" style="1" customWidth="1"/>
    <col min="4877" max="4877" width="9.140625" style="1"/>
    <col min="4878" max="4878" width="12.7109375" style="1" customWidth="1"/>
    <col min="4879" max="5109" width="9.140625" style="1"/>
    <col min="5110" max="5110" width="32.140625" style="1" customWidth="1"/>
    <col min="5111" max="5122" width="0" style="1" hidden="1" customWidth="1"/>
    <col min="5123" max="5123" width="17" style="1" customWidth="1"/>
    <col min="5124" max="5124" width="15.85546875" style="1" customWidth="1"/>
    <col min="5125" max="5125" width="15" style="1" customWidth="1"/>
    <col min="5126" max="5126" width="14.28515625" style="1" customWidth="1"/>
    <col min="5127" max="5127" width="8.28515625" style="1" customWidth="1"/>
    <col min="5128" max="5128" width="13.7109375" style="1" customWidth="1"/>
    <col min="5129" max="5129" width="13.85546875" style="1" customWidth="1"/>
    <col min="5130" max="5130" width="9.140625" style="1"/>
    <col min="5131" max="5131" width="11.7109375" style="1" bestFit="1" customWidth="1"/>
    <col min="5132" max="5132" width="12" style="1" customWidth="1"/>
    <col min="5133" max="5133" width="9.140625" style="1"/>
    <col min="5134" max="5134" width="12.7109375" style="1" customWidth="1"/>
    <col min="5135" max="5365" width="9.140625" style="1"/>
    <col min="5366" max="5366" width="32.140625" style="1" customWidth="1"/>
    <col min="5367" max="5378" width="0" style="1" hidden="1" customWidth="1"/>
    <col min="5379" max="5379" width="17" style="1" customWidth="1"/>
    <col min="5380" max="5380" width="15.85546875" style="1" customWidth="1"/>
    <col min="5381" max="5381" width="15" style="1" customWidth="1"/>
    <col min="5382" max="5382" width="14.28515625" style="1" customWidth="1"/>
    <col min="5383" max="5383" width="8.28515625" style="1" customWidth="1"/>
    <col min="5384" max="5384" width="13.7109375" style="1" customWidth="1"/>
    <col min="5385" max="5385" width="13.85546875" style="1" customWidth="1"/>
    <col min="5386" max="5386" width="9.140625" style="1"/>
    <col min="5387" max="5387" width="11.7109375" style="1" bestFit="1" customWidth="1"/>
    <col min="5388" max="5388" width="12" style="1" customWidth="1"/>
    <col min="5389" max="5389" width="9.140625" style="1"/>
    <col min="5390" max="5390" width="12.7109375" style="1" customWidth="1"/>
    <col min="5391" max="5621" width="9.140625" style="1"/>
    <col min="5622" max="5622" width="32.140625" style="1" customWidth="1"/>
    <col min="5623" max="5634" width="0" style="1" hidden="1" customWidth="1"/>
    <col min="5635" max="5635" width="17" style="1" customWidth="1"/>
    <col min="5636" max="5636" width="15.85546875" style="1" customWidth="1"/>
    <col min="5637" max="5637" width="15" style="1" customWidth="1"/>
    <col min="5638" max="5638" width="14.28515625" style="1" customWidth="1"/>
    <col min="5639" max="5639" width="8.28515625" style="1" customWidth="1"/>
    <col min="5640" max="5640" width="13.7109375" style="1" customWidth="1"/>
    <col min="5641" max="5641" width="13.85546875" style="1" customWidth="1"/>
    <col min="5642" max="5642" width="9.140625" style="1"/>
    <col min="5643" max="5643" width="11.7109375" style="1" bestFit="1" customWidth="1"/>
    <col min="5644" max="5644" width="12" style="1" customWidth="1"/>
    <col min="5645" max="5645" width="9.140625" style="1"/>
    <col min="5646" max="5646" width="12.7109375" style="1" customWidth="1"/>
    <col min="5647" max="5877" width="9.140625" style="1"/>
    <col min="5878" max="5878" width="32.140625" style="1" customWidth="1"/>
    <col min="5879" max="5890" width="0" style="1" hidden="1" customWidth="1"/>
    <col min="5891" max="5891" width="17" style="1" customWidth="1"/>
    <col min="5892" max="5892" width="15.85546875" style="1" customWidth="1"/>
    <col min="5893" max="5893" width="15" style="1" customWidth="1"/>
    <col min="5894" max="5894" width="14.28515625" style="1" customWidth="1"/>
    <col min="5895" max="5895" width="8.28515625" style="1" customWidth="1"/>
    <col min="5896" max="5896" width="13.7109375" style="1" customWidth="1"/>
    <col min="5897" max="5897" width="13.85546875" style="1" customWidth="1"/>
    <col min="5898" max="5898" width="9.140625" style="1"/>
    <col min="5899" max="5899" width="11.7109375" style="1" bestFit="1" customWidth="1"/>
    <col min="5900" max="5900" width="12" style="1" customWidth="1"/>
    <col min="5901" max="5901" width="9.140625" style="1"/>
    <col min="5902" max="5902" width="12.7109375" style="1" customWidth="1"/>
    <col min="5903" max="6133" width="9.140625" style="1"/>
    <col min="6134" max="6134" width="32.140625" style="1" customWidth="1"/>
    <col min="6135" max="6146" width="0" style="1" hidden="1" customWidth="1"/>
    <col min="6147" max="6147" width="17" style="1" customWidth="1"/>
    <col min="6148" max="6148" width="15.85546875" style="1" customWidth="1"/>
    <col min="6149" max="6149" width="15" style="1" customWidth="1"/>
    <col min="6150" max="6150" width="14.28515625" style="1" customWidth="1"/>
    <col min="6151" max="6151" width="8.28515625" style="1" customWidth="1"/>
    <col min="6152" max="6152" width="13.7109375" style="1" customWidth="1"/>
    <col min="6153" max="6153" width="13.85546875" style="1" customWidth="1"/>
    <col min="6154" max="6154" width="9.140625" style="1"/>
    <col min="6155" max="6155" width="11.7109375" style="1" bestFit="1" customWidth="1"/>
    <col min="6156" max="6156" width="12" style="1" customWidth="1"/>
    <col min="6157" max="6157" width="9.140625" style="1"/>
    <col min="6158" max="6158" width="12.7109375" style="1" customWidth="1"/>
    <col min="6159" max="6389" width="9.140625" style="1"/>
    <col min="6390" max="6390" width="32.140625" style="1" customWidth="1"/>
    <col min="6391" max="6402" width="0" style="1" hidden="1" customWidth="1"/>
    <col min="6403" max="6403" width="17" style="1" customWidth="1"/>
    <col min="6404" max="6404" width="15.85546875" style="1" customWidth="1"/>
    <col min="6405" max="6405" width="15" style="1" customWidth="1"/>
    <col min="6406" max="6406" width="14.28515625" style="1" customWidth="1"/>
    <col min="6407" max="6407" width="8.28515625" style="1" customWidth="1"/>
    <col min="6408" max="6408" width="13.7109375" style="1" customWidth="1"/>
    <col min="6409" max="6409" width="13.85546875" style="1" customWidth="1"/>
    <col min="6410" max="6410" width="9.140625" style="1"/>
    <col min="6411" max="6411" width="11.7109375" style="1" bestFit="1" customWidth="1"/>
    <col min="6412" max="6412" width="12" style="1" customWidth="1"/>
    <col min="6413" max="6413" width="9.140625" style="1"/>
    <col min="6414" max="6414" width="12.7109375" style="1" customWidth="1"/>
    <col min="6415" max="6645" width="9.140625" style="1"/>
    <col min="6646" max="6646" width="32.140625" style="1" customWidth="1"/>
    <col min="6647" max="6658" width="0" style="1" hidden="1" customWidth="1"/>
    <col min="6659" max="6659" width="17" style="1" customWidth="1"/>
    <col min="6660" max="6660" width="15.85546875" style="1" customWidth="1"/>
    <col min="6661" max="6661" width="15" style="1" customWidth="1"/>
    <col min="6662" max="6662" width="14.28515625" style="1" customWidth="1"/>
    <col min="6663" max="6663" width="8.28515625" style="1" customWidth="1"/>
    <col min="6664" max="6664" width="13.7109375" style="1" customWidth="1"/>
    <col min="6665" max="6665" width="13.85546875" style="1" customWidth="1"/>
    <col min="6666" max="6666" width="9.140625" style="1"/>
    <col min="6667" max="6667" width="11.7109375" style="1" bestFit="1" customWidth="1"/>
    <col min="6668" max="6668" width="12" style="1" customWidth="1"/>
    <col min="6669" max="6669" width="9.140625" style="1"/>
    <col min="6670" max="6670" width="12.7109375" style="1" customWidth="1"/>
    <col min="6671" max="6901" width="9.140625" style="1"/>
    <col min="6902" max="6902" width="32.140625" style="1" customWidth="1"/>
    <col min="6903" max="6914" width="0" style="1" hidden="1" customWidth="1"/>
    <col min="6915" max="6915" width="17" style="1" customWidth="1"/>
    <col min="6916" max="6916" width="15.85546875" style="1" customWidth="1"/>
    <col min="6917" max="6917" width="15" style="1" customWidth="1"/>
    <col min="6918" max="6918" width="14.28515625" style="1" customWidth="1"/>
    <col min="6919" max="6919" width="8.28515625" style="1" customWidth="1"/>
    <col min="6920" max="6920" width="13.7109375" style="1" customWidth="1"/>
    <col min="6921" max="6921" width="13.85546875" style="1" customWidth="1"/>
    <col min="6922" max="6922" width="9.140625" style="1"/>
    <col min="6923" max="6923" width="11.7109375" style="1" bestFit="1" customWidth="1"/>
    <col min="6924" max="6924" width="12" style="1" customWidth="1"/>
    <col min="6925" max="6925" width="9.140625" style="1"/>
    <col min="6926" max="6926" width="12.7109375" style="1" customWidth="1"/>
    <col min="6927" max="7157" width="9.140625" style="1"/>
    <col min="7158" max="7158" width="32.140625" style="1" customWidth="1"/>
    <col min="7159" max="7170" width="0" style="1" hidden="1" customWidth="1"/>
    <col min="7171" max="7171" width="17" style="1" customWidth="1"/>
    <col min="7172" max="7172" width="15.85546875" style="1" customWidth="1"/>
    <col min="7173" max="7173" width="15" style="1" customWidth="1"/>
    <col min="7174" max="7174" width="14.28515625" style="1" customWidth="1"/>
    <col min="7175" max="7175" width="8.28515625" style="1" customWidth="1"/>
    <col min="7176" max="7176" width="13.7109375" style="1" customWidth="1"/>
    <col min="7177" max="7177" width="13.85546875" style="1" customWidth="1"/>
    <col min="7178" max="7178" width="9.140625" style="1"/>
    <col min="7179" max="7179" width="11.7109375" style="1" bestFit="1" customWidth="1"/>
    <col min="7180" max="7180" width="12" style="1" customWidth="1"/>
    <col min="7181" max="7181" width="9.140625" style="1"/>
    <col min="7182" max="7182" width="12.7109375" style="1" customWidth="1"/>
    <col min="7183" max="7413" width="9.140625" style="1"/>
    <col min="7414" max="7414" width="32.140625" style="1" customWidth="1"/>
    <col min="7415" max="7426" width="0" style="1" hidden="1" customWidth="1"/>
    <col min="7427" max="7427" width="17" style="1" customWidth="1"/>
    <col min="7428" max="7428" width="15.85546875" style="1" customWidth="1"/>
    <col min="7429" max="7429" width="15" style="1" customWidth="1"/>
    <col min="7430" max="7430" width="14.28515625" style="1" customWidth="1"/>
    <col min="7431" max="7431" width="8.28515625" style="1" customWidth="1"/>
    <col min="7432" max="7432" width="13.7109375" style="1" customWidth="1"/>
    <col min="7433" max="7433" width="13.85546875" style="1" customWidth="1"/>
    <col min="7434" max="7434" width="9.140625" style="1"/>
    <col min="7435" max="7435" width="11.7109375" style="1" bestFit="1" customWidth="1"/>
    <col min="7436" max="7436" width="12" style="1" customWidth="1"/>
    <col min="7437" max="7437" width="9.140625" style="1"/>
    <col min="7438" max="7438" width="12.7109375" style="1" customWidth="1"/>
    <col min="7439" max="7669" width="9.140625" style="1"/>
    <col min="7670" max="7670" width="32.140625" style="1" customWidth="1"/>
    <col min="7671" max="7682" width="0" style="1" hidden="1" customWidth="1"/>
    <col min="7683" max="7683" width="17" style="1" customWidth="1"/>
    <col min="7684" max="7684" width="15.85546875" style="1" customWidth="1"/>
    <col min="7685" max="7685" width="15" style="1" customWidth="1"/>
    <col min="7686" max="7686" width="14.28515625" style="1" customWidth="1"/>
    <col min="7687" max="7687" width="8.28515625" style="1" customWidth="1"/>
    <col min="7688" max="7688" width="13.7109375" style="1" customWidth="1"/>
    <col min="7689" max="7689" width="13.85546875" style="1" customWidth="1"/>
    <col min="7690" max="7690" width="9.140625" style="1"/>
    <col min="7691" max="7691" width="11.7109375" style="1" bestFit="1" customWidth="1"/>
    <col min="7692" max="7692" width="12" style="1" customWidth="1"/>
    <col min="7693" max="7693" width="9.140625" style="1"/>
    <col min="7694" max="7694" width="12.7109375" style="1" customWidth="1"/>
    <col min="7695" max="7925" width="9.140625" style="1"/>
    <col min="7926" max="7926" width="32.140625" style="1" customWidth="1"/>
    <col min="7927" max="7938" width="0" style="1" hidden="1" customWidth="1"/>
    <col min="7939" max="7939" width="17" style="1" customWidth="1"/>
    <col min="7940" max="7940" width="15.85546875" style="1" customWidth="1"/>
    <col min="7941" max="7941" width="15" style="1" customWidth="1"/>
    <col min="7942" max="7942" width="14.28515625" style="1" customWidth="1"/>
    <col min="7943" max="7943" width="8.28515625" style="1" customWidth="1"/>
    <col min="7944" max="7944" width="13.7109375" style="1" customWidth="1"/>
    <col min="7945" max="7945" width="13.85546875" style="1" customWidth="1"/>
    <col min="7946" max="7946" width="9.140625" style="1"/>
    <col min="7947" max="7947" width="11.7109375" style="1" bestFit="1" customWidth="1"/>
    <col min="7948" max="7948" width="12" style="1" customWidth="1"/>
    <col min="7949" max="7949" width="9.140625" style="1"/>
    <col min="7950" max="7950" width="12.7109375" style="1" customWidth="1"/>
    <col min="7951" max="8181" width="9.140625" style="1"/>
    <col min="8182" max="8182" width="32.140625" style="1" customWidth="1"/>
    <col min="8183" max="8194" width="0" style="1" hidden="1" customWidth="1"/>
    <col min="8195" max="8195" width="17" style="1" customWidth="1"/>
    <col min="8196" max="8196" width="15.85546875" style="1" customWidth="1"/>
    <col min="8197" max="8197" width="15" style="1" customWidth="1"/>
    <col min="8198" max="8198" width="14.28515625" style="1" customWidth="1"/>
    <col min="8199" max="8199" width="8.28515625" style="1" customWidth="1"/>
    <col min="8200" max="8200" width="13.7109375" style="1" customWidth="1"/>
    <col min="8201" max="8201" width="13.85546875" style="1" customWidth="1"/>
    <col min="8202" max="8202" width="9.140625" style="1"/>
    <col min="8203" max="8203" width="11.7109375" style="1" bestFit="1" customWidth="1"/>
    <col min="8204" max="8204" width="12" style="1" customWidth="1"/>
    <col min="8205" max="8205" width="9.140625" style="1"/>
    <col min="8206" max="8206" width="12.7109375" style="1" customWidth="1"/>
    <col min="8207" max="8437" width="9.140625" style="1"/>
    <col min="8438" max="8438" width="32.140625" style="1" customWidth="1"/>
    <col min="8439" max="8450" width="0" style="1" hidden="1" customWidth="1"/>
    <col min="8451" max="8451" width="17" style="1" customWidth="1"/>
    <col min="8452" max="8452" width="15.85546875" style="1" customWidth="1"/>
    <col min="8453" max="8453" width="15" style="1" customWidth="1"/>
    <col min="8454" max="8454" width="14.28515625" style="1" customWidth="1"/>
    <col min="8455" max="8455" width="8.28515625" style="1" customWidth="1"/>
    <col min="8456" max="8456" width="13.7109375" style="1" customWidth="1"/>
    <col min="8457" max="8457" width="13.85546875" style="1" customWidth="1"/>
    <col min="8458" max="8458" width="9.140625" style="1"/>
    <col min="8459" max="8459" width="11.7109375" style="1" bestFit="1" customWidth="1"/>
    <col min="8460" max="8460" width="12" style="1" customWidth="1"/>
    <col min="8461" max="8461" width="9.140625" style="1"/>
    <col min="8462" max="8462" width="12.7109375" style="1" customWidth="1"/>
    <col min="8463" max="8693" width="9.140625" style="1"/>
    <col min="8694" max="8694" width="32.140625" style="1" customWidth="1"/>
    <col min="8695" max="8706" width="0" style="1" hidden="1" customWidth="1"/>
    <col min="8707" max="8707" width="17" style="1" customWidth="1"/>
    <col min="8708" max="8708" width="15.85546875" style="1" customWidth="1"/>
    <col min="8709" max="8709" width="15" style="1" customWidth="1"/>
    <col min="8710" max="8710" width="14.28515625" style="1" customWidth="1"/>
    <col min="8711" max="8711" width="8.28515625" style="1" customWidth="1"/>
    <col min="8712" max="8712" width="13.7109375" style="1" customWidth="1"/>
    <col min="8713" max="8713" width="13.85546875" style="1" customWidth="1"/>
    <col min="8714" max="8714" width="9.140625" style="1"/>
    <col min="8715" max="8715" width="11.7109375" style="1" bestFit="1" customWidth="1"/>
    <col min="8716" max="8716" width="12" style="1" customWidth="1"/>
    <col min="8717" max="8717" width="9.140625" style="1"/>
    <col min="8718" max="8718" width="12.7109375" style="1" customWidth="1"/>
    <col min="8719" max="8949" width="9.140625" style="1"/>
    <col min="8950" max="8950" width="32.140625" style="1" customWidth="1"/>
    <col min="8951" max="8962" width="0" style="1" hidden="1" customWidth="1"/>
    <col min="8963" max="8963" width="17" style="1" customWidth="1"/>
    <col min="8964" max="8964" width="15.85546875" style="1" customWidth="1"/>
    <col min="8965" max="8965" width="15" style="1" customWidth="1"/>
    <col min="8966" max="8966" width="14.28515625" style="1" customWidth="1"/>
    <col min="8967" max="8967" width="8.28515625" style="1" customWidth="1"/>
    <col min="8968" max="8968" width="13.7109375" style="1" customWidth="1"/>
    <col min="8969" max="8969" width="13.85546875" style="1" customWidth="1"/>
    <col min="8970" max="8970" width="9.140625" style="1"/>
    <col min="8971" max="8971" width="11.7109375" style="1" bestFit="1" customWidth="1"/>
    <col min="8972" max="8972" width="12" style="1" customWidth="1"/>
    <col min="8973" max="8973" width="9.140625" style="1"/>
    <col min="8974" max="8974" width="12.7109375" style="1" customWidth="1"/>
    <col min="8975" max="9205" width="9.140625" style="1"/>
    <col min="9206" max="9206" width="32.140625" style="1" customWidth="1"/>
    <col min="9207" max="9218" width="0" style="1" hidden="1" customWidth="1"/>
    <col min="9219" max="9219" width="17" style="1" customWidth="1"/>
    <col min="9220" max="9220" width="15.85546875" style="1" customWidth="1"/>
    <col min="9221" max="9221" width="15" style="1" customWidth="1"/>
    <col min="9222" max="9222" width="14.28515625" style="1" customWidth="1"/>
    <col min="9223" max="9223" width="8.28515625" style="1" customWidth="1"/>
    <col min="9224" max="9224" width="13.7109375" style="1" customWidth="1"/>
    <col min="9225" max="9225" width="13.85546875" style="1" customWidth="1"/>
    <col min="9226" max="9226" width="9.140625" style="1"/>
    <col min="9227" max="9227" width="11.7109375" style="1" bestFit="1" customWidth="1"/>
    <col min="9228" max="9228" width="12" style="1" customWidth="1"/>
    <col min="9229" max="9229" width="9.140625" style="1"/>
    <col min="9230" max="9230" width="12.7109375" style="1" customWidth="1"/>
    <col min="9231" max="9461" width="9.140625" style="1"/>
    <col min="9462" max="9462" width="32.140625" style="1" customWidth="1"/>
    <col min="9463" max="9474" width="0" style="1" hidden="1" customWidth="1"/>
    <col min="9475" max="9475" width="17" style="1" customWidth="1"/>
    <col min="9476" max="9476" width="15.85546875" style="1" customWidth="1"/>
    <col min="9477" max="9477" width="15" style="1" customWidth="1"/>
    <col min="9478" max="9478" width="14.28515625" style="1" customWidth="1"/>
    <col min="9479" max="9479" width="8.28515625" style="1" customWidth="1"/>
    <col min="9480" max="9480" width="13.7109375" style="1" customWidth="1"/>
    <col min="9481" max="9481" width="13.85546875" style="1" customWidth="1"/>
    <col min="9482" max="9482" width="9.140625" style="1"/>
    <col min="9483" max="9483" width="11.7109375" style="1" bestFit="1" customWidth="1"/>
    <col min="9484" max="9484" width="12" style="1" customWidth="1"/>
    <col min="9485" max="9485" width="9.140625" style="1"/>
    <col min="9486" max="9486" width="12.7109375" style="1" customWidth="1"/>
    <col min="9487" max="9717" width="9.140625" style="1"/>
    <col min="9718" max="9718" width="32.140625" style="1" customWidth="1"/>
    <col min="9719" max="9730" width="0" style="1" hidden="1" customWidth="1"/>
    <col min="9731" max="9731" width="17" style="1" customWidth="1"/>
    <col min="9732" max="9732" width="15.85546875" style="1" customWidth="1"/>
    <col min="9733" max="9733" width="15" style="1" customWidth="1"/>
    <col min="9734" max="9734" width="14.28515625" style="1" customWidth="1"/>
    <col min="9735" max="9735" width="8.28515625" style="1" customWidth="1"/>
    <col min="9736" max="9736" width="13.7109375" style="1" customWidth="1"/>
    <col min="9737" max="9737" width="13.85546875" style="1" customWidth="1"/>
    <col min="9738" max="9738" width="9.140625" style="1"/>
    <col min="9739" max="9739" width="11.7109375" style="1" bestFit="1" customWidth="1"/>
    <col min="9740" max="9740" width="12" style="1" customWidth="1"/>
    <col min="9741" max="9741" width="9.140625" style="1"/>
    <col min="9742" max="9742" width="12.7109375" style="1" customWidth="1"/>
    <col min="9743" max="9973" width="9.140625" style="1"/>
    <col min="9974" max="9974" width="32.140625" style="1" customWidth="1"/>
    <col min="9975" max="9986" width="0" style="1" hidden="1" customWidth="1"/>
    <col min="9987" max="9987" width="17" style="1" customWidth="1"/>
    <col min="9988" max="9988" width="15.85546875" style="1" customWidth="1"/>
    <col min="9989" max="9989" width="15" style="1" customWidth="1"/>
    <col min="9990" max="9990" width="14.28515625" style="1" customWidth="1"/>
    <col min="9991" max="9991" width="8.28515625" style="1" customWidth="1"/>
    <col min="9992" max="9992" width="13.7109375" style="1" customWidth="1"/>
    <col min="9993" max="9993" width="13.85546875" style="1" customWidth="1"/>
    <col min="9994" max="9994" width="9.140625" style="1"/>
    <col min="9995" max="9995" width="11.7109375" style="1" bestFit="1" customWidth="1"/>
    <col min="9996" max="9996" width="12" style="1" customWidth="1"/>
    <col min="9997" max="9997" width="9.140625" style="1"/>
    <col min="9998" max="9998" width="12.7109375" style="1" customWidth="1"/>
    <col min="9999" max="10229" width="9.140625" style="1"/>
    <col min="10230" max="10230" width="32.140625" style="1" customWidth="1"/>
    <col min="10231" max="10242" width="0" style="1" hidden="1" customWidth="1"/>
    <col min="10243" max="10243" width="17" style="1" customWidth="1"/>
    <col min="10244" max="10244" width="15.85546875" style="1" customWidth="1"/>
    <col min="10245" max="10245" width="15" style="1" customWidth="1"/>
    <col min="10246" max="10246" width="14.28515625" style="1" customWidth="1"/>
    <col min="10247" max="10247" width="8.28515625" style="1" customWidth="1"/>
    <col min="10248" max="10248" width="13.7109375" style="1" customWidth="1"/>
    <col min="10249" max="10249" width="13.85546875" style="1" customWidth="1"/>
    <col min="10250" max="10250" width="9.140625" style="1"/>
    <col min="10251" max="10251" width="11.7109375" style="1" bestFit="1" customWidth="1"/>
    <col min="10252" max="10252" width="12" style="1" customWidth="1"/>
    <col min="10253" max="10253" width="9.140625" style="1"/>
    <col min="10254" max="10254" width="12.7109375" style="1" customWidth="1"/>
    <col min="10255" max="10485" width="9.140625" style="1"/>
    <col min="10486" max="10486" width="32.140625" style="1" customWidth="1"/>
    <col min="10487" max="10498" width="0" style="1" hidden="1" customWidth="1"/>
    <col min="10499" max="10499" width="17" style="1" customWidth="1"/>
    <col min="10500" max="10500" width="15.85546875" style="1" customWidth="1"/>
    <col min="10501" max="10501" width="15" style="1" customWidth="1"/>
    <col min="10502" max="10502" width="14.28515625" style="1" customWidth="1"/>
    <col min="10503" max="10503" width="8.28515625" style="1" customWidth="1"/>
    <col min="10504" max="10504" width="13.7109375" style="1" customWidth="1"/>
    <col min="10505" max="10505" width="13.85546875" style="1" customWidth="1"/>
    <col min="10506" max="10506" width="9.140625" style="1"/>
    <col min="10507" max="10507" width="11.7109375" style="1" bestFit="1" customWidth="1"/>
    <col min="10508" max="10508" width="12" style="1" customWidth="1"/>
    <col min="10509" max="10509" width="9.140625" style="1"/>
    <col min="10510" max="10510" width="12.7109375" style="1" customWidth="1"/>
    <col min="10511" max="10741" width="9.140625" style="1"/>
    <col min="10742" max="10742" width="32.140625" style="1" customWidth="1"/>
    <col min="10743" max="10754" width="0" style="1" hidden="1" customWidth="1"/>
    <col min="10755" max="10755" width="17" style="1" customWidth="1"/>
    <col min="10756" max="10756" width="15.85546875" style="1" customWidth="1"/>
    <col min="10757" max="10757" width="15" style="1" customWidth="1"/>
    <col min="10758" max="10758" width="14.28515625" style="1" customWidth="1"/>
    <col min="10759" max="10759" width="8.28515625" style="1" customWidth="1"/>
    <col min="10760" max="10760" width="13.7109375" style="1" customWidth="1"/>
    <col min="10761" max="10761" width="13.85546875" style="1" customWidth="1"/>
    <col min="10762" max="10762" width="9.140625" style="1"/>
    <col min="10763" max="10763" width="11.7109375" style="1" bestFit="1" customWidth="1"/>
    <col min="10764" max="10764" width="12" style="1" customWidth="1"/>
    <col min="10765" max="10765" width="9.140625" style="1"/>
    <col min="10766" max="10766" width="12.7109375" style="1" customWidth="1"/>
    <col min="10767" max="10997" width="9.140625" style="1"/>
    <col min="10998" max="10998" width="32.140625" style="1" customWidth="1"/>
    <col min="10999" max="11010" width="0" style="1" hidden="1" customWidth="1"/>
    <col min="11011" max="11011" width="17" style="1" customWidth="1"/>
    <col min="11012" max="11012" width="15.85546875" style="1" customWidth="1"/>
    <col min="11013" max="11013" width="15" style="1" customWidth="1"/>
    <col min="11014" max="11014" width="14.28515625" style="1" customWidth="1"/>
    <col min="11015" max="11015" width="8.28515625" style="1" customWidth="1"/>
    <col min="11016" max="11016" width="13.7109375" style="1" customWidth="1"/>
    <col min="11017" max="11017" width="13.85546875" style="1" customWidth="1"/>
    <col min="11018" max="11018" width="9.140625" style="1"/>
    <col min="11019" max="11019" width="11.7109375" style="1" bestFit="1" customWidth="1"/>
    <col min="11020" max="11020" width="12" style="1" customWidth="1"/>
    <col min="11021" max="11021" width="9.140625" style="1"/>
    <col min="11022" max="11022" width="12.7109375" style="1" customWidth="1"/>
    <col min="11023" max="11253" width="9.140625" style="1"/>
    <col min="11254" max="11254" width="32.140625" style="1" customWidth="1"/>
    <col min="11255" max="11266" width="0" style="1" hidden="1" customWidth="1"/>
    <col min="11267" max="11267" width="17" style="1" customWidth="1"/>
    <col min="11268" max="11268" width="15.85546875" style="1" customWidth="1"/>
    <col min="11269" max="11269" width="15" style="1" customWidth="1"/>
    <col min="11270" max="11270" width="14.28515625" style="1" customWidth="1"/>
    <col min="11271" max="11271" width="8.28515625" style="1" customWidth="1"/>
    <col min="11272" max="11272" width="13.7109375" style="1" customWidth="1"/>
    <col min="11273" max="11273" width="13.85546875" style="1" customWidth="1"/>
    <col min="11274" max="11274" width="9.140625" style="1"/>
    <col min="11275" max="11275" width="11.7109375" style="1" bestFit="1" customWidth="1"/>
    <col min="11276" max="11276" width="12" style="1" customWidth="1"/>
    <col min="11277" max="11277" width="9.140625" style="1"/>
    <col min="11278" max="11278" width="12.7109375" style="1" customWidth="1"/>
    <col min="11279" max="11509" width="9.140625" style="1"/>
    <col min="11510" max="11510" width="32.140625" style="1" customWidth="1"/>
    <col min="11511" max="11522" width="0" style="1" hidden="1" customWidth="1"/>
    <col min="11523" max="11523" width="17" style="1" customWidth="1"/>
    <col min="11524" max="11524" width="15.85546875" style="1" customWidth="1"/>
    <col min="11525" max="11525" width="15" style="1" customWidth="1"/>
    <col min="11526" max="11526" width="14.28515625" style="1" customWidth="1"/>
    <col min="11527" max="11527" width="8.28515625" style="1" customWidth="1"/>
    <col min="11528" max="11528" width="13.7109375" style="1" customWidth="1"/>
    <col min="11529" max="11529" width="13.85546875" style="1" customWidth="1"/>
    <col min="11530" max="11530" width="9.140625" style="1"/>
    <col min="11531" max="11531" width="11.7109375" style="1" bestFit="1" customWidth="1"/>
    <col min="11532" max="11532" width="12" style="1" customWidth="1"/>
    <col min="11533" max="11533" width="9.140625" style="1"/>
    <col min="11534" max="11534" width="12.7109375" style="1" customWidth="1"/>
    <col min="11535" max="11765" width="9.140625" style="1"/>
    <col min="11766" max="11766" width="32.140625" style="1" customWidth="1"/>
    <col min="11767" max="11778" width="0" style="1" hidden="1" customWidth="1"/>
    <col min="11779" max="11779" width="17" style="1" customWidth="1"/>
    <col min="11780" max="11780" width="15.85546875" style="1" customWidth="1"/>
    <col min="11781" max="11781" width="15" style="1" customWidth="1"/>
    <col min="11782" max="11782" width="14.28515625" style="1" customWidth="1"/>
    <col min="11783" max="11783" width="8.28515625" style="1" customWidth="1"/>
    <col min="11784" max="11784" width="13.7109375" style="1" customWidth="1"/>
    <col min="11785" max="11785" width="13.85546875" style="1" customWidth="1"/>
    <col min="11786" max="11786" width="9.140625" style="1"/>
    <col min="11787" max="11787" width="11.7109375" style="1" bestFit="1" customWidth="1"/>
    <col min="11788" max="11788" width="12" style="1" customWidth="1"/>
    <col min="11789" max="11789" width="9.140625" style="1"/>
    <col min="11790" max="11790" width="12.7109375" style="1" customWidth="1"/>
    <col min="11791" max="12021" width="9.140625" style="1"/>
    <col min="12022" max="12022" width="32.140625" style="1" customWidth="1"/>
    <col min="12023" max="12034" width="0" style="1" hidden="1" customWidth="1"/>
    <col min="12035" max="12035" width="17" style="1" customWidth="1"/>
    <col min="12036" max="12036" width="15.85546875" style="1" customWidth="1"/>
    <col min="12037" max="12037" width="15" style="1" customWidth="1"/>
    <col min="12038" max="12038" width="14.28515625" style="1" customWidth="1"/>
    <col min="12039" max="12039" width="8.28515625" style="1" customWidth="1"/>
    <col min="12040" max="12040" width="13.7109375" style="1" customWidth="1"/>
    <col min="12041" max="12041" width="13.85546875" style="1" customWidth="1"/>
    <col min="12042" max="12042" width="9.140625" style="1"/>
    <col min="12043" max="12043" width="11.7109375" style="1" bestFit="1" customWidth="1"/>
    <col min="12044" max="12044" width="12" style="1" customWidth="1"/>
    <col min="12045" max="12045" width="9.140625" style="1"/>
    <col min="12046" max="12046" width="12.7109375" style="1" customWidth="1"/>
    <col min="12047" max="12277" width="9.140625" style="1"/>
    <col min="12278" max="12278" width="32.140625" style="1" customWidth="1"/>
    <col min="12279" max="12290" width="0" style="1" hidden="1" customWidth="1"/>
    <col min="12291" max="12291" width="17" style="1" customWidth="1"/>
    <col min="12292" max="12292" width="15.85546875" style="1" customWidth="1"/>
    <col min="12293" max="12293" width="15" style="1" customWidth="1"/>
    <col min="12294" max="12294" width="14.28515625" style="1" customWidth="1"/>
    <col min="12295" max="12295" width="8.28515625" style="1" customWidth="1"/>
    <col min="12296" max="12296" width="13.7109375" style="1" customWidth="1"/>
    <col min="12297" max="12297" width="13.85546875" style="1" customWidth="1"/>
    <col min="12298" max="12298" width="9.140625" style="1"/>
    <col min="12299" max="12299" width="11.7109375" style="1" bestFit="1" customWidth="1"/>
    <col min="12300" max="12300" width="12" style="1" customWidth="1"/>
    <col min="12301" max="12301" width="9.140625" style="1"/>
    <col min="12302" max="12302" width="12.7109375" style="1" customWidth="1"/>
    <col min="12303" max="12533" width="9.140625" style="1"/>
    <col min="12534" max="12534" width="32.140625" style="1" customWidth="1"/>
    <col min="12535" max="12546" width="0" style="1" hidden="1" customWidth="1"/>
    <col min="12547" max="12547" width="17" style="1" customWidth="1"/>
    <col min="12548" max="12548" width="15.85546875" style="1" customWidth="1"/>
    <col min="12549" max="12549" width="15" style="1" customWidth="1"/>
    <col min="12550" max="12550" width="14.28515625" style="1" customWidth="1"/>
    <col min="12551" max="12551" width="8.28515625" style="1" customWidth="1"/>
    <col min="12552" max="12552" width="13.7109375" style="1" customWidth="1"/>
    <col min="12553" max="12553" width="13.85546875" style="1" customWidth="1"/>
    <col min="12554" max="12554" width="9.140625" style="1"/>
    <col min="12555" max="12555" width="11.7109375" style="1" bestFit="1" customWidth="1"/>
    <col min="12556" max="12556" width="12" style="1" customWidth="1"/>
    <col min="12557" max="12557" width="9.140625" style="1"/>
    <col min="12558" max="12558" width="12.7109375" style="1" customWidth="1"/>
    <col min="12559" max="12789" width="9.140625" style="1"/>
    <col min="12790" max="12790" width="32.140625" style="1" customWidth="1"/>
    <col min="12791" max="12802" width="0" style="1" hidden="1" customWidth="1"/>
    <col min="12803" max="12803" width="17" style="1" customWidth="1"/>
    <col min="12804" max="12804" width="15.85546875" style="1" customWidth="1"/>
    <col min="12805" max="12805" width="15" style="1" customWidth="1"/>
    <col min="12806" max="12806" width="14.28515625" style="1" customWidth="1"/>
    <col min="12807" max="12807" width="8.28515625" style="1" customWidth="1"/>
    <col min="12808" max="12808" width="13.7109375" style="1" customWidth="1"/>
    <col min="12809" max="12809" width="13.85546875" style="1" customWidth="1"/>
    <col min="12810" max="12810" width="9.140625" style="1"/>
    <col min="12811" max="12811" width="11.7109375" style="1" bestFit="1" customWidth="1"/>
    <col min="12812" max="12812" width="12" style="1" customWidth="1"/>
    <col min="12813" max="12813" width="9.140625" style="1"/>
    <col min="12814" max="12814" width="12.7109375" style="1" customWidth="1"/>
    <col min="12815" max="13045" width="9.140625" style="1"/>
    <col min="13046" max="13046" width="32.140625" style="1" customWidth="1"/>
    <col min="13047" max="13058" width="0" style="1" hidden="1" customWidth="1"/>
    <col min="13059" max="13059" width="17" style="1" customWidth="1"/>
    <col min="13060" max="13060" width="15.85546875" style="1" customWidth="1"/>
    <col min="13061" max="13061" width="15" style="1" customWidth="1"/>
    <col min="13062" max="13062" width="14.28515625" style="1" customWidth="1"/>
    <col min="13063" max="13063" width="8.28515625" style="1" customWidth="1"/>
    <col min="13064" max="13064" width="13.7109375" style="1" customWidth="1"/>
    <col min="13065" max="13065" width="13.85546875" style="1" customWidth="1"/>
    <col min="13066" max="13066" width="9.140625" style="1"/>
    <col min="13067" max="13067" width="11.7109375" style="1" bestFit="1" customWidth="1"/>
    <col min="13068" max="13068" width="12" style="1" customWidth="1"/>
    <col min="13069" max="13069" width="9.140625" style="1"/>
    <col min="13070" max="13070" width="12.7109375" style="1" customWidth="1"/>
    <col min="13071" max="13301" width="9.140625" style="1"/>
    <col min="13302" max="13302" width="32.140625" style="1" customWidth="1"/>
    <col min="13303" max="13314" width="0" style="1" hidden="1" customWidth="1"/>
    <col min="13315" max="13315" width="17" style="1" customWidth="1"/>
    <col min="13316" max="13316" width="15.85546875" style="1" customWidth="1"/>
    <col min="13317" max="13317" width="15" style="1" customWidth="1"/>
    <col min="13318" max="13318" width="14.28515625" style="1" customWidth="1"/>
    <col min="13319" max="13319" width="8.28515625" style="1" customWidth="1"/>
    <col min="13320" max="13320" width="13.7109375" style="1" customWidth="1"/>
    <col min="13321" max="13321" width="13.85546875" style="1" customWidth="1"/>
    <col min="13322" max="13322" width="9.140625" style="1"/>
    <col min="13323" max="13323" width="11.7109375" style="1" bestFit="1" customWidth="1"/>
    <col min="13324" max="13324" width="12" style="1" customWidth="1"/>
    <col min="13325" max="13325" width="9.140625" style="1"/>
    <col min="13326" max="13326" width="12.7109375" style="1" customWidth="1"/>
    <col min="13327" max="13557" width="9.140625" style="1"/>
    <col min="13558" max="13558" width="32.140625" style="1" customWidth="1"/>
    <col min="13559" max="13570" width="0" style="1" hidden="1" customWidth="1"/>
    <col min="13571" max="13571" width="17" style="1" customWidth="1"/>
    <col min="13572" max="13572" width="15.85546875" style="1" customWidth="1"/>
    <col min="13573" max="13573" width="15" style="1" customWidth="1"/>
    <col min="13574" max="13574" width="14.28515625" style="1" customWidth="1"/>
    <col min="13575" max="13575" width="8.28515625" style="1" customWidth="1"/>
    <col min="13576" max="13576" width="13.7109375" style="1" customWidth="1"/>
    <col min="13577" max="13577" width="13.85546875" style="1" customWidth="1"/>
    <col min="13578" max="13578" width="9.140625" style="1"/>
    <col min="13579" max="13579" width="11.7109375" style="1" bestFit="1" customWidth="1"/>
    <col min="13580" max="13580" width="12" style="1" customWidth="1"/>
    <col min="13581" max="13581" width="9.140625" style="1"/>
    <col min="13582" max="13582" width="12.7109375" style="1" customWidth="1"/>
    <col min="13583" max="13813" width="9.140625" style="1"/>
    <col min="13814" max="13814" width="32.140625" style="1" customWidth="1"/>
    <col min="13815" max="13826" width="0" style="1" hidden="1" customWidth="1"/>
    <col min="13827" max="13827" width="17" style="1" customWidth="1"/>
    <col min="13828" max="13828" width="15.85546875" style="1" customWidth="1"/>
    <col min="13829" max="13829" width="15" style="1" customWidth="1"/>
    <col min="13830" max="13830" width="14.28515625" style="1" customWidth="1"/>
    <col min="13831" max="13831" width="8.28515625" style="1" customWidth="1"/>
    <col min="13832" max="13832" width="13.7109375" style="1" customWidth="1"/>
    <col min="13833" max="13833" width="13.85546875" style="1" customWidth="1"/>
    <col min="13834" max="13834" width="9.140625" style="1"/>
    <col min="13835" max="13835" width="11.7109375" style="1" bestFit="1" customWidth="1"/>
    <col min="13836" max="13836" width="12" style="1" customWidth="1"/>
    <col min="13837" max="13837" width="9.140625" style="1"/>
    <col min="13838" max="13838" width="12.7109375" style="1" customWidth="1"/>
    <col min="13839" max="14069" width="9.140625" style="1"/>
    <col min="14070" max="14070" width="32.140625" style="1" customWidth="1"/>
    <col min="14071" max="14082" width="0" style="1" hidden="1" customWidth="1"/>
    <col min="14083" max="14083" width="17" style="1" customWidth="1"/>
    <col min="14084" max="14084" width="15.85546875" style="1" customWidth="1"/>
    <col min="14085" max="14085" width="15" style="1" customWidth="1"/>
    <col min="14086" max="14086" width="14.28515625" style="1" customWidth="1"/>
    <col min="14087" max="14087" width="8.28515625" style="1" customWidth="1"/>
    <col min="14088" max="14088" width="13.7109375" style="1" customWidth="1"/>
    <col min="14089" max="14089" width="13.85546875" style="1" customWidth="1"/>
    <col min="14090" max="14090" width="9.140625" style="1"/>
    <col min="14091" max="14091" width="11.7109375" style="1" bestFit="1" customWidth="1"/>
    <col min="14092" max="14092" width="12" style="1" customWidth="1"/>
    <col min="14093" max="14093" width="9.140625" style="1"/>
    <col min="14094" max="14094" width="12.7109375" style="1" customWidth="1"/>
    <col min="14095" max="14325" width="9.140625" style="1"/>
    <col min="14326" max="14326" width="32.140625" style="1" customWidth="1"/>
    <col min="14327" max="14338" width="0" style="1" hidden="1" customWidth="1"/>
    <col min="14339" max="14339" width="17" style="1" customWidth="1"/>
    <col min="14340" max="14340" width="15.85546875" style="1" customWidth="1"/>
    <col min="14341" max="14341" width="15" style="1" customWidth="1"/>
    <col min="14342" max="14342" width="14.28515625" style="1" customWidth="1"/>
    <col min="14343" max="14343" width="8.28515625" style="1" customWidth="1"/>
    <col min="14344" max="14344" width="13.7109375" style="1" customWidth="1"/>
    <col min="14345" max="14345" width="13.85546875" style="1" customWidth="1"/>
    <col min="14346" max="14346" width="9.140625" style="1"/>
    <col min="14347" max="14347" width="11.7109375" style="1" bestFit="1" customWidth="1"/>
    <col min="14348" max="14348" width="12" style="1" customWidth="1"/>
    <col min="14349" max="14349" width="9.140625" style="1"/>
    <col min="14350" max="14350" width="12.7109375" style="1" customWidth="1"/>
    <col min="14351" max="14581" width="9.140625" style="1"/>
    <col min="14582" max="14582" width="32.140625" style="1" customWidth="1"/>
    <col min="14583" max="14594" width="0" style="1" hidden="1" customWidth="1"/>
    <col min="14595" max="14595" width="17" style="1" customWidth="1"/>
    <col min="14596" max="14596" width="15.85546875" style="1" customWidth="1"/>
    <col min="14597" max="14597" width="15" style="1" customWidth="1"/>
    <col min="14598" max="14598" width="14.28515625" style="1" customWidth="1"/>
    <col min="14599" max="14599" width="8.28515625" style="1" customWidth="1"/>
    <col min="14600" max="14600" width="13.7109375" style="1" customWidth="1"/>
    <col min="14601" max="14601" width="13.85546875" style="1" customWidth="1"/>
    <col min="14602" max="14602" width="9.140625" style="1"/>
    <col min="14603" max="14603" width="11.7109375" style="1" bestFit="1" customWidth="1"/>
    <col min="14604" max="14604" width="12" style="1" customWidth="1"/>
    <col min="14605" max="14605" width="9.140625" style="1"/>
    <col min="14606" max="14606" width="12.7109375" style="1" customWidth="1"/>
    <col min="14607" max="14837" width="9.140625" style="1"/>
    <col min="14838" max="14838" width="32.140625" style="1" customWidth="1"/>
    <col min="14839" max="14850" width="0" style="1" hidden="1" customWidth="1"/>
    <col min="14851" max="14851" width="17" style="1" customWidth="1"/>
    <col min="14852" max="14852" width="15.85546875" style="1" customWidth="1"/>
    <col min="14853" max="14853" width="15" style="1" customWidth="1"/>
    <col min="14854" max="14854" width="14.28515625" style="1" customWidth="1"/>
    <col min="14855" max="14855" width="8.28515625" style="1" customWidth="1"/>
    <col min="14856" max="14856" width="13.7109375" style="1" customWidth="1"/>
    <col min="14857" max="14857" width="13.85546875" style="1" customWidth="1"/>
    <col min="14858" max="14858" width="9.140625" style="1"/>
    <col min="14859" max="14859" width="11.7109375" style="1" bestFit="1" customWidth="1"/>
    <col min="14860" max="14860" width="12" style="1" customWidth="1"/>
    <col min="14861" max="14861" width="9.140625" style="1"/>
    <col min="14862" max="14862" width="12.7109375" style="1" customWidth="1"/>
    <col min="14863" max="15093" width="9.140625" style="1"/>
    <col min="15094" max="15094" width="32.140625" style="1" customWidth="1"/>
    <col min="15095" max="15106" width="0" style="1" hidden="1" customWidth="1"/>
    <col min="15107" max="15107" width="17" style="1" customWidth="1"/>
    <col min="15108" max="15108" width="15.85546875" style="1" customWidth="1"/>
    <col min="15109" max="15109" width="15" style="1" customWidth="1"/>
    <col min="15110" max="15110" width="14.28515625" style="1" customWidth="1"/>
    <col min="15111" max="15111" width="8.28515625" style="1" customWidth="1"/>
    <col min="15112" max="15112" width="13.7109375" style="1" customWidth="1"/>
    <col min="15113" max="15113" width="13.85546875" style="1" customWidth="1"/>
    <col min="15114" max="15114" width="9.140625" style="1"/>
    <col min="15115" max="15115" width="11.7109375" style="1" bestFit="1" customWidth="1"/>
    <col min="15116" max="15116" width="12" style="1" customWidth="1"/>
    <col min="15117" max="15117" width="9.140625" style="1"/>
    <col min="15118" max="15118" width="12.7109375" style="1" customWidth="1"/>
    <col min="15119" max="15349" width="9.140625" style="1"/>
    <col min="15350" max="15350" width="32.140625" style="1" customWidth="1"/>
    <col min="15351" max="15362" width="0" style="1" hidden="1" customWidth="1"/>
    <col min="15363" max="15363" width="17" style="1" customWidth="1"/>
    <col min="15364" max="15364" width="15.85546875" style="1" customWidth="1"/>
    <col min="15365" max="15365" width="15" style="1" customWidth="1"/>
    <col min="15366" max="15366" width="14.28515625" style="1" customWidth="1"/>
    <col min="15367" max="15367" width="8.28515625" style="1" customWidth="1"/>
    <col min="15368" max="15368" width="13.7109375" style="1" customWidth="1"/>
    <col min="15369" max="15369" width="13.85546875" style="1" customWidth="1"/>
    <col min="15370" max="15370" width="9.140625" style="1"/>
    <col min="15371" max="15371" width="11.7109375" style="1" bestFit="1" customWidth="1"/>
    <col min="15372" max="15372" width="12" style="1" customWidth="1"/>
    <col min="15373" max="15373" width="9.140625" style="1"/>
    <col min="15374" max="15374" width="12.7109375" style="1" customWidth="1"/>
    <col min="15375" max="15605" width="9.140625" style="1"/>
    <col min="15606" max="15606" width="32.140625" style="1" customWidth="1"/>
    <col min="15607" max="15618" width="0" style="1" hidden="1" customWidth="1"/>
    <col min="15619" max="15619" width="17" style="1" customWidth="1"/>
    <col min="15620" max="15620" width="15.85546875" style="1" customWidth="1"/>
    <col min="15621" max="15621" width="15" style="1" customWidth="1"/>
    <col min="15622" max="15622" width="14.28515625" style="1" customWidth="1"/>
    <col min="15623" max="15623" width="8.28515625" style="1" customWidth="1"/>
    <col min="15624" max="15624" width="13.7109375" style="1" customWidth="1"/>
    <col min="15625" max="15625" width="13.85546875" style="1" customWidth="1"/>
    <col min="15626" max="15626" width="9.140625" style="1"/>
    <col min="15627" max="15627" width="11.7109375" style="1" bestFit="1" customWidth="1"/>
    <col min="15628" max="15628" width="12" style="1" customWidth="1"/>
    <col min="15629" max="15629" width="9.140625" style="1"/>
    <col min="15630" max="15630" width="12.7109375" style="1" customWidth="1"/>
    <col min="15631" max="15861" width="9.140625" style="1"/>
    <col min="15862" max="15862" width="32.140625" style="1" customWidth="1"/>
    <col min="15863" max="15874" width="0" style="1" hidden="1" customWidth="1"/>
    <col min="15875" max="15875" width="17" style="1" customWidth="1"/>
    <col min="15876" max="15876" width="15.85546875" style="1" customWidth="1"/>
    <col min="15877" max="15877" width="15" style="1" customWidth="1"/>
    <col min="15878" max="15878" width="14.28515625" style="1" customWidth="1"/>
    <col min="15879" max="15879" width="8.28515625" style="1" customWidth="1"/>
    <col min="15880" max="15880" width="13.7109375" style="1" customWidth="1"/>
    <col min="15881" max="15881" width="13.85546875" style="1" customWidth="1"/>
    <col min="15882" max="15882" width="9.140625" style="1"/>
    <col min="15883" max="15883" width="11.7109375" style="1" bestFit="1" customWidth="1"/>
    <col min="15884" max="15884" width="12" style="1" customWidth="1"/>
    <col min="15885" max="15885" width="9.140625" style="1"/>
    <col min="15886" max="15886" width="12.7109375" style="1" customWidth="1"/>
    <col min="15887" max="16117" width="9.140625" style="1"/>
    <col min="16118" max="16118" width="32.140625" style="1" customWidth="1"/>
    <col min="16119" max="16130" width="0" style="1" hidden="1" customWidth="1"/>
    <col min="16131" max="16131" width="17" style="1" customWidth="1"/>
    <col min="16132" max="16132" width="15.85546875" style="1" customWidth="1"/>
    <col min="16133" max="16133" width="15" style="1" customWidth="1"/>
    <col min="16134" max="16134" width="14.28515625" style="1" customWidth="1"/>
    <col min="16135" max="16135" width="8.28515625" style="1" customWidth="1"/>
    <col min="16136" max="16136" width="13.7109375" style="1" customWidth="1"/>
    <col min="16137" max="16137" width="13.85546875" style="1" customWidth="1"/>
    <col min="16138" max="16138" width="9.140625" style="1"/>
    <col min="16139" max="16139" width="11.7109375" style="1" bestFit="1" customWidth="1"/>
    <col min="16140" max="16140" width="12" style="1" customWidth="1"/>
    <col min="16141" max="16141" width="9.140625" style="1"/>
    <col min="16142" max="16142" width="12.7109375" style="1" customWidth="1"/>
    <col min="16143" max="16384" width="9.140625" style="1"/>
  </cols>
  <sheetData>
    <row r="1" spans="1:17" x14ac:dyDescent="0.2">
      <c r="A1" s="630" t="s">
        <v>405</v>
      </c>
      <c r="B1" s="630"/>
      <c r="C1" s="630"/>
      <c r="D1" s="601"/>
      <c r="E1" s="601"/>
      <c r="F1" s="601"/>
      <c r="G1" s="601"/>
      <c r="H1" s="601"/>
      <c r="I1" s="601"/>
    </row>
    <row r="2" spans="1:17" ht="13.5" thickBot="1" x14ac:dyDescent="0.25">
      <c r="A2" s="631" t="s">
        <v>406</v>
      </c>
      <c r="B2" s="631"/>
      <c r="C2" s="631"/>
    </row>
    <row r="3" spans="1:17" ht="16.5" customHeight="1" thickTop="1" x14ac:dyDescent="0.2">
      <c r="A3" s="666" t="s">
        <v>0</v>
      </c>
      <c r="B3" s="668" t="s">
        <v>1</v>
      </c>
      <c r="C3" s="664" t="s">
        <v>2</v>
      </c>
      <c r="D3" s="664" t="s">
        <v>3</v>
      </c>
      <c r="E3" s="664" t="s">
        <v>4</v>
      </c>
      <c r="F3" s="664" t="s">
        <v>500</v>
      </c>
      <c r="G3" s="670" t="s">
        <v>401</v>
      </c>
      <c r="H3" s="515" t="s">
        <v>465</v>
      </c>
      <c r="I3" s="660" t="s">
        <v>404</v>
      </c>
    </row>
    <row r="4" spans="1:17" ht="26.25" customHeight="1" thickBot="1" x14ac:dyDescent="0.25">
      <c r="A4" s="667"/>
      <c r="B4" s="669"/>
      <c r="C4" s="665"/>
      <c r="D4" s="665"/>
      <c r="E4" s="665"/>
      <c r="F4" s="665"/>
      <c r="G4" s="671"/>
      <c r="H4" s="513" t="s">
        <v>9</v>
      </c>
      <c r="I4" s="661"/>
    </row>
    <row r="5" spans="1:17" ht="17.25" thickTop="1" thickBot="1" x14ac:dyDescent="0.3">
      <c r="A5" s="2">
        <v>100</v>
      </c>
      <c r="B5" s="662" t="s">
        <v>5</v>
      </c>
      <c r="C5" s="663"/>
      <c r="D5" s="3">
        <v>7281076.1700000009</v>
      </c>
      <c r="E5" s="3">
        <v>7988329.25</v>
      </c>
      <c r="F5" s="610">
        <f>F6+F12+F17</f>
        <v>8043385.96</v>
      </c>
      <c r="G5" s="4">
        <f>G6+G12+G17</f>
        <v>7905450</v>
      </c>
      <c r="H5" s="4">
        <f>H6+H12+H17</f>
        <v>0</v>
      </c>
      <c r="I5" s="5">
        <f>I6+I12+I17</f>
        <v>7905450</v>
      </c>
      <c r="L5" s="6"/>
    </row>
    <row r="6" spans="1:17" ht="15.75" thickBot="1" x14ac:dyDescent="0.3">
      <c r="A6" s="7">
        <v>110</v>
      </c>
      <c r="B6" s="632" t="s">
        <v>6</v>
      </c>
      <c r="C6" s="633"/>
      <c r="D6" s="8">
        <v>6368965.2300000004</v>
      </c>
      <c r="E6" s="8">
        <v>7093467.6699999999</v>
      </c>
      <c r="F6" s="611">
        <f>F7</f>
        <v>7044253.25</v>
      </c>
      <c r="G6" s="9">
        <f>G7</f>
        <v>6850000</v>
      </c>
      <c r="H6" s="9">
        <f>H7</f>
        <v>0</v>
      </c>
      <c r="I6" s="11">
        <f>G6+H6</f>
        <v>6850000</v>
      </c>
      <c r="K6" s="12"/>
      <c r="L6" s="12"/>
      <c r="M6" s="13"/>
    </row>
    <row r="7" spans="1:17" ht="15.75" thickBot="1" x14ac:dyDescent="0.3">
      <c r="A7" s="672"/>
      <c r="B7" s="675"/>
      <c r="C7" s="14" t="s">
        <v>7</v>
      </c>
      <c r="D7" s="15">
        <v>6368965.2300000004</v>
      </c>
      <c r="E7" s="15">
        <v>7093467.6699999999</v>
      </c>
      <c r="F7" s="15">
        <v>7044253.25</v>
      </c>
      <c r="G7" s="16">
        <v>6850000</v>
      </c>
      <c r="H7" s="17"/>
      <c r="I7" s="18">
        <f t="shared" ref="I7:I68" si="0">G7+H7</f>
        <v>6850000</v>
      </c>
      <c r="K7" s="6"/>
      <c r="L7" s="6"/>
      <c r="M7" s="6"/>
      <c r="O7" s="6"/>
      <c r="Q7" s="6"/>
    </row>
    <row r="8" spans="1:17" ht="13.5" hidden="1" thickBot="1" x14ac:dyDescent="0.25">
      <c r="A8" s="673"/>
      <c r="B8" s="676"/>
      <c r="C8" s="19" t="s">
        <v>8</v>
      </c>
      <c r="D8" s="23"/>
      <c r="E8" s="22"/>
      <c r="F8" s="22"/>
      <c r="G8" s="23"/>
      <c r="H8" s="25"/>
      <c r="I8" s="26">
        <f t="shared" si="0"/>
        <v>0</v>
      </c>
    </row>
    <row r="9" spans="1:17" ht="13.5" hidden="1" thickBot="1" x14ac:dyDescent="0.25">
      <c r="A9" s="673"/>
      <c r="B9" s="676"/>
      <c r="C9" s="27" t="s">
        <v>9</v>
      </c>
      <c r="D9" s="30"/>
      <c r="E9" s="29"/>
      <c r="F9" s="29"/>
      <c r="G9" s="30"/>
      <c r="H9" s="32"/>
      <c r="I9" s="33">
        <f t="shared" si="0"/>
        <v>0</v>
      </c>
      <c r="J9" s="6"/>
    </row>
    <row r="10" spans="1:17" ht="13.5" hidden="1" thickBot="1" x14ac:dyDescent="0.25">
      <c r="A10" s="673"/>
      <c r="B10" s="676"/>
      <c r="C10" s="27" t="s">
        <v>10</v>
      </c>
      <c r="D10" s="30"/>
      <c r="E10" s="29"/>
      <c r="F10" s="29"/>
      <c r="G10" s="30"/>
      <c r="H10" s="32"/>
      <c r="I10" s="33">
        <f t="shared" si="0"/>
        <v>0</v>
      </c>
      <c r="L10" s="6"/>
    </row>
    <row r="11" spans="1:17" ht="13.5" hidden="1" thickBot="1" x14ac:dyDescent="0.25">
      <c r="A11" s="674"/>
      <c r="B11" s="677"/>
      <c r="C11" s="34" t="s">
        <v>11</v>
      </c>
      <c r="D11" s="38"/>
      <c r="E11" s="37"/>
      <c r="F11" s="37"/>
      <c r="G11" s="38"/>
      <c r="H11" s="39"/>
      <c r="I11" s="40">
        <f t="shared" si="0"/>
        <v>0</v>
      </c>
    </row>
    <row r="12" spans="1:17" ht="15.75" thickBot="1" x14ac:dyDescent="0.3">
      <c r="A12" s="41">
        <v>120</v>
      </c>
      <c r="B12" s="648" t="s">
        <v>12</v>
      </c>
      <c r="C12" s="649"/>
      <c r="D12" s="42">
        <v>477910.94</v>
      </c>
      <c r="E12" s="43">
        <v>461578.98</v>
      </c>
      <c r="F12" s="43">
        <f>F13</f>
        <v>534837.91</v>
      </c>
      <c r="G12" s="44">
        <v>545000</v>
      </c>
      <c r="H12" s="44">
        <f>H13</f>
        <v>0</v>
      </c>
      <c r="I12" s="45">
        <f t="shared" si="0"/>
        <v>545000</v>
      </c>
      <c r="K12" s="12"/>
      <c r="L12" s="6"/>
    </row>
    <row r="13" spans="1:17" ht="13.5" thickBot="1" x14ac:dyDescent="0.25">
      <c r="A13" s="678"/>
      <c r="B13" s="46">
        <v>121</v>
      </c>
      <c r="C13" s="47" t="s">
        <v>13</v>
      </c>
      <c r="D13" s="49">
        <v>477910.94</v>
      </c>
      <c r="E13" s="50">
        <v>461578.98</v>
      </c>
      <c r="F13" s="50">
        <f>SUM(F14:F16)</f>
        <v>534837.91</v>
      </c>
      <c r="G13" s="51">
        <f>SUM(G14:G16)</f>
        <v>545000</v>
      </c>
      <c r="H13" s="51">
        <f>SUM(H14:H16)</f>
        <v>0</v>
      </c>
      <c r="I13" s="52">
        <f t="shared" si="0"/>
        <v>545000</v>
      </c>
    </row>
    <row r="14" spans="1:17" x14ac:dyDescent="0.2">
      <c r="A14" s="679"/>
      <c r="B14" s="640"/>
      <c r="C14" s="53" t="s">
        <v>14</v>
      </c>
      <c r="D14" s="56">
        <v>113964.55</v>
      </c>
      <c r="E14" s="56">
        <v>461578.98</v>
      </c>
      <c r="F14" s="56">
        <v>130151.65</v>
      </c>
      <c r="G14" s="57">
        <v>140000</v>
      </c>
      <c r="H14" s="25"/>
      <c r="I14" s="26">
        <f t="shared" si="0"/>
        <v>140000</v>
      </c>
    </row>
    <row r="15" spans="1:17" x14ac:dyDescent="0.2">
      <c r="A15" s="679"/>
      <c r="B15" s="641"/>
      <c r="C15" s="27" t="s">
        <v>15</v>
      </c>
      <c r="D15" s="30">
        <v>324799.75</v>
      </c>
      <c r="E15" s="29"/>
      <c r="F15" s="29">
        <v>360134.97</v>
      </c>
      <c r="G15" s="30">
        <v>360000</v>
      </c>
      <c r="H15" s="32"/>
      <c r="I15" s="33">
        <f t="shared" si="0"/>
        <v>360000</v>
      </c>
      <c r="K15" s="6"/>
    </row>
    <row r="16" spans="1:17" ht="13.5" thickBot="1" x14ac:dyDescent="0.25">
      <c r="A16" s="680"/>
      <c r="B16" s="642"/>
      <c r="C16" s="34" t="s">
        <v>16</v>
      </c>
      <c r="D16" s="59">
        <v>39146.639999999999</v>
      </c>
      <c r="E16" s="58"/>
      <c r="F16" s="58">
        <v>44551.29</v>
      </c>
      <c r="G16" s="59">
        <v>45000</v>
      </c>
      <c r="H16" s="39"/>
      <c r="I16" s="40">
        <f t="shared" si="0"/>
        <v>45000</v>
      </c>
    </row>
    <row r="17" spans="1:12" ht="15.75" thickBot="1" x14ac:dyDescent="0.3">
      <c r="A17" s="41">
        <v>130</v>
      </c>
      <c r="B17" s="648" t="s">
        <v>17</v>
      </c>
      <c r="C17" s="649"/>
      <c r="D17" s="44">
        <v>434200</v>
      </c>
      <c r="E17" s="43">
        <v>433282.6</v>
      </c>
      <c r="F17" s="43">
        <f>F18</f>
        <v>464294.8</v>
      </c>
      <c r="G17" s="44">
        <f>G18</f>
        <v>510450</v>
      </c>
      <c r="H17" s="44">
        <f>H18</f>
        <v>0</v>
      </c>
      <c r="I17" s="45">
        <f t="shared" si="0"/>
        <v>510450</v>
      </c>
    </row>
    <row r="18" spans="1:12" ht="13.5" thickBot="1" x14ac:dyDescent="0.25">
      <c r="A18" s="634"/>
      <c r="B18" s="60">
        <v>133</v>
      </c>
      <c r="C18" s="61" t="s">
        <v>18</v>
      </c>
      <c r="D18" s="64">
        <v>434200</v>
      </c>
      <c r="E18" s="65">
        <v>433282.6</v>
      </c>
      <c r="F18" s="65">
        <f>SUM(F19:F25)</f>
        <v>464294.8</v>
      </c>
      <c r="G18" s="64">
        <f>SUM(G19:G25)</f>
        <v>510450</v>
      </c>
      <c r="H18" s="64">
        <f>SUM(H19:H25)</f>
        <v>0</v>
      </c>
      <c r="I18" s="66">
        <f t="shared" si="0"/>
        <v>510450</v>
      </c>
    </row>
    <row r="19" spans="1:12" x14ac:dyDescent="0.2">
      <c r="A19" s="635"/>
      <c r="B19" s="650"/>
      <c r="C19" s="67" t="s">
        <v>19</v>
      </c>
      <c r="D19" s="56">
        <v>11685.91</v>
      </c>
      <c r="E19" s="56">
        <v>11344.54</v>
      </c>
      <c r="F19" s="56">
        <v>11359.16</v>
      </c>
      <c r="G19" s="57">
        <v>11000</v>
      </c>
      <c r="H19" s="25"/>
      <c r="I19" s="26">
        <f t="shared" si="0"/>
        <v>11000</v>
      </c>
      <c r="J19" s="6"/>
    </row>
    <row r="20" spans="1:12" x14ac:dyDescent="0.2">
      <c r="A20" s="635"/>
      <c r="B20" s="651"/>
      <c r="C20" s="69" t="s">
        <v>20</v>
      </c>
      <c r="D20" s="29">
        <v>332</v>
      </c>
      <c r="E20" s="29">
        <v>332</v>
      </c>
      <c r="F20" s="29">
        <v>332</v>
      </c>
      <c r="G20" s="30">
        <v>300</v>
      </c>
      <c r="H20" s="32"/>
      <c r="I20" s="33">
        <f t="shared" si="0"/>
        <v>300</v>
      </c>
    </row>
    <row r="21" spans="1:12" x14ac:dyDescent="0.2">
      <c r="A21" s="635"/>
      <c r="B21" s="651"/>
      <c r="C21" s="69" t="s">
        <v>21</v>
      </c>
      <c r="D21" s="29">
        <v>1190</v>
      </c>
      <c r="E21" s="29">
        <v>1148.33</v>
      </c>
      <c r="F21" s="29">
        <v>1090</v>
      </c>
      <c r="G21" s="30">
        <v>650</v>
      </c>
      <c r="H21" s="32"/>
      <c r="I21" s="33">
        <f t="shared" si="0"/>
        <v>650</v>
      </c>
    </row>
    <row r="22" spans="1:12" x14ac:dyDescent="0.2">
      <c r="A22" s="635"/>
      <c r="B22" s="651"/>
      <c r="C22" s="69" t="s">
        <v>22</v>
      </c>
      <c r="D22" s="29">
        <v>13737</v>
      </c>
      <c r="E22" s="29">
        <v>16975</v>
      </c>
      <c r="F22" s="29">
        <v>9612</v>
      </c>
      <c r="G22" s="30">
        <v>2500</v>
      </c>
      <c r="H22" s="32"/>
      <c r="I22" s="33">
        <f t="shared" si="0"/>
        <v>2500</v>
      </c>
    </row>
    <row r="23" spans="1:12" x14ac:dyDescent="0.2">
      <c r="A23" s="635"/>
      <c r="B23" s="651"/>
      <c r="C23" s="69" t="s">
        <v>23</v>
      </c>
      <c r="D23" s="29">
        <v>30880.28</v>
      </c>
      <c r="E23" s="29">
        <v>32198.11</v>
      </c>
      <c r="F23" s="29">
        <v>7144.4</v>
      </c>
      <c r="G23" s="30">
        <v>12000</v>
      </c>
      <c r="H23" s="32"/>
      <c r="I23" s="33">
        <f t="shared" si="0"/>
        <v>12000</v>
      </c>
    </row>
    <row r="24" spans="1:12" x14ac:dyDescent="0.2">
      <c r="A24" s="635"/>
      <c r="B24" s="651"/>
      <c r="C24" s="69" t="s">
        <v>24</v>
      </c>
      <c r="D24" s="29">
        <v>235688.58</v>
      </c>
      <c r="E24" s="29">
        <v>223667.02000000002</v>
      </c>
      <c r="F24" s="29">
        <v>261473.29</v>
      </c>
      <c r="G24" s="30">
        <v>322000</v>
      </c>
      <c r="H24" s="32"/>
      <c r="I24" s="33">
        <f t="shared" si="0"/>
        <v>322000</v>
      </c>
      <c r="K24" s="6"/>
    </row>
    <row r="25" spans="1:12" ht="13.5" thickBot="1" x14ac:dyDescent="0.25">
      <c r="A25" s="639"/>
      <c r="B25" s="652"/>
      <c r="C25" s="71" t="s">
        <v>25</v>
      </c>
      <c r="D25" s="37">
        <v>140686.23000000001</v>
      </c>
      <c r="E25" s="37">
        <v>147617.60000000001</v>
      </c>
      <c r="F25" s="37">
        <v>173283.95</v>
      </c>
      <c r="G25" s="38">
        <v>162000</v>
      </c>
      <c r="H25" s="39"/>
      <c r="I25" s="40">
        <f t="shared" si="0"/>
        <v>162000</v>
      </c>
      <c r="K25" s="6"/>
    </row>
    <row r="26" spans="1:12" ht="16.5" thickBot="1" x14ac:dyDescent="0.3">
      <c r="A26" s="73">
        <v>200</v>
      </c>
      <c r="B26" s="653" t="s">
        <v>26</v>
      </c>
      <c r="C26" s="654"/>
      <c r="D26" s="74">
        <v>1433521.3099999998</v>
      </c>
      <c r="E26" s="75">
        <v>1469960.26</v>
      </c>
      <c r="F26" s="612">
        <v>1173186.5599999998</v>
      </c>
      <c r="G26" s="76">
        <f>G27+G40+G60+G62</f>
        <v>1016650</v>
      </c>
      <c r="H26" s="76">
        <f>H27+H40+H60+H62</f>
        <v>18175</v>
      </c>
      <c r="I26" s="77">
        <f t="shared" si="0"/>
        <v>1034825</v>
      </c>
      <c r="L26" s="6"/>
    </row>
    <row r="27" spans="1:12" ht="15.75" thickBot="1" x14ac:dyDescent="0.3">
      <c r="A27" s="78">
        <v>210</v>
      </c>
      <c r="B27" s="632" t="s">
        <v>27</v>
      </c>
      <c r="C27" s="655"/>
      <c r="D27" s="79">
        <v>507429.88</v>
      </c>
      <c r="E27" s="80">
        <v>529407.6</v>
      </c>
      <c r="F27" s="613">
        <f>F28+F32</f>
        <v>467813.66</v>
      </c>
      <c r="G27" s="81">
        <f>G28+G32</f>
        <v>463500</v>
      </c>
      <c r="H27" s="81">
        <f>H28+H32</f>
        <v>0</v>
      </c>
      <c r="I27" s="82">
        <f>I28+I32</f>
        <v>463500</v>
      </c>
      <c r="L27" s="6"/>
    </row>
    <row r="28" spans="1:12" ht="13.5" thickBot="1" x14ac:dyDescent="0.25">
      <c r="A28" s="634" t="s">
        <v>28</v>
      </c>
      <c r="B28" s="46">
        <v>211</v>
      </c>
      <c r="C28" s="83" t="s">
        <v>27</v>
      </c>
      <c r="D28" s="62">
        <v>12500</v>
      </c>
      <c r="E28" s="63">
        <v>14371.43</v>
      </c>
      <c r="F28" s="63">
        <f>F31</f>
        <v>13122.45</v>
      </c>
      <c r="G28" s="64">
        <v>0</v>
      </c>
      <c r="H28" s="64">
        <v>0</v>
      </c>
      <c r="I28" s="66">
        <f t="shared" si="0"/>
        <v>0</v>
      </c>
    </row>
    <row r="29" spans="1:12" hidden="1" x14ac:dyDescent="0.2">
      <c r="A29" s="635"/>
      <c r="B29" s="640"/>
      <c r="C29" s="84" t="s">
        <v>29</v>
      </c>
      <c r="D29" s="57"/>
      <c r="E29" s="56"/>
      <c r="F29" s="56"/>
      <c r="G29" s="57"/>
      <c r="H29" s="24"/>
      <c r="I29" s="87">
        <f t="shared" si="0"/>
        <v>0</v>
      </c>
    </row>
    <row r="30" spans="1:12" hidden="1" x14ac:dyDescent="0.2">
      <c r="A30" s="635"/>
      <c r="B30" s="641"/>
      <c r="C30" s="88" t="s">
        <v>30</v>
      </c>
      <c r="D30" s="30"/>
      <c r="E30" s="29"/>
      <c r="F30" s="29"/>
      <c r="G30" s="30"/>
      <c r="H30" s="31"/>
      <c r="I30" s="89">
        <f t="shared" si="0"/>
        <v>0</v>
      </c>
    </row>
    <row r="31" spans="1:12" ht="13.5" thickBot="1" x14ac:dyDescent="0.25">
      <c r="A31" s="635"/>
      <c r="B31" s="642"/>
      <c r="C31" s="90" t="s">
        <v>31</v>
      </c>
      <c r="D31" s="59">
        <v>12500</v>
      </c>
      <c r="E31" s="58">
        <v>14371.43</v>
      </c>
      <c r="F31" s="58">
        <v>13122.45</v>
      </c>
      <c r="G31" s="59">
        <v>0</v>
      </c>
      <c r="H31" s="39"/>
      <c r="I31" s="40">
        <f t="shared" si="0"/>
        <v>0</v>
      </c>
      <c r="K31" s="6"/>
    </row>
    <row r="32" spans="1:12" ht="13.5" thickBot="1" x14ac:dyDescent="0.25">
      <c r="A32" s="635"/>
      <c r="B32" s="92">
        <v>212</v>
      </c>
      <c r="C32" s="93" t="s">
        <v>32</v>
      </c>
      <c r="D32" s="94">
        <v>494929.88</v>
      </c>
      <c r="E32" s="95">
        <v>515036.17</v>
      </c>
      <c r="F32" s="107">
        <f>SUM(F33:F39)</f>
        <v>454691.20999999996</v>
      </c>
      <c r="G32" s="96">
        <f>SUM(G33:G39)</f>
        <v>463500</v>
      </c>
      <c r="H32" s="96">
        <f>SUM(H33:H39)</f>
        <v>0</v>
      </c>
      <c r="I32" s="97">
        <v>463500</v>
      </c>
    </row>
    <row r="33" spans="1:16" x14ac:dyDescent="0.2">
      <c r="A33" s="635"/>
      <c r="B33" s="650"/>
      <c r="C33" s="84" t="s">
        <v>33</v>
      </c>
      <c r="D33" s="56">
        <v>118150.37</v>
      </c>
      <c r="E33" s="56">
        <v>136782.65000000002</v>
      </c>
      <c r="F33" s="56">
        <v>97457.52</v>
      </c>
      <c r="G33" s="57">
        <v>100000</v>
      </c>
      <c r="H33" s="57"/>
      <c r="I33" s="98">
        <f t="shared" si="0"/>
        <v>100000</v>
      </c>
    </row>
    <row r="34" spans="1:16" x14ac:dyDescent="0.2">
      <c r="A34" s="635"/>
      <c r="B34" s="651"/>
      <c r="C34" s="88" t="s">
        <v>34</v>
      </c>
      <c r="D34" s="29">
        <v>15581.52</v>
      </c>
      <c r="E34" s="29">
        <v>12642.68</v>
      </c>
      <c r="F34" s="29">
        <v>14524.55</v>
      </c>
      <c r="G34" s="30">
        <v>11000</v>
      </c>
      <c r="H34" s="30"/>
      <c r="I34" s="99">
        <f t="shared" si="0"/>
        <v>11000</v>
      </c>
    </row>
    <row r="35" spans="1:16" x14ac:dyDescent="0.2">
      <c r="A35" s="635"/>
      <c r="B35" s="651"/>
      <c r="C35" s="100" t="s">
        <v>35</v>
      </c>
      <c r="D35" s="58">
        <v>127041.24</v>
      </c>
      <c r="E35" s="58">
        <v>128092.23</v>
      </c>
      <c r="F35" s="58">
        <v>119686.05</v>
      </c>
      <c r="G35" s="59">
        <v>127000</v>
      </c>
      <c r="H35" s="59"/>
      <c r="I35" s="101">
        <f t="shared" si="0"/>
        <v>127000</v>
      </c>
    </row>
    <row r="36" spans="1:16" x14ac:dyDescent="0.2">
      <c r="A36" s="635"/>
      <c r="B36" s="651"/>
      <c r="C36" s="100" t="s">
        <v>36</v>
      </c>
      <c r="D36" s="58">
        <v>37761.699999999997</v>
      </c>
      <c r="E36" s="58">
        <v>19905.54</v>
      </c>
      <c r="F36" s="58">
        <v>32052.66</v>
      </c>
      <c r="G36" s="59">
        <v>32500</v>
      </c>
      <c r="H36" s="59"/>
      <c r="I36" s="101">
        <f t="shared" si="0"/>
        <v>32500</v>
      </c>
    </row>
    <row r="37" spans="1:16" hidden="1" x14ac:dyDescent="0.2">
      <c r="A37" s="635"/>
      <c r="B37" s="651"/>
      <c r="C37" s="100"/>
      <c r="D37" s="58"/>
      <c r="E37" s="58">
        <v>1302</v>
      </c>
      <c r="F37" s="58"/>
      <c r="G37" s="59"/>
      <c r="H37" s="59"/>
      <c r="I37" s="101">
        <f t="shared" si="0"/>
        <v>0</v>
      </c>
    </row>
    <row r="38" spans="1:16" x14ac:dyDescent="0.2">
      <c r="A38" s="635"/>
      <c r="B38" s="651"/>
      <c r="C38" s="100" t="s">
        <v>37</v>
      </c>
      <c r="D38" s="58">
        <v>58412.39</v>
      </c>
      <c r="E38" s="58">
        <v>63233.32</v>
      </c>
      <c r="F38" s="58">
        <v>51302.54</v>
      </c>
      <c r="G38" s="59">
        <v>58000</v>
      </c>
      <c r="H38" s="59"/>
      <c r="I38" s="101">
        <f t="shared" si="0"/>
        <v>58000</v>
      </c>
    </row>
    <row r="39" spans="1:16" ht="13.5" thickBot="1" x14ac:dyDescent="0.25">
      <c r="A39" s="639"/>
      <c r="B39" s="652"/>
      <c r="C39" s="90" t="s">
        <v>38</v>
      </c>
      <c r="D39" s="58">
        <v>137982.66</v>
      </c>
      <c r="E39" s="58">
        <v>153077.75</v>
      </c>
      <c r="F39" s="58">
        <v>139667.89000000001</v>
      </c>
      <c r="G39" s="59">
        <v>135000</v>
      </c>
      <c r="H39" s="59"/>
      <c r="I39" s="101">
        <f t="shared" si="0"/>
        <v>135000</v>
      </c>
    </row>
    <row r="40" spans="1:16" ht="15.75" thickBot="1" x14ac:dyDescent="0.3">
      <c r="A40" s="41">
        <v>220</v>
      </c>
      <c r="B40" s="632" t="s">
        <v>39</v>
      </c>
      <c r="C40" s="655"/>
      <c r="D40" s="104">
        <v>868065.2699999999</v>
      </c>
      <c r="E40" s="105">
        <v>885296.95000000007</v>
      </c>
      <c r="F40" s="104">
        <f>F41+F45+F58</f>
        <v>680941.51</v>
      </c>
      <c r="G40" s="104">
        <f>G41+G45+G58</f>
        <v>526150</v>
      </c>
      <c r="H40" s="104">
        <f>H41+H45+H58</f>
        <v>18175</v>
      </c>
      <c r="I40" s="106">
        <f>I41+I45+I58</f>
        <v>544325</v>
      </c>
    </row>
    <row r="41" spans="1:16" ht="13.5" thickBot="1" x14ac:dyDescent="0.25">
      <c r="A41" s="634"/>
      <c r="B41" s="92">
        <v>221</v>
      </c>
      <c r="C41" s="93" t="s">
        <v>40</v>
      </c>
      <c r="D41" s="96">
        <v>136156.94</v>
      </c>
      <c r="E41" s="107">
        <v>137781.35</v>
      </c>
      <c r="F41" s="96">
        <f>SUM(F42:F44)</f>
        <v>109704.02</v>
      </c>
      <c r="G41" s="96">
        <f>SUM(G42:G44)</f>
        <v>85000</v>
      </c>
      <c r="H41" s="96">
        <f>SUM(H42:H44)</f>
        <v>0</v>
      </c>
      <c r="I41" s="97">
        <f t="shared" si="0"/>
        <v>85000</v>
      </c>
    </row>
    <row r="42" spans="1:16" x14ac:dyDescent="0.2">
      <c r="A42" s="656"/>
      <c r="B42" s="650"/>
      <c r="C42" s="67" t="s">
        <v>41</v>
      </c>
      <c r="D42" s="56">
        <v>102428.79</v>
      </c>
      <c r="E42" s="56">
        <v>113739.53</v>
      </c>
      <c r="F42" s="57">
        <v>83859.59</v>
      </c>
      <c r="G42" s="57">
        <v>70000</v>
      </c>
      <c r="H42" s="57"/>
      <c r="I42" s="98">
        <f t="shared" si="0"/>
        <v>70000</v>
      </c>
    </row>
    <row r="43" spans="1:16" x14ac:dyDescent="0.2">
      <c r="A43" s="656"/>
      <c r="B43" s="651"/>
      <c r="C43" s="85" t="s">
        <v>42</v>
      </c>
      <c r="D43" s="109">
        <v>1404.5</v>
      </c>
      <c r="E43" s="109"/>
      <c r="F43" s="110">
        <v>728.49</v>
      </c>
      <c r="G43" s="110"/>
      <c r="H43" s="110"/>
      <c r="I43" s="111">
        <f t="shared" si="0"/>
        <v>0</v>
      </c>
    </row>
    <row r="44" spans="1:16" ht="13.5" thickBot="1" x14ac:dyDescent="0.25">
      <c r="A44" s="656"/>
      <c r="B44" s="652"/>
      <c r="C44" s="90" t="s">
        <v>43</v>
      </c>
      <c r="D44" s="58">
        <v>32323.65</v>
      </c>
      <c r="E44" s="58">
        <v>24041.82</v>
      </c>
      <c r="F44" s="59">
        <v>25115.94</v>
      </c>
      <c r="G44" s="59">
        <v>15000</v>
      </c>
      <c r="H44" s="59"/>
      <c r="I44" s="101">
        <f t="shared" si="0"/>
        <v>15000</v>
      </c>
    </row>
    <row r="45" spans="1:16" ht="15.75" thickBot="1" x14ac:dyDescent="0.3">
      <c r="A45" s="656"/>
      <c r="B45" s="92">
        <v>223</v>
      </c>
      <c r="C45" s="92" t="s">
        <v>44</v>
      </c>
      <c r="D45" s="96">
        <v>730285.49</v>
      </c>
      <c r="E45" s="107">
        <v>745927.60000000009</v>
      </c>
      <c r="F45" s="96">
        <f>SUM(F46:F57)</f>
        <v>569937.49</v>
      </c>
      <c r="G45" s="96">
        <f>SUM(G46:G57)</f>
        <v>441150</v>
      </c>
      <c r="H45" s="96">
        <f>SUM(H46:H57)</f>
        <v>18175</v>
      </c>
      <c r="I45" s="97">
        <f>SUM(I46:I57)</f>
        <v>459325</v>
      </c>
      <c r="N45" s="13"/>
    </row>
    <row r="46" spans="1:16" x14ac:dyDescent="0.2">
      <c r="A46" s="656"/>
      <c r="B46" s="650"/>
      <c r="C46" s="84" t="s">
        <v>45</v>
      </c>
      <c r="D46" s="56">
        <v>57271.199999999997</v>
      </c>
      <c r="E46" s="56">
        <v>57023.05</v>
      </c>
      <c r="F46" s="57">
        <v>60354.27</v>
      </c>
      <c r="G46" s="57">
        <v>55000</v>
      </c>
      <c r="H46" s="57"/>
      <c r="I46" s="98">
        <f t="shared" si="0"/>
        <v>55000</v>
      </c>
    </row>
    <row r="47" spans="1:16" ht="15" x14ac:dyDescent="0.25">
      <c r="A47" s="656"/>
      <c r="B47" s="651"/>
      <c r="C47" s="85" t="s">
        <v>424</v>
      </c>
      <c r="D47" s="56">
        <v>8950</v>
      </c>
      <c r="E47" s="56">
        <v>8118.5</v>
      </c>
      <c r="F47" s="57"/>
      <c r="G47" s="57">
        <v>9750</v>
      </c>
      <c r="H47" s="57"/>
      <c r="I47" s="98">
        <f t="shared" si="0"/>
        <v>9750</v>
      </c>
      <c r="P47" s="13"/>
    </row>
    <row r="48" spans="1:16" hidden="1" x14ac:dyDescent="0.2">
      <c r="A48" s="656"/>
      <c r="B48" s="651"/>
      <c r="C48" s="85" t="s">
        <v>46</v>
      </c>
      <c r="D48" s="56"/>
      <c r="E48" s="56"/>
      <c r="F48" s="57"/>
      <c r="G48" s="57"/>
      <c r="H48" s="57"/>
      <c r="I48" s="98">
        <f t="shared" si="0"/>
        <v>0</v>
      </c>
    </row>
    <row r="49" spans="1:16" ht="15" x14ac:dyDescent="0.25">
      <c r="A49" s="656"/>
      <c r="B49" s="651"/>
      <c r="C49" s="88" t="s">
        <v>47</v>
      </c>
      <c r="D49" s="29">
        <v>45533.120000000003</v>
      </c>
      <c r="E49" s="29">
        <v>43614.7</v>
      </c>
      <c r="F49" s="30">
        <v>44982.3</v>
      </c>
      <c r="G49" s="30">
        <v>41000</v>
      </c>
      <c r="H49" s="30"/>
      <c r="I49" s="99">
        <f t="shared" si="0"/>
        <v>41000</v>
      </c>
      <c r="P49" s="13"/>
    </row>
    <row r="50" spans="1:16" ht="15" x14ac:dyDescent="0.25">
      <c r="A50" s="656"/>
      <c r="B50" s="651"/>
      <c r="C50" s="88" t="s">
        <v>48</v>
      </c>
      <c r="D50" s="29">
        <v>34986.25</v>
      </c>
      <c r="E50" s="29">
        <v>40439.35</v>
      </c>
      <c r="F50" s="30">
        <v>44734.7</v>
      </c>
      <c r="G50" s="30">
        <v>32000</v>
      </c>
      <c r="H50" s="30"/>
      <c r="I50" s="99">
        <f t="shared" si="0"/>
        <v>32000</v>
      </c>
      <c r="P50" s="13"/>
    </row>
    <row r="51" spans="1:16" ht="15" x14ac:dyDescent="0.25">
      <c r="A51" s="656"/>
      <c r="B51" s="651"/>
      <c r="C51" s="88" t="s">
        <v>49</v>
      </c>
      <c r="D51" s="29">
        <v>202930</v>
      </c>
      <c r="E51" s="29"/>
      <c r="F51" s="30">
        <v>72958.350000000006</v>
      </c>
      <c r="G51" s="30"/>
      <c r="H51" s="30"/>
      <c r="I51" s="99">
        <f t="shared" si="0"/>
        <v>0</v>
      </c>
      <c r="L51" s="13"/>
      <c r="P51" s="13"/>
    </row>
    <row r="52" spans="1:16" ht="15" x14ac:dyDescent="0.25">
      <c r="A52" s="656"/>
      <c r="B52" s="651"/>
      <c r="C52" s="88" t="s">
        <v>50</v>
      </c>
      <c r="D52" s="29"/>
      <c r="E52" s="29"/>
      <c r="F52" s="30"/>
      <c r="G52" s="30"/>
      <c r="H52" s="30"/>
      <c r="I52" s="99">
        <f t="shared" si="0"/>
        <v>0</v>
      </c>
      <c r="L52" s="13"/>
      <c r="P52" s="13"/>
    </row>
    <row r="53" spans="1:16" ht="15" x14ac:dyDescent="0.25">
      <c r="A53" s="656"/>
      <c r="B53" s="651"/>
      <c r="C53" s="88" t="s">
        <v>51</v>
      </c>
      <c r="D53" s="29">
        <v>20421</v>
      </c>
      <c r="E53" s="29">
        <v>18800</v>
      </c>
      <c r="F53" s="30">
        <v>8510</v>
      </c>
      <c r="G53" s="30">
        <v>19000</v>
      </c>
      <c r="H53" s="30"/>
      <c r="I53" s="99">
        <f t="shared" si="0"/>
        <v>19000</v>
      </c>
      <c r="L53" s="13"/>
    </row>
    <row r="54" spans="1:16" x14ac:dyDescent="0.2">
      <c r="A54" s="656"/>
      <c r="B54" s="651"/>
      <c r="C54" s="100" t="s">
        <v>52</v>
      </c>
      <c r="D54" s="58">
        <v>100448.22</v>
      </c>
      <c r="E54" s="58">
        <v>102354.74</v>
      </c>
      <c r="F54" s="59">
        <v>106757.63</v>
      </c>
      <c r="G54" s="59">
        <v>100500</v>
      </c>
      <c r="H54" s="59"/>
      <c r="I54" s="101">
        <f t="shared" si="0"/>
        <v>100500</v>
      </c>
    </row>
    <row r="55" spans="1:16" x14ac:dyDescent="0.2">
      <c r="A55" s="656"/>
      <c r="B55" s="651"/>
      <c r="C55" s="100" t="s">
        <v>53</v>
      </c>
      <c r="D55" s="58">
        <v>48198.720000000001</v>
      </c>
      <c r="E55" s="58">
        <v>41209.339999999997</v>
      </c>
      <c r="F55" s="59">
        <v>46014.91</v>
      </c>
      <c r="G55" s="59">
        <v>42000</v>
      </c>
      <c r="H55" s="59"/>
      <c r="I55" s="101">
        <f t="shared" si="0"/>
        <v>42000</v>
      </c>
    </row>
    <row r="56" spans="1:16" x14ac:dyDescent="0.2">
      <c r="A56" s="656"/>
      <c r="B56" s="651"/>
      <c r="C56" s="100" t="s">
        <v>54</v>
      </c>
      <c r="D56" s="58">
        <v>669.90000000000009</v>
      </c>
      <c r="E56" s="58">
        <v>38311.520000000004</v>
      </c>
      <c r="F56" s="59">
        <v>29991.24</v>
      </c>
      <c r="G56" s="59"/>
      <c r="H56" s="59"/>
      <c r="I56" s="101">
        <f t="shared" si="0"/>
        <v>0</v>
      </c>
    </row>
    <row r="57" spans="1:16" ht="13.5" thickBot="1" x14ac:dyDescent="0.25">
      <c r="A57" s="656"/>
      <c r="B57" s="651"/>
      <c r="C57" s="100" t="s">
        <v>55</v>
      </c>
      <c r="D57" s="58">
        <v>210877.08000000002</v>
      </c>
      <c r="E57" s="58">
        <v>396056.39999999997</v>
      </c>
      <c r="F57" s="59">
        <v>155634.09</v>
      </c>
      <c r="G57" s="59">
        <v>141900</v>
      </c>
      <c r="H57" s="59">
        <f>10659+1062+6454</f>
        <v>18175</v>
      </c>
      <c r="I57" s="101">
        <f t="shared" si="0"/>
        <v>160075</v>
      </c>
    </row>
    <row r="58" spans="1:16" ht="13.5" thickBot="1" x14ac:dyDescent="0.25">
      <c r="A58" s="656"/>
      <c r="B58" s="92">
        <v>229</v>
      </c>
      <c r="C58" s="92" t="s">
        <v>56</v>
      </c>
      <c r="D58" s="96">
        <v>1622.84</v>
      </c>
      <c r="E58" s="107">
        <v>1588</v>
      </c>
      <c r="F58" s="107">
        <v>1300</v>
      </c>
      <c r="G58" s="96">
        <v>0</v>
      </c>
      <c r="H58" s="96">
        <v>0</v>
      </c>
      <c r="I58" s="97">
        <f t="shared" si="0"/>
        <v>0</v>
      </c>
    </row>
    <row r="59" spans="1:16" ht="13.5" thickBot="1" x14ac:dyDescent="0.25">
      <c r="A59" s="657"/>
      <c r="B59" s="115"/>
      <c r="C59" s="115" t="s">
        <v>57</v>
      </c>
      <c r="D59" s="117">
        <v>1622.84</v>
      </c>
      <c r="E59" s="116">
        <v>1588</v>
      </c>
      <c r="F59" s="116">
        <v>1300</v>
      </c>
      <c r="G59" s="117"/>
      <c r="H59" s="117"/>
      <c r="I59" s="118">
        <f t="shared" si="0"/>
        <v>0</v>
      </c>
    </row>
    <row r="60" spans="1:16" ht="15.75" thickBot="1" x14ac:dyDescent="0.3">
      <c r="A60" s="119">
        <v>240</v>
      </c>
      <c r="B60" s="658" t="s">
        <v>58</v>
      </c>
      <c r="C60" s="659"/>
      <c r="D60" s="121">
        <v>1818.95</v>
      </c>
      <c r="E60" s="122">
        <v>1244.1500000000001</v>
      </c>
      <c r="F60" s="122">
        <v>1300</v>
      </c>
      <c r="G60" s="121">
        <v>0</v>
      </c>
      <c r="H60" s="10"/>
      <c r="I60" s="123">
        <f t="shared" si="0"/>
        <v>0</v>
      </c>
    </row>
    <row r="61" spans="1:16" ht="15.75" thickBot="1" x14ac:dyDescent="0.3">
      <c r="A61" s="78"/>
      <c r="B61" s="124"/>
      <c r="C61" s="125" t="s">
        <v>59</v>
      </c>
      <c r="D61" s="128">
        <v>1818.95</v>
      </c>
      <c r="E61" s="127">
        <v>1244.1500000000001</v>
      </c>
      <c r="F61" s="127">
        <v>36.75</v>
      </c>
      <c r="G61" s="128"/>
      <c r="H61" s="10"/>
      <c r="I61" s="123">
        <f t="shared" si="0"/>
        <v>0</v>
      </c>
    </row>
    <row r="62" spans="1:16" ht="15.75" thickBot="1" x14ac:dyDescent="0.3">
      <c r="A62" s="119">
        <v>290</v>
      </c>
      <c r="B62" s="648" t="s">
        <v>60</v>
      </c>
      <c r="C62" s="649"/>
      <c r="D62" s="129">
        <v>56207.21</v>
      </c>
      <c r="E62" s="130">
        <v>54011.56</v>
      </c>
      <c r="F62" s="130">
        <f>F63</f>
        <v>24394.639999999999</v>
      </c>
      <c r="G62" s="129">
        <f>G63</f>
        <v>27000</v>
      </c>
      <c r="H62" s="129">
        <f>H63</f>
        <v>0</v>
      </c>
      <c r="I62" s="131">
        <f>I63</f>
        <v>27000</v>
      </c>
    </row>
    <row r="63" spans="1:16" ht="13.5" thickBot="1" x14ac:dyDescent="0.25">
      <c r="A63" s="634"/>
      <c r="B63" s="93">
        <v>292</v>
      </c>
      <c r="C63" s="93" t="s">
        <v>60</v>
      </c>
      <c r="D63" s="107">
        <v>56207.21</v>
      </c>
      <c r="E63" s="107">
        <v>54011.56</v>
      </c>
      <c r="F63" s="107">
        <f>SUM(F64:F67)</f>
        <v>24394.639999999999</v>
      </c>
      <c r="G63" s="96">
        <f>SUM(G64:G67)</f>
        <v>27000</v>
      </c>
      <c r="H63" s="96">
        <f>SUM(H64:H67)</f>
        <v>0</v>
      </c>
      <c r="I63" s="97">
        <f>SUM(I64:I67)</f>
        <v>27000</v>
      </c>
    </row>
    <row r="64" spans="1:16" x14ac:dyDescent="0.2">
      <c r="A64" s="635"/>
      <c r="B64" s="640"/>
      <c r="C64" s="132" t="s">
        <v>61</v>
      </c>
      <c r="D64" s="56"/>
      <c r="E64" s="56"/>
      <c r="F64" s="56">
        <v>0</v>
      </c>
      <c r="G64" s="57">
        <v>0</v>
      </c>
      <c r="H64" s="57"/>
      <c r="I64" s="98">
        <f t="shared" si="0"/>
        <v>0</v>
      </c>
    </row>
    <row r="65" spans="1:13" x14ac:dyDescent="0.2">
      <c r="A65" s="635"/>
      <c r="B65" s="641"/>
      <c r="C65" s="133" t="s">
        <v>62</v>
      </c>
      <c r="D65" s="56"/>
      <c r="E65" s="56">
        <v>3297.08</v>
      </c>
      <c r="F65" s="56">
        <v>0</v>
      </c>
      <c r="G65" s="57">
        <v>0</v>
      </c>
      <c r="H65" s="57"/>
      <c r="I65" s="98">
        <f t="shared" si="0"/>
        <v>0</v>
      </c>
    </row>
    <row r="66" spans="1:13" x14ac:dyDescent="0.2">
      <c r="A66" s="635"/>
      <c r="B66" s="641"/>
      <c r="C66" s="133" t="s">
        <v>60</v>
      </c>
      <c r="D66" s="56">
        <v>54103.22</v>
      </c>
      <c r="E66" s="56">
        <v>47647.969999999994</v>
      </c>
      <c r="F66" s="56">
        <v>22776.37</v>
      </c>
      <c r="G66" s="57">
        <v>25000</v>
      </c>
      <c r="H66" s="57"/>
      <c r="I66" s="98">
        <f t="shared" si="0"/>
        <v>25000</v>
      </c>
    </row>
    <row r="67" spans="1:13" ht="13.5" thickBot="1" x14ac:dyDescent="0.25">
      <c r="A67" s="635"/>
      <c r="B67" s="641"/>
      <c r="C67" s="135" t="s">
        <v>63</v>
      </c>
      <c r="D67" s="136">
        <v>2103.9899999999998</v>
      </c>
      <c r="E67" s="136">
        <v>3066.51</v>
      </c>
      <c r="F67" s="136">
        <v>1618.27</v>
      </c>
      <c r="G67" s="28">
        <v>2000</v>
      </c>
      <c r="H67" s="28"/>
      <c r="I67" s="137">
        <f t="shared" si="0"/>
        <v>2000</v>
      </c>
    </row>
    <row r="68" spans="1:13" ht="13.5" hidden="1" thickBot="1" x14ac:dyDescent="0.25">
      <c r="A68" s="639"/>
      <c r="B68" s="642"/>
      <c r="C68" s="138" t="s">
        <v>64</v>
      </c>
      <c r="D68" s="36"/>
      <c r="E68" s="139"/>
      <c r="F68" s="36"/>
      <c r="G68" s="36"/>
      <c r="H68" s="140"/>
      <c r="I68" s="141">
        <f t="shared" si="0"/>
        <v>0</v>
      </c>
    </row>
    <row r="69" spans="1:13" ht="16.5" thickBot="1" x14ac:dyDescent="0.3">
      <c r="A69" s="73">
        <v>300</v>
      </c>
      <c r="B69" s="643" t="s">
        <v>65</v>
      </c>
      <c r="C69" s="644"/>
      <c r="D69" s="143">
        <v>3121193.3499999996</v>
      </c>
      <c r="E69" s="143">
        <v>3412076.46</v>
      </c>
      <c r="F69" s="143">
        <f>F71+F73</f>
        <v>4385392.74</v>
      </c>
      <c r="G69" s="142">
        <f>G71+G73</f>
        <v>3300312</v>
      </c>
      <c r="H69" s="142">
        <f>H71+H73</f>
        <v>212797</v>
      </c>
      <c r="I69" s="144">
        <f>I71+I73</f>
        <v>3513109</v>
      </c>
    </row>
    <row r="70" spans="1:13" ht="15.75" thickBot="1" x14ac:dyDescent="0.3">
      <c r="A70" s="41">
        <v>310</v>
      </c>
      <c r="B70" s="632" t="s">
        <v>66</v>
      </c>
      <c r="C70" s="633"/>
      <c r="D70" s="105">
        <v>3121193.3499999996</v>
      </c>
      <c r="E70" s="105">
        <v>3412076.46</v>
      </c>
      <c r="F70" s="105">
        <f>F71+F73</f>
        <v>4385392.74</v>
      </c>
      <c r="G70" s="104">
        <f>G71+G73</f>
        <v>3300312</v>
      </c>
      <c r="H70" s="104">
        <f>H71+H73</f>
        <v>212797</v>
      </c>
      <c r="I70" s="106">
        <f>I71+I73</f>
        <v>3513109</v>
      </c>
    </row>
    <row r="71" spans="1:13" ht="13.5" thickBot="1" x14ac:dyDescent="0.25">
      <c r="A71" s="634"/>
      <c r="B71" s="92">
        <v>311</v>
      </c>
      <c r="C71" s="92" t="s">
        <v>67</v>
      </c>
      <c r="D71" s="107">
        <v>5900</v>
      </c>
      <c r="E71" s="107">
        <v>1900</v>
      </c>
      <c r="F71" s="107">
        <v>0</v>
      </c>
      <c r="G71" s="107">
        <f>G72</f>
        <v>0</v>
      </c>
      <c r="H71" s="96">
        <f>H72</f>
        <v>0</v>
      </c>
      <c r="I71" s="97">
        <f>I72</f>
        <v>0</v>
      </c>
    </row>
    <row r="72" spans="1:13" ht="13.5" thickBot="1" x14ac:dyDescent="0.25">
      <c r="A72" s="635"/>
      <c r="B72" s="533"/>
      <c r="C72" s="67" t="s">
        <v>68</v>
      </c>
      <c r="D72" s="56">
        <v>5900</v>
      </c>
      <c r="E72" s="56">
        <v>1900</v>
      </c>
      <c r="F72" s="56"/>
      <c r="G72" s="57"/>
      <c r="H72" s="57"/>
      <c r="I72" s="98">
        <f t="shared" ref="I72:I111" si="1">G72+H72</f>
        <v>0</v>
      </c>
    </row>
    <row r="73" spans="1:13" ht="13.5" thickBot="1" x14ac:dyDescent="0.25">
      <c r="A73" s="635"/>
      <c r="B73" s="46">
        <v>312</v>
      </c>
      <c r="C73" s="46" t="s">
        <v>69</v>
      </c>
      <c r="D73" s="65">
        <v>3115293.3499999996</v>
      </c>
      <c r="E73" s="65">
        <v>3410176.46</v>
      </c>
      <c r="F73" s="65">
        <f>SUM(F74:F108)</f>
        <v>4385392.74</v>
      </c>
      <c r="G73" s="64">
        <f>SUM(G74:G108)</f>
        <v>3300312</v>
      </c>
      <c r="H73" s="64">
        <f>SUM(H74:H108)</f>
        <v>212797</v>
      </c>
      <c r="I73" s="66">
        <f>SUM(I74:I108)</f>
        <v>3513109</v>
      </c>
      <c r="M73" s="6"/>
    </row>
    <row r="74" spans="1:13" x14ac:dyDescent="0.2">
      <c r="A74" s="635"/>
      <c r="B74" s="645"/>
      <c r="C74" s="67" t="s">
        <v>70</v>
      </c>
      <c r="D74" s="22">
        <v>13029.32</v>
      </c>
      <c r="E74" s="22">
        <v>15209.34</v>
      </c>
      <c r="F74" s="22">
        <v>16905.95</v>
      </c>
      <c r="G74" s="23">
        <v>12155</v>
      </c>
      <c r="H74" s="25"/>
      <c r="I74" s="26">
        <f t="shared" si="1"/>
        <v>12155</v>
      </c>
    </row>
    <row r="75" spans="1:13" x14ac:dyDescent="0.2">
      <c r="A75" s="635"/>
      <c r="B75" s="646"/>
      <c r="C75" s="69" t="s">
        <v>71</v>
      </c>
      <c r="D75" s="29">
        <v>2366109.5</v>
      </c>
      <c r="E75" s="29">
        <v>2545153.69</v>
      </c>
      <c r="F75" s="29">
        <v>2781805.12</v>
      </c>
      <c r="G75" s="30">
        <v>2657882</v>
      </c>
      <c r="H75" s="25"/>
      <c r="I75" s="26">
        <f t="shared" si="1"/>
        <v>2657882</v>
      </c>
      <c r="M75" s="6"/>
    </row>
    <row r="76" spans="1:13" x14ac:dyDescent="0.2">
      <c r="A76" s="635"/>
      <c r="B76" s="646"/>
      <c r="C76" s="69" t="s">
        <v>72</v>
      </c>
      <c r="D76" s="29">
        <v>21444.09</v>
      </c>
      <c r="E76" s="29">
        <v>25241.06</v>
      </c>
      <c r="F76" s="29">
        <v>28158.54</v>
      </c>
      <c r="G76" s="30">
        <v>28159</v>
      </c>
      <c r="H76" s="25"/>
      <c r="I76" s="26">
        <f t="shared" si="1"/>
        <v>28159</v>
      </c>
    </row>
    <row r="77" spans="1:13" x14ac:dyDescent="0.2">
      <c r="A77" s="635"/>
      <c r="B77" s="646"/>
      <c r="C77" s="69" t="s">
        <v>73</v>
      </c>
      <c r="D77" s="29">
        <v>29368</v>
      </c>
      <c r="E77" s="29">
        <v>32106</v>
      </c>
      <c r="F77" s="29">
        <v>35166</v>
      </c>
      <c r="G77" s="30">
        <v>32000</v>
      </c>
      <c r="H77" s="25"/>
      <c r="I77" s="26">
        <f t="shared" si="1"/>
        <v>32000</v>
      </c>
      <c r="K77" s="6"/>
    </row>
    <row r="78" spans="1:13" x14ac:dyDescent="0.2">
      <c r="A78" s="635"/>
      <c r="B78" s="646"/>
      <c r="C78" s="69" t="s">
        <v>74</v>
      </c>
      <c r="D78" s="29">
        <v>7180.34</v>
      </c>
      <c r="E78" s="29">
        <v>7204.95</v>
      </c>
      <c r="F78" s="29">
        <v>7210.94</v>
      </c>
      <c r="G78" s="30">
        <v>7147</v>
      </c>
      <c r="H78" s="25"/>
      <c r="I78" s="26">
        <f t="shared" si="1"/>
        <v>7147</v>
      </c>
    </row>
    <row r="79" spans="1:13" x14ac:dyDescent="0.2">
      <c r="A79" s="635"/>
      <c r="B79" s="646"/>
      <c r="C79" s="69" t="s">
        <v>75</v>
      </c>
      <c r="D79" s="29">
        <v>3928.96</v>
      </c>
      <c r="E79" s="29">
        <v>5163.84</v>
      </c>
      <c r="F79" s="29">
        <v>4480.0200000000004</v>
      </c>
      <c r="G79" s="30">
        <v>3500</v>
      </c>
      <c r="H79" s="25"/>
      <c r="I79" s="26">
        <f t="shared" si="1"/>
        <v>3500</v>
      </c>
    </row>
    <row r="80" spans="1:13" x14ac:dyDescent="0.2">
      <c r="A80" s="635"/>
      <c r="B80" s="646"/>
      <c r="C80" s="69" t="s">
        <v>76</v>
      </c>
      <c r="D80" s="29">
        <v>30847.5</v>
      </c>
      <c r="E80" s="29">
        <v>180888.6</v>
      </c>
      <c r="F80" s="29">
        <v>3685.2</v>
      </c>
      <c r="G80" s="30">
        <v>55224</v>
      </c>
      <c r="H80" s="25"/>
      <c r="I80" s="26">
        <f t="shared" si="1"/>
        <v>55224</v>
      </c>
    </row>
    <row r="81" spans="1:9" x14ac:dyDescent="0.2">
      <c r="A81" s="635"/>
      <c r="B81" s="646"/>
      <c r="C81" s="69" t="s">
        <v>77</v>
      </c>
      <c r="D81" s="29">
        <v>23435.9</v>
      </c>
      <c r="E81" s="29">
        <v>11750.66</v>
      </c>
      <c r="F81" s="29">
        <v>13997.92</v>
      </c>
      <c r="G81" s="30">
        <v>33000</v>
      </c>
      <c r="H81" s="25"/>
      <c r="I81" s="26">
        <f t="shared" si="1"/>
        <v>33000</v>
      </c>
    </row>
    <row r="82" spans="1:9" x14ac:dyDescent="0.2">
      <c r="A82" s="635"/>
      <c r="B82" s="646"/>
      <c r="C82" s="69" t="s">
        <v>78</v>
      </c>
      <c r="D82" s="29">
        <v>834.58</v>
      </c>
      <c r="E82" s="29">
        <v>834.92</v>
      </c>
      <c r="F82" s="29">
        <v>833.25</v>
      </c>
      <c r="G82" s="30">
        <v>1474</v>
      </c>
      <c r="H82" s="25"/>
      <c r="I82" s="26">
        <f t="shared" si="1"/>
        <v>1474</v>
      </c>
    </row>
    <row r="83" spans="1:9" x14ac:dyDescent="0.2">
      <c r="A83" s="635"/>
      <c r="B83" s="646"/>
      <c r="C83" s="69" t="s">
        <v>79</v>
      </c>
      <c r="D83" s="29">
        <v>1383.83</v>
      </c>
      <c r="E83" s="29">
        <v>1383.78</v>
      </c>
      <c r="F83" s="29">
        <v>1401.91</v>
      </c>
      <c r="G83" s="30">
        <v>1384</v>
      </c>
      <c r="H83" s="25"/>
      <c r="I83" s="26">
        <f t="shared" si="1"/>
        <v>1384</v>
      </c>
    </row>
    <row r="84" spans="1:9" x14ac:dyDescent="0.2">
      <c r="A84" s="635"/>
      <c r="B84" s="646"/>
      <c r="C84" s="69" t="s">
        <v>80</v>
      </c>
      <c r="D84" s="29">
        <v>79960.38</v>
      </c>
      <c r="E84" s="29">
        <v>117516.28</v>
      </c>
      <c r="F84" s="29">
        <v>102665.44</v>
      </c>
      <c r="G84" s="30">
        <v>108000</v>
      </c>
      <c r="H84" s="25"/>
      <c r="I84" s="26">
        <f t="shared" si="1"/>
        <v>108000</v>
      </c>
    </row>
    <row r="85" spans="1:9" x14ac:dyDescent="0.2">
      <c r="A85" s="635"/>
      <c r="B85" s="646"/>
      <c r="C85" s="69" t="s">
        <v>81</v>
      </c>
      <c r="D85" s="29">
        <v>5039.6000000000004</v>
      </c>
      <c r="E85" s="29">
        <v>4957.3899999999994</v>
      </c>
      <c r="F85" s="29">
        <v>5060.6100000000006</v>
      </c>
      <c r="G85" s="30">
        <v>5150</v>
      </c>
      <c r="H85" s="25"/>
      <c r="I85" s="26">
        <f t="shared" si="1"/>
        <v>5150</v>
      </c>
    </row>
    <row r="86" spans="1:9" x14ac:dyDescent="0.2">
      <c r="A86" s="635"/>
      <c r="B86" s="646"/>
      <c r="C86" s="69" t="s">
        <v>422</v>
      </c>
      <c r="D86" s="29">
        <v>6318.1100000000006</v>
      </c>
      <c r="E86" s="29">
        <v>15040</v>
      </c>
      <c r="F86" s="29">
        <v>11724.32</v>
      </c>
      <c r="G86" s="30">
        <v>8198</v>
      </c>
      <c r="H86" s="25"/>
      <c r="I86" s="26">
        <f t="shared" si="1"/>
        <v>8198</v>
      </c>
    </row>
    <row r="87" spans="1:9" x14ac:dyDescent="0.2">
      <c r="A87" s="635"/>
      <c r="B87" s="646"/>
      <c r="C87" s="69" t="s">
        <v>423</v>
      </c>
      <c r="D87" s="29">
        <v>6500</v>
      </c>
      <c r="E87" s="29">
        <v>6844.81</v>
      </c>
      <c r="F87" s="29"/>
      <c r="G87" s="30">
        <v>13200</v>
      </c>
      <c r="H87" s="25"/>
      <c r="I87" s="26">
        <f t="shared" si="1"/>
        <v>13200</v>
      </c>
    </row>
    <row r="88" spans="1:9" x14ac:dyDescent="0.2">
      <c r="A88" s="635"/>
      <c r="B88" s="646"/>
      <c r="C88" s="69" t="s">
        <v>82</v>
      </c>
      <c r="D88" s="29">
        <v>40983.99</v>
      </c>
      <c r="E88" s="29">
        <v>46526.26</v>
      </c>
      <c r="F88" s="29">
        <v>47924.12</v>
      </c>
      <c r="G88" s="30">
        <v>41000</v>
      </c>
      <c r="H88" s="25"/>
      <c r="I88" s="26">
        <f t="shared" si="1"/>
        <v>41000</v>
      </c>
    </row>
    <row r="89" spans="1:9" x14ac:dyDescent="0.2">
      <c r="A89" s="635"/>
      <c r="B89" s="646"/>
      <c r="C89" s="69" t="s">
        <v>83</v>
      </c>
      <c r="D89" s="29"/>
      <c r="E89" s="29"/>
      <c r="F89" s="29">
        <v>80695.710000000006</v>
      </c>
      <c r="G89" s="30">
        <v>75039</v>
      </c>
      <c r="H89" s="32"/>
      <c r="I89" s="33">
        <f t="shared" si="1"/>
        <v>75039</v>
      </c>
    </row>
    <row r="90" spans="1:9" x14ac:dyDescent="0.2">
      <c r="A90" s="635"/>
      <c r="B90" s="646"/>
      <c r="C90" s="69" t="s">
        <v>499</v>
      </c>
      <c r="D90" s="29"/>
      <c r="E90" s="29"/>
      <c r="F90" s="29">
        <v>192536.44</v>
      </c>
      <c r="G90" s="30"/>
      <c r="H90" s="32">
        <v>99228</v>
      </c>
      <c r="I90" s="33">
        <f t="shared" si="1"/>
        <v>99228</v>
      </c>
    </row>
    <row r="91" spans="1:9" x14ac:dyDescent="0.2">
      <c r="A91" s="635"/>
      <c r="B91" s="646"/>
      <c r="C91" s="88" t="s">
        <v>469</v>
      </c>
      <c r="D91" s="29"/>
      <c r="E91" s="29"/>
      <c r="F91" s="29"/>
      <c r="G91" s="30"/>
      <c r="H91" s="32">
        <v>23000</v>
      </c>
      <c r="I91" s="33">
        <f t="shared" si="1"/>
        <v>23000</v>
      </c>
    </row>
    <row r="92" spans="1:9" x14ac:dyDescent="0.2">
      <c r="A92" s="635"/>
      <c r="B92" s="646"/>
      <c r="C92" s="69" t="s">
        <v>470</v>
      </c>
      <c r="D92" s="29"/>
      <c r="E92" s="29"/>
      <c r="F92" s="29">
        <v>19000</v>
      </c>
      <c r="G92" s="30"/>
      <c r="H92" s="32">
        <v>25000</v>
      </c>
      <c r="I92" s="33">
        <f t="shared" si="1"/>
        <v>25000</v>
      </c>
    </row>
    <row r="93" spans="1:9" x14ac:dyDescent="0.2">
      <c r="A93" s="635"/>
      <c r="B93" s="646"/>
      <c r="C93" s="88" t="s">
        <v>471</v>
      </c>
      <c r="D93" s="29"/>
      <c r="E93" s="29"/>
      <c r="F93" s="29">
        <v>22000</v>
      </c>
      <c r="G93" s="30"/>
      <c r="H93" s="32">
        <v>6500</v>
      </c>
      <c r="I93" s="33">
        <f t="shared" si="1"/>
        <v>6500</v>
      </c>
    </row>
    <row r="94" spans="1:9" x14ac:dyDescent="0.2">
      <c r="A94" s="635"/>
      <c r="B94" s="646"/>
      <c r="C94" s="88" t="s">
        <v>472</v>
      </c>
      <c r="D94" s="29"/>
      <c r="E94" s="29"/>
      <c r="F94" s="29">
        <v>70000</v>
      </c>
      <c r="G94" s="30"/>
      <c r="H94" s="32">
        <v>4000</v>
      </c>
      <c r="I94" s="33">
        <f t="shared" si="1"/>
        <v>4000</v>
      </c>
    </row>
    <row r="95" spans="1:9" x14ac:dyDescent="0.2">
      <c r="A95" s="635"/>
      <c r="B95" s="646"/>
      <c r="C95" s="88" t="s">
        <v>85</v>
      </c>
      <c r="D95" s="29"/>
      <c r="E95" s="29"/>
      <c r="F95" s="29"/>
      <c r="G95" s="30">
        <v>41000</v>
      </c>
      <c r="H95" s="32"/>
      <c r="I95" s="33">
        <f t="shared" si="1"/>
        <v>41000</v>
      </c>
    </row>
    <row r="96" spans="1:9" x14ac:dyDescent="0.2">
      <c r="A96" s="635"/>
      <c r="B96" s="646"/>
      <c r="C96" s="69" t="s">
        <v>86</v>
      </c>
      <c r="D96" s="29"/>
      <c r="E96" s="29"/>
      <c r="F96" s="29">
        <v>26800</v>
      </c>
      <c r="G96" s="30">
        <v>26800</v>
      </c>
      <c r="H96" s="32"/>
      <c r="I96" s="33">
        <f t="shared" si="1"/>
        <v>26800</v>
      </c>
    </row>
    <row r="97" spans="1:9" x14ac:dyDescent="0.2">
      <c r="A97" s="635"/>
      <c r="B97" s="646"/>
      <c r="C97" s="69" t="s">
        <v>488</v>
      </c>
      <c r="D97" s="29"/>
      <c r="E97" s="29"/>
      <c r="F97" s="29">
        <v>19664</v>
      </c>
      <c r="G97" s="30"/>
      <c r="H97" s="32">
        <v>18974</v>
      </c>
      <c r="I97" s="33">
        <f t="shared" si="1"/>
        <v>18974</v>
      </c>
    </row>
    <row r="98" spans="1:9" x14ac:dyDescent="0.2">
      <c r="A98" s="635"/>
      <c r="B98" s="646"/>
      <c r="C98" s="69" t="s">
        <v>87</v>
      </c>
      <c r="D98" s="29">
        <v>164272.02000000002</v>
      </c>
      <c r="E98" s="29">
        <v>126275.40000000001</v>
      </c>
      <c r="F98" s="29">
        <v>113934.41</v>
      </c>
      <c r="G98" s="30">
        <v>150000</v>
      </c>
      <c r="H98" s="32"/>
      <c r="I98" s="33">
        <f t="shared" si="1"/>
        <v>150000</v>
      </c>
    </row>
    <row r="99" spans="1:9" x14ac:dyDescent="0.2">
      <c r="A99" s="635"/>
      <c r="B99" s="646"/>
      <c r="C99" s="69" t="s">
        <v>88</v>
      </c>
      <c r="D99" s="29">
        <v>2738.17</v>
      </c>
      <c r="E99" s="29"/>
      <c r="F99" s="29"/>
      <c r="G99" s="30"/>
      <c r="H99" s="31"/>
      <c r="I99" s="89">
        <f t="shared" si="1"/>
        <v>0</v>
      </c>
    </row>
    <row r="100" spans="1:9" x14ac:dyDescent="0.2">
      <c r="A100" s="635"/>
      <c r="B100" s="646"/>
      <c r="C100" s="69" t="s">
        <v>489</v>
      </c>
      <c r="D100" s="29"/>
      <c r="E100" s="29"/>
      <c r="F100" s="29">
        <v>71002.27</v>
      </c>
      <c r="G100" s="30"/>
      <c r="H100" s="32">
        <v>36095</v>
      </c>
      <c r="I100" s="89">
        <f t="shared" si="1"/>
        <v>36095</v>
      </c>
    </row>
    <row r="101" spans="1:9" x14ac:dyDescent="0.2">
      <c r="A101" s="635"/>
      <c r="B101" s="646"/>
      <c r="C101" s="69" t="s">
        <v>90</v>
      </c>
      <c r="D101" s="29"/>
      <c r="E101" s="29"/>
      <c r="F101" s="29">
        <v>124732.11000000002</v>
      </c>
      <c r="G101" s="30"/>
      <c r="H101" s="31"/>
      <c r="I101" s="89">
        <f t="shared" si="1"/>
        <v>0</v>
      </c>
    </row>
    <row r="102" spans="1:9" x14ac:dyDescent="0.2">
      <c r="A102" s="635"/>
      <c r="B102" s="646"/>
      <c r="C102" s="69" t="s">
        <v>91</v>
      </c>
      <c r="D102" s="29"/>
      <c r="E102" s="29"/>
      <c r="F102" s="29"/>
      <c r="G102" s="30"/>
      <c r="H102" s="31"/>
      <c r="I102" s="89">
        <f t="shared" si="1"/>
        <v>0</v>
      </c>
    </row>
    <row r="103" spans="1:9" x14ac:dyDescent="0.2">
      <c r="A103" s="635"/>
      <c r="B103" s="646"/>
      <c r="C103" s="69" t="s">
        <v>498</v>
      </c>
      <c r="D103" s="150"/>
      <c r="E103" s="150"/>
      <c r="F103" s="150">
        <v>222168</v>
      </c>
      <c r="G103" s="149"/>
      <c r="H103" s="31"/>
      <c r="I103" s="89">
        <f t="shared" si="1"/>
        <v>0</v>
      </c>
    </row>
    <row r="104" spans="1:9" x14ac:dyDescent="0.2">
      <c r="A104" s="635"/>
      <c r="B104" s="646"/>
      <c r="C104" s="69" t="s">
        <v>93</v>
      </c>
      <c r="D104" s="150"/>
      <c r="E104" s="150"/>
      <c r="F104" s="150"/>
      <c r="G104" s="149"/>
      <c r="H104" s="31"/>
      <c r="I104" s="89">
        <f t="shared" si="1"/>
        <v>0</v>
      </c>
    </row>
    <row r="105" spans="1:9" x14ac:dyDescent="0.2">
      <c r="A105" s="635"/>
      <c r="B105" s="646"/>
      <c r="C105" s="69" t="s">
        <v>94</v>
      </c>
      <c r="D105" s="29"/>
      <c r="E105" s="29"/>
      <c r="F105" s="29"/>
      <c r="G105" s="30"/>
      <c r="H105" s="31"/>
      <c r="I105" s="89">
        <f t="shared" si="1"/>
        <v>0</v>
      </c>
    </row>
    <row r="106" spans="1:9" x14ac:dyDescent="0.2">
      <c r="A106" s="635"/>
      <c r="B106" s="646"/>
      <c r="C106" s="69" t="s">
        <v>95</v>
      </c>
      <c r="D106" s="29">
        <v>238911.06000000006</v>
      </c>
      <c r="E106" s="29"/>
      <c r="F106" s="29"/>
      <c r="G106" s="30"/>
      <c r="H106" s="31"/>
      <c r="I106" s="89">
        <f t="shared" si="1"/>
        <v>0</v>
      </c>
    </row>
    <row r="107" spans="1:9" x14ac:dyDescent="0.2">
      <c r="A107" s="635"/>
      <c r="B107" s="646"/>
      <c r="C107" s="54" t="s">
        <v>96</v>
      </c>
      <c r="D107" s="29">
        <v>73008</v>
      </c>
      <c r="E107" s="29">
        <v>41077.410000000003</v>
      </c>
      <c r="F107" s="29">
        <v>292748.58</v>
      </c>
      <c r="G107" s="30"/>
      <c r="H107" s="32"/>
      <c r="I107" s="33">
        <f t="shared" si="1"/>
        <v>0</v>
      </c>
    </row>
    <row r="108" spans="1:9" ht="13.5" thickBot="1" x14ac:dyDescent="0.25">
      <c r="A108" s="639"/>
      <c r="B108" s="647"/>
      <c r="C108" s="71" t="s">
        <v>97</v>
      </c>
      <c r="D108" s="37"/>
      <c r="E108" s="37">
        <v>227002.0700000003</v>
      </c>
      <c r="F108" s="37">
        <v>69091.879999999888</v>
      </c>
      <c r="G108" s="38"/>
      <c r="H108" s="140"/>
      <c r="I108" s="141">
        <f t="shared" si="1"/>
        <v>0</v>
      </c>
    </row>
    <row r="109" spans="1:9" ht="15.75" hidden="1" thickBot="1" x14ac:dyDescent="0.3">
      <c r="A109" s="41">
        <v>330</v>
      </c>
      <c r="B109" s="632" t="s">
        <v>98</v>
      </c>
      <c r="C109" s="633"/>
      <c r="D109" s="105"/>
      <c r="E109" s="105"/>
      <c r="F109" s="105"/>
      <c r="G109" s="104">
        <v>0</v>
      </c>
      <c r="H109" s="10"/>
      <c r="I109" s="123">
        <f t="shared" si="1"/>
        <v>0</v>
      </c>
    </row>
    <row r="110" spans="1:9" ht="13.5" hidden="1" thickBot="1" x14ac:dyDescent="0.25">
      <c r="A110" s="634"/>
      <c r="B110" s="92">
        <v>331</v>
      </c>
      <c r="C110" s="93" t="s">
        <v>99</v>
      </c>
      <c r="D110" s="107"/>
      <c r="E110" s="107"/>
      <c r="F110" s="107"/>
      <c r="G110" s="96"/>
      <c r="H110" s="10"/>
      <c r="I110" s="123">
        <f t="shared" si="1"/>
        <v>0</v>
      </c>
    </row>
    <row r="111" spans="1:9" ht="13.5" hidden="1" thickBot="1" x14ac:dyDescent="0.25">
      <c r="A111" s="635"/>
      <c r="B111" s="145"/>
      <c r="C111" s="151" t="s">
        <v>89</v>
      </c>
      <c r="D111" s="109"/>
      <c r="E111" s="109"/>
      <c r="F111" s="109"/>
      <c r="G111" s="110"/>
      <c r="H111" s="152"/>
      <c r="I111" s="153">
        <f t="shared" si="1"/>
        <v>0</v>
      </c>
    </row>
    <row r="112" spans="1:9" ht="17.25" thickTop="1" thickBot="1" x14ac:dyDescent="0.3">
      <c r="A112" s="636" t="s">
        <v>100</v>
      </c>
      <c r="B112" s="637"/>
      <c r="C112" s="638"/>
      <c r="D112" s="155">
        <v>11835790.83</v>
      </c>
      <c r="E112" s="155">
        <v>12870365.969999999</v>
      </c>
      <c r="F112" s="614">
        <f>F5+F26+F69</f>
        <v>13601965.26</v>
      </c>
      <c r="G112" s="156">
        <f>G5+G26+G69</f>
        <v>12222412</v>
      </c>
      <c r="H112" s="157">
        <f>H5+H26+H69</f>
        <v>230972</v>
      </c>
      <c r="I112" s="158">
        <f>I5+I26+I69</f>
        <v>12453384</v>
      </c>
    </row>
    <row r="113" spans="4:11" ht="13.5" thickTop="1" x14ac:dyDescent="0.2"/>
    <row r="114" spans="4:11" x14ac:dyDescent="0.2">
      <c r="E114" s="12"/>
      <c r="I114" s="6"/>
    </row>
    <row r="115" spans="4:11" x14ac:dyDescent="0.2">
      <c r="D115" s="6"/>
      <c r="E115" s="6"/>
      <c r="F115" s="6"/>
    </row>
    <row r="116" spans="4:11" x14ac:dyDescent="0.2">
      <c r="H116" s="6"/>
    </row>
    <row r="117" spans="4:11" x14ac:dyDescent="0.2">
      <c r="G117" s="12"/>
    </row>
    <row r="118" spans="4:11" x14ac:dyDescent="0.2">
      <c r="F118" s="6"/>
    </row>
    <row r="119" spans="4:11" ht="15" x14ac:dyDescent="0.25">
      <c r="K119" s="13"/>
    </row>
    <row r="127" spans="4:11" ht="15" x14ac:dyDescent="0.25">
      <c r="K127" s="13"/>
    </row>
    <row r="128" spans="4:11" ht="15" x14ac:dyDescent="0.25">
      <c r="K128" s="13"/>
    </row>
    <row r="129" spans="11:12" ht="15" x14ac:dyDescent="0.25">
      <c r="K129" s="13"/>
    </row>
    <row r="130" spans="11:12" ht="15" x14ac:dyDescent="0.25">
      <c r="K130" s="13"/>
      <c r="L130" s="13"/>
    </row>
    <row r="131" spans="11:12" ht="15" x14ac:dyDescent="0.25">
      <c r="L131" s="13"/>
    </row>
    <row r="132" spans="11:12" ht="15" x14ac:dyDescent="0.25">
      <c r="L132" s="13"/>
    </row>
    <row r="133" spans="11:12" ht="15" x14ac:dyDescent="0.25">
      <c r="L133" s="13"/>
    </row>
  </sheetData>
  <mergeCells count="40"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  <mergeCell ref="B60:C60"/>
    <mergeCell ref="I3:I4"/>
    <mergeCell ref="B5:C5"/>
    <mergeCell ref="B6:C6"/>
    <mergeCell ref="D3:D4"/>
    <mergeCell ref="E3:E4"/>
    <mergeCell ref="F3:F4"/>
    <mergeCell ref="A28:A39"/>
    <mergeCell ref="B29:B31"/>
    <mergeCell ref="B33:B39"/>
    <mergeCell ref="B40:C40"/>
    <mergeCell ref="A41:A59"/>
    <mergeCell ref="B42:B44"/>
    <mergeCell ref="B46:B57"/>
    <mergeCell ref="A1:C1"/>
    <mergeCell ref="A2:C2"/>
    <mergeCell ref="B109:C109"/>
    <mergeCell ref="A110:A111"/>
    <mergeCell ref="A112:C112"/>
    <mergeCell ref="A63:A68"/>
    <mergeCell ref="B64:B68"/>
    <mergeCell ref="B69:C69"/>
    <mergeCell ref="B70:C70"/>
    <mergeCell ref="A71:A108"/>
    <mergeCell ref="B74:B108"/>
    <mergeCell ref="B62:C62"/>
    <mergeCell ref="A18:A25"/>
    <mergeCell ref="B19:B25"/>
    <mergeCell ref="B26:C26"/>
    <mergeCell ref="B27:C27"/>
  </mergeCells>
  <pageMargins left="0" right="0" top="0" bottom="0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workbookViewId="0">
      <selection activeCell="A4" sqref="A4:F38"/>
    </sheetView>
  </sheetViews>
  <sheetFormatPr defaultRowHeight="14.25" x14ac:dyDescent="0.2"/>
  <cols>
    <col min="1" max="1" width="36.5703125" style="539" customWidth="1"/>
    <col min="2" max="6" width="10.7109375" style="539" customWidth="1"/>
    <col min="7" max="16384" width="9.140625" style="539"/>
  </cols>
  <sheetData>
    <row r="1" spans="1:6" ht="18" x14ac:dyDescent="0.25">
      <c r="A1" s="821" t="s">
        <v>443</v>
      </c>
      <c r="B1" s="821"/>
      <c r="C1" s="821"/>
      <c r="D1" s="821"/>
      <c r="E1" s="821"/>
      <c r="F1" s="821"/>
    </row>
    <row r="2" spans="1:6" ht="18" x14ac:dyDescent="0.25">
      <c r="A2" s="542"/>
      <c r="B2" s="542"/>
      <c r="C2" s="542"/>
      <c r="D2" s="542"/>
      <c r="E2" s="542"/>
      <c r="F2" s="542"/>
    </row>
    <row r="3" spans="1:6" ht="15" thickBot="1" x14ac:dyDescent="0.25">
      <c r="A3" s="564" t="s">
        <v>444</v>
      </c>
      <c r="B3" s="549"/>
      <c r="C3" s="549"/>
      <c r="D3" s="549"/>
      <c r="E3" s="549"/>
      <c r="F3" s="549"/>
    </row>
    <row r="4" spans="1:6" ht="26.25" thickBot="1" x14ac:dyDescent="0.25">
      <c r="A4" s="575" t="s">
        <v>429</v>
      </c>
      <c r="B4" s="576" t="s">
        <v>430</v>
      </c>
      <c r="C4" s="577" t="s">
        <v>431</v>
      </c>
      <c r="D4" s="575" t="s">
        <v>412</v>
      </c>
      <c r="E4" s="578" t="s">
        <v>432</v>
      </c>
      <c r="F4" s="575" t="s">
        <v>433</v>
      </c>
    </row>
    <row r="5" spans="1:6" x14ac:dyDescent="0.2">
      <c r="A5" s="543" t="s">
        <v>386</v>
      </c>
      <c r="B5" s="550">
        <v>20000</v>
      </c>
      <c r="C5" s="551"/>
      <c r="D5" s="552">
        <f>50000-13000</f>
        <v>37000</v>
      </c>
      <c r="E5" s="551"/>
      <c r="F5" s="552">
        <f>SUM(B5:E5)</f>
        <v>57000</v>
      </c>
    </row>
    <row r="6" spans="1:6" x14ac:dyDescent="0.2">
      <c r="A6" s="544" t="s">
        <v>279</v>
      </c>
      <c r="B6" s="553">
        <v>13000</v>
      </c>
      <c r="C6" s="554"/>
      <c r="D6" s="553"/>
      <c r="E6" s="554"/>
      <c r="F6" s="553">
        <f t="shared" ref="F6:F37" si="0">SUM(B6:E6)</f>
        <v>13000</v>
      </c>
    </row>
    <row r="7" spans="1:6" x14ac:dyDescent="0.2">
      <c r="A7" s="544" t="s">
        <v>306</v>
      </c>
      <c r="B7" s="553">
        <v>11280</v>
      </c>
      <c r="C7" s="554"/>
      <c r="D7" s="553"/>
      <c r="E7" s="554"/>
      <c r="F7" s="553">
        <f t="shared" si="0"/>
        <v>11280</v>
      </c>
    </row>
    <row r="8" spans="1:6" x14ac:dyDescent="0.2">
      <c r="A8" s="544" t="s">
        <v>271</v>
      </c>
      <c r="B8" s="553">
        <v>64447</v>
      </c>
      <c r="C8" s="554">
        <v>13630</v>
      </c>
      <c r="D8" s="553"/>
      <c r="E8" s="554"/>
      <c r="F8" s="553">
        <f t="shared" si="0"/>
        <v>78077</v>
      </c>
    </row>
    <row r="9" spans="1:6" x14ac:dyDescent="0.2">
      <c r="A9" s="544" t="s">
        <v>308</v>
      </c>
      <c r="B9" s="553">
        <v>5000</v>
      </c>
      <c r="C9" s="554"/>
      <c r="D9" s="553">
        <v>-300</v>
      </c>
      <c r="E9" s="554"/>
      <c r="F9" s="553">
        <f t="shared" si="0"/>
        <v>4700</v>
      </c>
    </row>
    <row r="10" spans="1:6" x14ac:dyDescent="0.2">
      <c r="A10" s="544" t="s">
        <v>434</v>
      </c>
      <c r="B10" s="553"/>
      <c r="C10" s="554"/>
      <c r="D10" s="553">
        <v>5000</v>
      </c>
      <c r="E10" s="554"/>
      <c r="F10" s="553">
        <f t="shared" si="0"/>
        <v>5000</v>
      </c>
    </row>
    <row r="11" spans="1:6" x14ac:dyDescent="0.2">
      <c r="A11" s="544" t="s">
        <v>435</v>
      </c>
      <c r="B11" s="553"/>
      <c r="C11" s="554"/>
      <c r="D11" s="553">
        <v>20000</v>
      </c>
      <c r="E11" s="554"/>
      <c r="F11" s="553">
        <f t="shared" si="0"/>
        <v>20000</v>
      </c>
    </row>
    <row r="12" spans="1:6" x14ac:dyDescent="0.2">
      <c r="A12" s="544" t="s">
        <v>464</v>
      </c>
      <c r="B12" s="553"/>
      <c r="C12" s="554"/>
      <c r="D12" s="553">
        <v>13000</v>
      </c>
      <c r="E12" s="554">
        <v>2000</v>
      </c>
      <c r="F12" s="553">
        <f t="shared" si="0"/>
        <v>15000</v>
      </c>
    </row>
    <row r="13" spans="1:6" x14ac:dyDescent="0.2">
      <c r="A13" s="544" t="s">
        <v>322</v>
      </c>
      <c r="B13" s="553">
        <v>15000</v>
      </c>
      <c r="C13" s="554"/>
      <c r="D13" s="553"/>
      <c r="E13" s="554"/>
      <c r="F13" s="553">
        <f t="shared" si="0"/>
        <v>15000</v>
      </c>
    </row>
    <row r="14" spans="1:6" x14ac:dyDescent="0.2">
      <c r="A14" s="544" t="s">
        <v>456</v>
      </c>
      <c r="B14" s="553"/>
      <c r="C14" s="554"/>
      <c r="D14" s="553">
        <v>18000</v>
      </c>
      <c r="E14" s="554"/>
      <c r="F14" s="553">
        <f t="shared" si="0"/>
        <v>18000</v>
      </c>
    </row>
    <row r="15" spans="1:6" x14ac:dyDescent="0.2">
      <c r="A15" s="544" t="s">
        <v>463</v>
      </c>
      <c r="B15" s="553"/>
      <c r="C15" s="554"/>
      <c r="D15" s="553">
        <v>5000</v>
      </c>
      <c r="E15" s="554"/>
      <c r="F15" s="553">
        <f t="shared" si="0"/>
        <v>5000</v>
      </c>
    </row>
    <row r="16" spans="1:6" x14ac:dyDescent="0.2">
      <c r="A16" s="544" t="s">
        <v>327</v>
      </c>
      <c r="B16" s="553">
        <v>10000</v>
      </c>
      <c r="C16" s="554"/>
      <c r="D16" s="553"/>
      <c r="E16" s="554"/>
      <c r="F16" s="553">
        <f t="shared" si="0"/>
        <v>10000</v>
      </c>
    </row>
    <row r="17" spans="1:6" x14ac:dyDescent="0.2">
      <c r="A17" s="544" t="s">
        <v>425</v>
      </c>
      <c r="B17" s="553">
        <v>53000</v>
      </c>
      <c r="C17" s="554"/>
      <c r="D17" s="553"/>
      <c r="E17" s="554">
        <v>-20000</v>
      </c>
      <c r="F17" s="553">
        <f t="shared" si="0"/>
        <v>33000</v>
      </c>
    </row>
    <row r="18" spans="1:6" x14ac:dyDescent="0.2">
      <c r="A18" s="544" t="s">
        <v>329</v>
      </c>
      <c r="B18" s="553"/>
      <c r="C18" s="554"/>
      <c r="D18" s="553">
        <v>36504</v>
      </c>
      <c r="E18" s="554"/>
      <c r="F18" s="553">
        <f t="shared" si="0"/>
        <v>36504</v>
      </c>
    </row>
    <row r="19" spans="1:6" x14ac:dyDescent="0.2">
      <c r="A19" s="544" t="s">
        <v>461</v>
      </c>
      <c r="B19" s="553"/>
      <c r="C19" s="554"/>
      <c r="D19" s="553">
        <v>48672</v>
      </c>
      <c r="E19" s="554">
        <v>-48672</v>
      </c>
      <c r="F19" s="553">
        <f t="shared" si="0"/>
        <v>0</v>
      </c>
    </row>
    <row r="20" spans="1:6" x14ac:dyDescent="0.2">
      <c r="A20" s="544" t="s">
        <v>330</v>
      </c>
      <c r="B20" s="553"/>
      <c r="C20" s="554"/>
      <c r="D20" s="553">
        <v>2520</v>
      </c>
      <c r="E20" s="554"/>
      <c r="F20" s="553">
        <f t="shared" si="0"/>
        <v>2520</v>
      </c>
    </row>
    <row r="21" spans="1:6" x14ac:dyDescent="0.2">
      <c r="A21" s="544" t="s">
        <v>436</v>
      </c>
      <c r="B21" s="553"/>
      <c r="C21" s="554"/>
      <c r="D21" s="553">
        <v>20000</v>
      </c>
      <c r="E21" s="554">
        <v>-20000</v>
      </c>
      <c r="F21" s="553">
        <f t="shared" si="0"/>
        <v>0</v>
      </c>
    </row>
    <row r="22" spans="1:6" x14ac:dyDescent="0.2">
      <c r="A22" s="544" t="s">
        <v>468</v>
      </c>
      <c r="B22" s="553"/>
      <c r="C22" s="554"/>
      <c r="D22" s="553"/>
      <c r="E22" s="554">
        <v>4000</v>
      </c>
      <c r="F22" s="553">
        <f t="shared" si="0"/>
        <v>4000</v>
      </c>
    </row>
    <row r="23" spans="1:6" x14ac:dyDescent="0.2">
      <c r="A23" s="544" t="s">
        <v>334</v>
      </c>
      <c r="B23" s="553"/>
      <c r="C23" s="554"/>
      <c r="D23" s="553">
        <v>25000</v>
      </c>
      <c r="E23" s="554"/>
      <c r="F23" s="553">
        <f t="shared" si="0"/>
        <v>25000</v>
      </c>
    </row>
    <row r="24" spans="1:6" x14ac:dyDescent="0.2">
      <c r="A24" s="544" t="s">
        <v>333</v>
      </c>
      <c r="B24" s="553"/>
      <c r="C24" s="554"/>
      <c r="D24" s="553">
        <v>10000</v>
      </c>
      <c r="E24" s="554">
        <v>-1980</v>
      </c>
      <c r="F24" s="553">
        <f t="shared" si="0"/>
        <v>8020</v>
      </c>
    </row>
    <row r="25" spans="1:6" x14ac:dyDescent="0.2">
      <c r="A25" s="544" t="s">
        <v>331</v>
      </c>
      <c r="B25" s="553">
        <v>7000</v>
      </c>
      <c r="C25" s="554"/>
      <c r="D25" s="553"/>
      <c r="E25" s="554"/>
      <c r="F25" s="553">
        <f t="shared" si="0"/>
        <v>7000</v>
      </c>
    </row>
    <row r="26" spans="1:6" x14ac:dyDescent="0.2">
      <c r="A26" s="544" t="s">
        <v>332</v>
      </c>
      <c r="B26" s="553">
        <v>33967</v>
      </c>
      <c r="C26" s="554"/>
      <c r="D26" s="553">
        <v>2070</v>
      </c>
      <c r="E26" s="554"/>
      <c r="F26" s="553">
        <f t="shared" si="0"/>
        <v>36037</v>
      </c>
    </row>
    <row r="27" spans="1:6" x14ac:dyDescent="0.2">
      <c r="A27" s="544" t="s">
        <v>335</v>
      </c>
      <c r="B27" s="553">
        <v>32415</v>
      </c>
      <c r="C27" s="554"/>
      <c r="D27" s="553">
        <f>229064-48672-5000</f>
        <v>175392</v>
      </c>
      <c r="E27" s="554"/>
      <c r="F27" s="553">
        <f t="shared" si="0"/>
        <v>207807</v>
      </c>
    </row>
    <row r="28" spans="1:6" x14ac:dyDescent="0.2">
      <c r="A28" s="544" t="s">
        <v>336</v>
      </c>
      <c r="B28" s="553">
        <v>5000</v>
      </c>
      <c r="C28" s="554"/>
      <c r="D28" s="553"/>
      <c r="E28" s="554"/>
      <c r="F28" s="553">
        <f t="shared" si="0"/>
        <v>5000</v>
      </c>
    </row>
    <row r="29" spans="1:6" x14ac:dyDescent="0.2">
      <c r="A29" s="544" t="s">
        <v>399</v>
      </c>
      <c r="B29" s="553">
        <v>14000</v>
      </c>
      <c r="C29" s="554"/>
      <c r="D29" s="553">
        <v>6000</v>
      </c>
      <c r="E29" s="554"/>
      <c r="F29" s="553">
        <f t="shared" si="0"/>
        <v>20000</v>
      </c>
    </row>
    <row r="30" spans="1:6" x14ac:dyDescent="0.2">
      <c r="A30" s="544" t="s">
        <v>338</v>
      </c>
      <c r="B30" s="553">
        <v>30000</v>
      </c>
      <c r="C30" s="554"/>
      <c r="D30" s="553">
        <v>5000</v>
      </c>
      <c r="E30" s="554"/>
      <c r="F30" s="553">
        <f t="shared" si="0"/>
        <v>35000</v>
      </c>
    </row>
    <row r="31" spans="1:6" x14ac:dyDescent="0.2">
      <c r="A31" s="544" t="s">
        <v>451</v>
      </c>
      <c r="B31" s="553"/>
      <c r="C31" s="554"/>
      <c r="D31" s="553">
        <v>10000</v>
      </c>
      <c r="E31" s="554"/>
      <c r="F31" s="553">
        <f t="shared" si="0"/>
        <v>10000</v>
      </c>
    </row>
    <row r="32" spans="1:6" x14ac:dyDescent="0.2">
      <c r="A32" s="544" t="s">
        <v>272</v>
      </c>
      <c r="B32" s="553">
        <v>18151</v>
      </c>
      <c r="C32" s="554"/>
      <c r="D32" s="553">
        <v>18712</v>
      </c>
      <c r="E32" s="554"/>
      <c r="F32" s="553">
        <f t="shared" si="0"/>
        <v>36863</v>
      </c>
    </row>
    <row r="33" spans="1:6" x14ac:dyDescent="0.2">
      <c r="A33" s="544" t="s">
        <v>437</v>
      </c>
      <c r="B33" s="553"/>
      <c r="C33" s="554"/>
      <c r="D33" s="553">
        <v>5061</v>
      </c>
      <c r="E33" s="554"/>
      <c r="F33" s="553">
        <f t="shared" si="0"/>
        <v>5061</v>
      </c>
    </row>
    <row r="34" spans="1:6" x14ac:dyDescent="0.2">
      <c r="A34" s="544" t="s">
        <v>437</v>
      </c>
      <c r="B34" s="553"/>
      <c r="C34" s="554"/>
      <c r="D34" s="553">
        <v>3871</v>
      </c>
      <c r="E34" s="554"/>
      <c r="F34" s="553">
        <f t="shared" si="0"/>
        <v>3871</v>
      </c>
    </row>
    <row r="35" spans="1:6" x14ac:dyDescent="0.2">
      <c r="A35" s="544" t="s">
        <v>437</v>
      </c>
      <c r="B35" s="553"/>
      <c r="C35" s="554"/>
      <c r="D35" s="553">
        <v>5454</v>
      </c>
      <c r="E35" s="554"/>
      <c r="F35" s="553">
        <f t="shared" si="0"/>
        <v>5454</v>
      </c>
    </row>
    <row r="36" spans="1:6" x14ac:dyDescent="0.2">
      <c r="A36" s="545" t="s">
        <v>413</v>
      </c>
      <c r="B36" s="555"/>
      <c r="C36" s="556"/>
      <c r="D36" s="555">
        <v>86260</v>
      </c>
      <c r="E36" s="556"/>
      <c r="F36" s="553">
        <f t="shared" si="0"/>
        <v>86260</v>
      </c>
    </row>
    <row r="37" spans="1:6" ht="15" thickBot="1" x14ac:dyDescent="0.25">
      <c r="A37" s="546" t="s">
        <v>496</v>
      </c>
      <c r="B37" s="557"/>
      <c r="C37" s="558"/>
      <c r="D37" s="557"/>
      <c r="E37" s="558">
        <v>3000</v>
      </c>
      <c r="F37" s="553">
        <f t="shared" si="0"/>
        <v>3000</v>
      </c>
    </row>
    <row r="38" spans="1:6" ht="15" thickBot="1" x14ac:dyDescent="0.25">
      <c r="A38" s="579" t="s">
        <v>445</v>
      </c>
      <c r="B38" s="580">
        <f>SUM(B5:B32)</f>
        <v>332260</v>
      </c>
      <c r="C38" s="581">
        <f>SUM(C5:C32)</f>
        <v>13630</v>
      </c>
      <c r="D38" s="580">
        <f>SUM(D5:D37)</f>
        <v>558216</v>
      </c>
      <c r="E38" s="582">
        <f>SUM(E5:E37)</f>
        <v>-81652</v>
      </c>
      <c r="F38" s="580">
        <f>SUM(F5:F37)</f>
        <v>822454</v>
      </c>
    </row>
    <row r="39" spans="1:6" x14ac:dyDescent="0.2">
      <c r="A39" s="549"/>
      <c r="B39" s="549"/>
      <c r="C39" s="549"/>
      <c r="D39" s="549"/>
      <c r="E39" s="549"/>
      <c r="F39" s="549"/>
    </row>
    <row r="40" spans="1:6" ht="15" thickBot="1" x14ac:dyDescent="0.25">
      <c r="A40" s="564" t="s">
        <v>457</v>
      </c>
      <c r="B40" s="549"/>
      <c r="C40" s="549"/>
      <c r="D40" s="549"/>
      <c r="E40" s="549"/>
      <c r="F40" s="549"/>
    </row>
    <row r="41" spans="1:6" ht="27" thickTop="1" thickBot="1" x14ac:dyDescent="0.25">
      <c r="A41" s="583" t="s">
        <v>429</v>
      </c>
      <c r="B41" s="584" t="s">
        <v>430</v>
      </c>
      <c r="C41" s="585" t="s">
        <v>431</v>
      </c>
      <c r="D41" s="586" t="s">
        <v>412</v>
      </c>
      <c r="E41" s="587" t="s">
        <v>432</v>
      </c>
      <c r="F41" s="588" t="s">
        <v>433</v>
      </c>
    </row>
    <row r="42" spans="1:6" ht="15" thickTop="1" x14ac:dyDescent="0.2">
      <c r="A42" s="547" t="s">
        <v>136</v>
      </c>
      <c r="B42" s="559">
        <v>0</v>
      </c>
      <c r="C42" s="559">
        <v>12000</v>
      </c>
      <c r="D42" s="559"/>
      <c r="E42" s="559"/>
      <c r="F42" s="560">
        <f t="shared" ref="F42:F54" si="1">SUM(B42:E42)</f>
        <v>12000</v>
      </c>
    </row>
    <row r="43" spans="1:6" x14ac:dyDescent="0.2">
      <c r="A43" s="570" t="s">
        <v>137</v>
      </c>
      <c r="B43" s="552">
        <v>0</v>
      </c>
      <c r="C43" s="552"/>
      <c r="D43" s="552">
        <v>2782</v>
      </c>
      <c r="E43" s="552"/>
      <c r="F43" s="561">
        <f t="shared" si="1"/>
        <v>2782</v>
      </c>
    </row>
    <row r="44" spans="1:6" x14ac:dyDescent="0.2">
      <c r="A44" s="548" t="s">
        <v>438</v>
      </c>
      <c r="B44" s="553">
        <v>0</v>
      </c>
      <c r="C44" s="553"/>
      <c r="D44" s="553">
        <v>3300</v>
      </c>
      <c r="E44" s="553"/>
      <c r="F44" s="561">
        <f t="shared" si="1"/>
        <v>3300</v>
      </c>
    </row>
    <row r="45" spans="1:6" x14ac:dyDescent="0.2">
      <c r="A45" s="548" t="s">
        <v>147</v>
      </c>
      <c r="B45" s="553">
        <v>0</v>
      </c>
      <c r="C45" s="553"/>
      <c r="D45" s="553">
        <v>1300</v>
      </c>
      <c r="E45" s="553"/>
      <c r="F45" s="561">
        <f t="shared" si="1"/>
        <v>1300</v>
      </c>
    </row>
    <row r="46" spans="1:6" x14ac:dyDescent="0.2">
      <c r="A46" s="548" t="s">
        <v>454</v>
      </c>
      <c r="B46" s="553">
        <v>0</v>
      </c>
      <c r="C46" s="553"/>
      <c r="D46" s="553">
        <v>135000</v>
      </c>
      <c r="E46" s="553"/>
      <c r="F46" s="561">
        <f t="shared" si="1"/>
        <v>135000</v>
      </c>
    </row>
    <row r="47" spans="1:6" x14ac:dyDescent="0.2">
      <c r="A47" s="548" t="s">
        <v>455</v>
      </c>
      <c r="B47" s="553">
        <v>0</v>
      </c>
      <c r="C47" s="553"/>
      <c r="D47" s="553">
        <v>47747</v>
      </c>
      <c r="E47" s="553"/>
      <c r="F47" s="561">
        <f t="shared" si="1"/>
        <v>47747</v>
      </c>
    </row>
    <row r="48" spans="1:6" x14ac:dyDescent="0.2">
      <c r="A48" s="548" t="s">
        <v>152</v>
      </c>
      <c r="B48" s="553">
        <v>0</v>
      </c>
      <c r="C48" s="553"/>
      <c r="D48" s="553">
        <v>5350</v>
      </c>
      <c r="E48" s="553"/>
      <c r="F48" s="561">
        <f t="shared" si="1"/>
        <v>5350</v>
      </c>
    </row>
    <row r="49" spans="1:8" x14ac:dyDescent="0.2">
      <c r="A49" s="602" t="s">
        <v>469</v>
      </c>
      <c r="B49" s="555"/>
      <c r="C49" s="555"/>
      <c r="D49" s="555"/>
      <c r="E49" s="555">
        <v>1150</v>
      </c>
      <c r="F49" s="561">
        <f t="shared" si="1"/>
        <v>1150</v>
      </c>
    </row>
    <row r="50" spans="1:8" x14ac:dyDescent="0.2">
      <c r="A50" s="602" t="s">
        <v>470</v>
      </c>
      <c r="B50" s="555"/>
      <c r="C50" s="555"/>
      <c r="D50" s="555"/>
      <c r="E50" s="555">
        <v>35500</v>
      </c>
      <c r="F50" s="561">
        <f t="shared" si="1"/>
        <v>35500</v>
      </c>
    </row>
    <row r="51" spans="1:8" x14ac:dyDescent="0.2">
      <c r="A51" s="602" t="s">
        <v>471</v>
      </c>
      <c r="B51" s="555"/>
      <c r="C51" s="555"/>
      <c r="D51" s="555"/>
      <c r="E51" s="555">
        <v>9500</v>
      </c>
      <c r="F51" s="561">
        <f t="shared" si="1"/>
        <v>9500</v>
      </c>
    </row>
    <row r="52" spans="1:8" x14ac:dyDescent="0.2">
      <c r="A52" s="602" t="s">
        <v>472</v>
      </c>
      <c r="B52" s="555"/>
      <c r="C52" s="555"/>
      <c r="D52" s="555"/>
      <c r="E52" s="555">
        <v>3500</v>
      </c>
      <c r="F52" s="561">
        <f t="shared" si="1"/>
        <v>3500</v>
      </c>
    </row>
    <row r="53" spans="1:8" x14ac:dyDescent="0.2">
      <c r="A53" s="602" t="s">
        <v>461</v>
      </c>
      <c r="B53" s="555"/>
      <c r="C53" s="555"/>
      <c r="D53" s="555"/>
      <c r="E53" s="555">
        <v>19000</v>
      </c>
      <c r="F53" s="561">
        <f t="shared" si="1"/>
        <v>19000</v>
      </c>
    </row>
    <row r="54" spans="1:8" ht="15" thickBot="1" x14ac:dyDescent="0.25">
      <c r="A54" s="562" t="s">
        <v>449</v>
      </c>
      <c r="B54" s="563">
        <v>0</v>
      </c>
      <c r="C54" s="555"/>
      <c r="D54" s="555">
        <v>6597</v>
      </c>
      <c r="E54" s="555"/>
      <c r="F54" s="568">
        <f t="shared" si="1"/>
        <v>6597</v>
      </c>
    </row>
    <row r="55" spans="1:8" ht="15.75" thickTop="1" thickBot="1" x14ac:dyDescent="0.25">
      <c r="A55" s="589" t="s">
        <v>446</v>
      </c>
      <c r="B55" s="590">
        <f>SUM(B42:B54)</f>
        <v>0</v>
      </c>
      <c r="C55" s="591">
        <f>SUM(C42:C54)</f>
        <v>12000</v>
      </c>
      <c r="D55" s="591">
        <f>SUM(D42:D54)</f>
        <v>202076</v>
      </c>
      <c r="E55" s="591">
        <f>SUM(E42:E54)</f>
        <v>68650</v>
      </c>
      <c r="F55" s="592">
        <f>SUM(F42:F54)</f>
        <v>282726</v>
      </c>
    </row>
    <row r="56" spans="1:8" ht="15" thickTop="1" x14ac:dyDescent="0.2">
      <c r="A56" s="549"/>
      <c r="B56" s="549"/>
      <c r="C56" s="549"/>
      <c r="D56" s="549"/>
      <c r="E56" s="549"/>
      <c r="F56" s="549"/>
    </row>
    <row r="57" spans="1:8" ht="15" thickBot="1" x14ac:dyDescent="0.25">
      <c r="A57" s="549"/>
      <c r="B57" s="549"/>
      <c r="C57" s="549"/>
      <c r="D57" s="549"/>
      <c r="E57" s="549"/>
      <c r="F57" s="549"/>
    </row>
    <row r="58" spans="1:8" s="540" customFormat="1" ht="16.5" thickTop="1" thickBot="1" x14ac:dyDescent="0.3">
      <c r="A58" s="571" t="s">
        <v>447</v>
      </c>
      <c r="B58" s="593">
        <f>B55+B38</f>
        <v>332260</v>
      </c>
      <c r="C58" s="593">
        <f>C55+C38</f>
        <v>25630</v>
      </c>
      <c r="D58" s="593">
        <f>D55+D38</f>
        <v>760292</v>
      </c>
      <c r="E58" s="593">
        <f>E55+E38</f>
        <v>-13002</v>
      </c>
      <c r="F58" s="594">
        <f>F55+F38</f>
        <v>1105180</v>
      </c>
    </row>
    <row r="59" spans="1:8" ht="15" thickTop="1" x14ac:dyDescent="0.2"/>
    <row r="60" spans="1:8" x14ac:dyDescent="0.2">
      <c r="F60" s="597"/>
      <c r="H60" s="597"/>
    </row>
    <row r="61" spans="1:8" x14ac:dyDescent="0.2">
      <c r="F61" s="597"/>
    </row>
  </sheetData>
  <mergeCells count="1">
    <mergeCell ref="A1:F1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F1"/>
    </sheetView>
  </sheetViews>
  <sheetFormatPr defaultRowHeight="15" x14ac:dyDescent="0.25"/>
  <cols>
    <col min="1" max="1" width="25.5703125" customWidth="1"/>
    <col min="2" max="4" width="11.28515625" customWidth="1"/>
    <col min="5" max="5" width="11.28515625" hidden="1" customWidth="1"/>
    <col min="6" max="6" width="12.5703125" customWidth="1"/>
  </cols>
  <sheetData>
    <row r="1" spans="1:11" ht="18" x14ac:dyDescent="0.25">
      <c r="A1" s="821" t="s">
        <v>459</v>
      </c>
      <c r="B1" s="821"/>
      <c r="C1" s="821"/>
      <c r="D1" s="821"/>
      <c r="E1" s="821"/>
      <c r="F1" s="821"/>
    </row>
    <row r="2" spans="1:11" ht="15.75" thickBot="1" x14ac:dyDescent="0.3"/>
    <row r="3" spans="1:11" ht="27" thickTop="1" thickBot="1" x14ac:dyDescent="0.3">
      <c r="A3" s="583" t="s">
        <v>429</v>
      </c>
      <c r="B3" s="584" t="s">
        <v>430</v>
      </c>
      <c r="C3" s="585" t="s">
        <v>431</v>
      </c>
      <c r="D3" s="586" t="s">
        <v>412</v>
      </c>
      <c r="E3" s="587" t="s">
        <v>432</v>
      </c>
      <c r="F3" s="588" t="s">
        <v>433</v>
      </c>
    </row>
    <row r="4" spans="1:11" ht="15.75" thickTop="1" x14ac:dyDescent="0.25">
      <c r="A4" s="547" t="s">
        <v>440</v>
      </c>
      <c r="B4" s="559">
        <v>0</v>
      </c>
      <c r="C4" s="559"/>
      <c r="D4" s="559">
        <v>205423</v>
      </c>
      <c r="E4" s="559"/>
      <c r="F4" s="560">
        <f>SUM(B4:E4)</f>
        <v>205423</v>
      </c>
      <c r="K4" s="168"/>
    </row>
    <row r="5" spans="1:11" x14ac:dyDescent="0.25">
      <c r="A5" s="570" t="s">
        <v>199</v>
      </c>
      <c r="B5" s="552">
        <v>0</v>
      </c>
      <c r="C5" s="552"/>
      <c r="D5" s="552">
        <v>57470</v>
      </c>
      <c r="E5" s="552"/>
      <c r="F5" s="561">
        <f>SUM(B5:E5)</f>
        <v>57470</v>
      </c>
    </row>
    <row r="6" spans="1:11" x14ac:dyDescent="0.25">
      <c r="A6" s="548" t="s">
        <v>212</v>
      </c>
      <c r="B6" s="553">
        <v>0</v>
      </c>
      <c r="C6" s="553"/>
      <c r="D6" s="553">
        <v>87895</v>
      </c>
      <c r="E6" s="553"/>
      <c r="F6" s="561">
        <f>SUM(B6:E6)</f>
        <v>87895</v>
      </c>
    </row>
    <row r="7" spans="1:11" x14ac:dyDescent="0.25">
      <c r="A7" s="548" t="s">
        <v>216</v>
      </c>
      <c r="B7" s="553">
        <v>0</v>
      </c>
      <c r="C7" s="553"/>
      <c r="D7" s="553">
        <v>18663</v>
      </c>
      <c r="E7" s="553"/>
      <c r="F7" s="561">
        <f>SUM(B7:E7)</f>
        <v>18663</v>
      </c>
    </row>
    <row r="8" spans="1:11" ht="15.75" thickBot="1" x14ac:dyDescent="0.3">
      <c r="A8" s="548" t="s">
        <v>217</v>
      </c>
      <c r="B8" s="553">
        <v>0</v>
      </c>
      <c r="C8" s="553"/>
      <c r="D8" s="553">
        <v>10549</v>
      </c>
      <c r="E8" s="553"/>
      <c r="F8" s="561">
        <f>SUM(B8:E8)</f>
        <v>10549</v>
      </c>
    </row>
    <row r="9" spans="1:11" ht="16.5" thickTop="1" thickBot="1" x14ac:dyDescent="0.3">
      <c r="A9" s="589" t="s">
        <v>446</v>
      </c>
      <c r="B9" s="590">
        <f>SUM(B4:B8)</f>
        <v>0</v>
      </c>
      <c r="C9" s="591">
        <f>SUM(C4:C8)</f>
        <v>0</v>
      </c>
      <c r="D9" s="591">
        <f>SUM(D4:D8)</f>
        <v>380000</v>
      </c>
      <c r="E9" s="591"/>
      <c r="F9" s="592">
        <f>SUM(F4:F8)</f>
        <v>380000</v>
      </c>
    </row>
    <row r="10" spans="1:11" ht="15.75" thickTop="1" x14ac:dyDescent="0.25"/>
    <row r="11" spans="1:11" x14ac:dyDescent="0.25">
      <c r="F11" s="168"/>
    </row>
    <row r="12" spans="1:11" x14ac:dyDescent="0.25">
      <c r="K12" s="168"/>
    </row>
    <row r="13" spans="1:11" x14ac:dyDescent="0.25">
      <c r="D13" s="168"/>
      <c r="F13" s="168"/>
    </row>
    <row r="15" spans="1:11" x14ac:dyDescent="0.25">
      <c r="J15" s="168"/>
    </row>
    <row r="16" spans="1:11" x14ac:dyDescent="0.25">
      <c r="F16" s="168"/>
    </row>
    <row r="18" spans="6:6" x14ac:dyDescent="0.25">
      <c r="F18" s="168"/>
    </row>
    <row r="22" spans="6:6" x14ac:dyDescent="0.25">
      <c r="F22" s="598"/>
    </row>
    <row r="24" spans="6:6" x14ac:dyDescent="0.25">
      <c r="F24" s="29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28" sqref="B28"/>
    </sheetView>
  </sheetViews>
  <sheetFormatPr defaultRowHeight="14.25" x14ac:dyDescent="0.2"/>
  <cols>
    <col min="1" max="1" width="41.42578125" style="539" customWidth="1"/>
    <col min="2" max="2" width="15.85546875" style="539" customWidth="1"/>
    <col min="3" max="16384" width="9.140625" style="539"/>
  </cols>
  <sheetData>
    <row r="1" spans="1:2" ht="18" x14ac:dyDescent="0.25">
      <c r="A1" s="821" t="s">
        <v>448</v>
      </c>
      <c r="B1" s="821"/>
    </row>
    <row r="2" spans="1:2" ht="15" thickBot="1" x14ac:dyDescent="0.25"/>
    <row r="3" spans="1:2" ht="16.5" thickTop="1" thickBot="1" x14ac:dyDescent="0.3">
      <c r="A3" s="572" t="s">
        <v>441</v>
      </c>
      <c r="B3" s="573" t="s">
        <v>442</v>
      </c>
    </row>
    <row r="4" spans="1:2" ht="15" thickTop="1" x14ac:dyDescent="0.2">
      <c r="A4" s="569" t="s">
        <v>200</v>
      </c>
      <c r="B4" s="565">
        <v>10000</v>
      </c>
    </row>
    <row r="5" spans="1:2" x14ac:dyDescent="0.2">
      <c r="A5" s="569" t="s">
        <v>201</v>
      </c>
      <c r="B5" s="565">
        <v>50000</v>
      </c>
    </row>
    <row r="6" spans="1:2" x14ac:dyDescent="0.2">
      <c r="A6" s="541" t="s">
        <v>213</v>
      </c>
      <c r="B6" s="565">
        <f>93368-60095</f>
        <v>33273</v>
      </c>
    </row>
    <row r="7" spans="1:2" ht="15" thickBot="1" x14ac:dyDescent="0.25">
      <c r="A7" s="566" t="s">
        <v>217</v>
      </c>
      <c r="B7" s="567">
        <f>77515-10549</f>
        <v>66966</v>
      </c>
    </row>
    <row r="8" spans="1:2" ht="16.5" thickTop="1" thickBot="1" x14ac:dyDescent="0.3">
      <c r="A8" s="572" t="s">
        <v>439</v>
      </c>
      <c r="B8" s="574">
        <f>SUM(B4:B7)</f>
        <v>160239</v>
      </c>
    </row>
    <row r="9" spans="1:2" ht="15" thickTop="1" x14ac:dyDescent="0.2"/>
    <row r="14" spans="1:2" x14ac:dyDescent="0.2">
      <c r="B14" s="59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topLeftCell="A185" zoomScaleNormal="100" workbookViewId="0">
      <selection activeCell="F218" sqref="F218"/>
    </sheetView>
  </sheetViews>
  <sheetFormatPr defaultRowHeight="15" x14ac:dyDescent="0.25"/>
  <cols>
    <col min="1" max="1" width="10" customWidth="1"/>
    <col min="3" max="3" width="24.85546875" customWidth="1"/>
    <col min="4" max="4" width="16.7109375" hidden="1" customWidth="1"/>
    <col min="5" max="5" width="15.85546875" hidden="1" customWidth="1"/>
    <col min="6" max="6" width="14.140625" customWidth="1"/>
    <col min="7" max="7" width="13.140625" customWidth="1"/>
    <col min="8" max="8" width="10.28515625" customWidth="1"/>
    <col min="9" max="9" width="10.28515625" style="13" customWidth="1"/>
    <col min="10" max="10" width="12.42578125" style="13" customWidth="1"/>
    <col min="13" max="13" width="13.7109375" customWidth="1"/>
    <col min="235" max="235" width="11.5703125" customWidth="1"/>
    <col min="237" max="237" width="30.140625" customWidth="1"/>
    <col min="238" max="250" width="0" hidden="1" customWidth="1"/>
    <col min="251" max="251" width="17.7109375" customWidth="1"/>
    <col min="252" max="252" width="14.85546875" customWidth="1"/>
    <col min="253" max="253" width="14.140625" customWidth="1"/>
    <col min="254" max="254" width="8.28515625" customWidth="1"/>
    <col min="255" max="255" width="14" customWidth="1"/>
    <col min="256" max="256" width="13.28515625" customWidth="1"/>
    <col min="258" max="258" width="16.42578125" customWidth="1"/>
    <col min="259" max="259" width="10.140625" bestFit="1" customWidth="1"/>
    <col min="260" max="260" width="14.5703125" customWidth="1"/>
    <col min="261" max="261" width="11.42578125" customWidth="1"/>
    <col min="262" max="263" width="10.140625" customWidth="1"/>
    <col min="491" max="491" width="11.5703125" customWidth="1"/>
    <col min="493" max="493" width="30.140625" customWidth="1"/>
    <col min="494" max="506" width="0" hidden="1" customWidth="1"/>
    <col min="507" max="507" width="17.7109375" customWidth="1"/>
    <col min="508" max="508" width="14.85546875" customWidth="1"/>
    <col min="509" max="509" width="14.140625" customWidth="1"/>
    <col min="510" max="510" width="8.28515625" customWidth="1"/>
    <col min="511" max="511" width="14" customWidth="1"/>
    <col min="512" max="512" width="13.28515625" customWidth="1"/>
    <col min="514" max="514" width="16.42578125" customWidth="1"/>
    <col min="515" max="515" width="10.140625" bestFit="1" customWidth="1"/>
    <col min="516" max="516" width="14.5703125" customWidth="1"/>
    <col min="517" max="517" width="11.42578125" customWidth="1"/>
    <col min="518" max="519" width="10.140625" customWidth="1"/>
    <col min="747" max="747" width="11.5703125" customWidth="1"/>
    <col min="749" max="749" width="30.140625" customWidth="1"/>
    <col min="750" max="762" width="0" hidden="1" customWidth="1"/>
    <col min="763" max="763" width="17.7109375" customWidth="1"/>
    <col min="764" max="764" width="14.85546875" customWidth="1"/>
    <col min="765" max="765" width="14.140625" customWidth="1"/>
    <col min="766" max="766" width="8.28515625" customWidth="1"/>
    <col min="767" max="767" width="14" customWidth="1"/>
    <col min="768" max="768" width="13.28515625" customWidth="1"/>
    <col min="770" max="770" width="16.42578125" customWidth="1"/>
    <col min="771" max="771" width="10.140625" bestFit="1" customWidth="1"/>
    <col min="772" max="772" width="14.5703125" customWidth="1"/>
    <col min="773" max="773" width="11.42578125" customWidth="1"/>
    <col min="774" max="775" width="10.140625" customWidth="1"/>
    <col min="1003" max="1003" width="11.5703125" customWidth="1"/>
    <col min="1005" max="1005" width="30.140625" customWidth="1"/>
    <col min="1006" max="1018" width="0" hidden="1" customWidth="1"/>
    <col min="1019" max="1019" width="17.7109375" customWidth="1"/>
    <col min="1020" max="1020" width="14.85546875" customWidth="1"/>
    <col min="1021" max="1021" width="14.140625" customWidth="1"/>
    <col min="1022" max="1022" width="8.28515625" customWidth="1"/>
    <col min="1023" max="1023" width="14" customWidth="1"/>
    <col min="1024" max="1024" width="13.28515625" customWidth="1"/>
    <col min="1026" max="1026" width="16.42578125" customWidth="1"/>
    <col min="1027" max="1027" width="10.140625" bestFit="1" customWidth="1"/>
    <col min="1028" max="1028" width="14.5703125" customWidth="1"/>
    <col min="1029" max="1029" width="11.42578125" customWidth="1"/>
    <col min="1030" max="1031" width="10.140625" customWidth="1"/>
    <col min="1259" max="1259" width="11.5703125" customWidth="1"/>
    <col min="1261" max="1261" width="30.140625" customWidth="1"/>
    <col min="1262" max="1274" width="0" hidden="1" customWidth="1"/>
    <col min="1275" max="1275" width="17.7109375" customWidth="1"/>
    <col min="1276" max="1276" width="14.85546875" customWidth="1"/>
    <col min="1277" max="1277" width="14.140625" customWidth="1"/>
    <col min="1278" max="1278" width="8.28515625" customWidth="1"/>
    <col min="1279" max="1279" width="14" customWidth="1"/>
    <col min="1280" max="1280" width="13.28515625" customWidth="1"/>
    <col min="1282" max="1282" width="16.42578125" customWidth="1"/>
    <col min="1283" max="1283" width="10.140625" bestFit="1" customWidth="1"/>
    <col min="1284" max="1284" width="14.5703125" customWidth="1"/>
    <col min="1285" max="1285" width="11.42578125" customWidth="1"/>
    <col min="1286" max="1287" width="10.140625" customWidth="1"/>
    <col min="1515" max="1515" width="11.5703125" customWidth="1"/>
    <col min="1517" max="1517" width="30.140625" customWidth="1"/>
    <col min="1518" max="1530" width="0" hidden="1" customWidth="1"/>
    <col min="1531" max="1531" width="17.7109375" customWidth="1"/>
    <col min="1532" max="1532" width="14.85546875" customWidth="1"/>
    <col min="1533" max="1533" width="14.140625" customWidth="1"/>
    <col min="1534" max="1534" width="8.28515625" customWidth="1"/>
    <col min="1535" max="1535" width="14" customWidth="1"/>
    <col min="1536" max="1536" width="13.28515625" customWidth="1"/>
    <col min="1538" max="1538" width="16.42578125" customWidth="1"/>
    <col min="1539" max="1539" width="10.140625" bestFit="1" customWidth="1"/>
    <col min="1540" max="1540" width="14.5703125" customWidth="1"/>
    <col min="1541" max="1541" width="11.42578125" customWidth="1"/>
    <col min="1542" max="1543" width="10.140625" customWidth="1"/>
    <col min="1771" max="1771" width="11.5703125" customWidth="1"/>
    <col min="1773" max="1773" width="30.140625" customWidth="1"/>
    <col min="1774" max="1786" width="0" hidden="1" customWidth="1"/>
    <col min="1787" max="1787" width="17.7109375" customWidth="1"/>
    <col min="1788" max="1788" width="14.85546875" customWidth="1"/>
    <col min="1789" max="1789" width="14.140625" customWidth="1"/>
    <col min="1790" max="1790" width="8.28515625" customWidth="1"/>
    <col min="1791" max="1791" width="14" customWidth="1"/>
    <col min="1792" max="1792" width="13.28515625" customWidth="1"/>
    <col min="1794" max="1794" width="16.42578125" customWidth="1"/>
    <col min="1795" max="1795" width="10.140625" bestFit="1" customWidth="1"/>
    <col min="1796" max="1796" width="14.5703125" customWidth="1"/>
    <col min="1797" max="1797" width="11.42578125" customWidth="1"/>
    <col min="1798" max="1799" width="10.140625" customWidth="1"/>
    <col min="2027" max="2027" width="11.5703125" customWidth="1"/>
    <col min="2029" max="2029" width="30.140625" customWidth="1"/>
    <col min="2030" max="2042" width="0" hidden="1" customWidth="1"/>
    <col min="2043" max="2043" width="17.7109375" customWidth="1"/>
    <col min="2044" max="2044" width="14.85546875" customWidth="1"/>
    <col min="2045" max="2045" width="14.140625" customWidth="1"/>
    <col min="2046" max="2046" width="8.28515625" customWidth="1"/>
    <col min="2047" max="2047" width="14" customWidth="1"/>
    <col min="2048" max="2048" width="13.28515625" customWidth="1"/>
    <col min="2050" max="2050" width="16.42578125" customWidth="1"/>
    <col min="2051" max="2051" width="10.140625" bestFit="1" customWidth="1"/>
    <col min="2052" max="2052" width="14.5703125" customWidth="1"/>
    <col min="2053" max="2053" width="11.42578125" customWidth="1"/>
    <col min="2054" max="2055" width="10.140625" customWidth="1"/>
    <col min="2283" max="2283" width="11.5703125" customWidth="1"/>
    <col min="2285" max="2285" width="30.140625" customWidth="1"/>
    <col min="2286" max="2298" width="0" hidden="1" customWidth="1"/>
    <col min="2299" max="2299" width="17.7109375" customWidth="1"/>
    <col min="2300" max="2300" width="14.85546875" customWidth="1"/>
    <col min="2301" max="2301" width="14.140625" customWidth="1"/>
    <col min="2302" max="2302" width="8.28515625" customWidth="1"/>
    <col min="2303" max="2303" width="14" customWidth="1"/>
    <col min="2304" max="2304" width="13.28515625" customWidth="1"/>
    <col min="2306" max="2306" width="16.42578125" customWidth="1"/>
    <col min="2307" max="2307" width="10.140625" bestFit="1" customWidth="1"/>
    <col min="2308" max="2308" width="14.5703125" customWidth="1"/>
    <col min="2309" max="2309" width="11.42578125" customWidth="1"/>
    <col min="2310" max="2311" width="10.140625" customWidth="1"/>
    <col min="2539" max="2539" width="11.5703125" customWidth="1"/>
    <col min="2541" max="2541" width="30.140625" customWidth="1"/>
    <col min="2542" max="2554" width="0" hidden="1" customWidth="1"/>
    <col min="2555" max="2555" width="17.7109375" customWidth="1"/>
    <col min="2556" max="2556" width="14.85546875" customWidth="1"/>
    <col min="2557" max="2557" width="14.140625" customWidth="1"/>
    <col min="2558" max="2558" width="8.28515625" customWidth="1"/>
    <col min="2559" max="2559" width="14" customWidth="1"/>
    <col min="2560" max="2560" width="13.28515625" customWidth="1"/>
    <col min="2562" max="2562" width="16.42578125" customWidth="1"/>
    <col min="2563" max="2563" width="10.140625" bestFit="1" customWidth="1"/>
    <col min="2564" max="2564" width="14.5703125" customWidth="1"/>
    <col min="2565" max="2565" width="11.42578125" customWidth="1"/>
    <col min="2566" max="2567" width="10.140625" customWidth="1"/>
    <col min="2795" max="2795" width="11.5703125" customWidth="1"/>
    <col min="2797" max="2797" width="30.140625" customWidth="1"/>
    <col min="2798" max="2810" width="0" hidden="1" customWidth="1"/>
    <col min="2811" max="2811" width="17.7109375" customWidth="1"/>
    <col min="2812" max="2812" width="14.85546875" customWidth="1"/>
    <col min="2813" max="2813" width="14.140625" customWidth="1"/>
    <col min="2814" max="2814" width="8.28515625" customWidth="1"/>
    <col min="2815" max="2815" width="14" customWidth="1"/>
    <col min="2816" max="2816" width="13.28515625" customWidth="1"/>
    <col min="2818" max="2818" width="16.42578125" customWidth="1"/>
    <col min="2819" max="2819" width="10.140625" bestFit="1" customWidth="1"/>
    <col min="2820" max="2820" width="14.5703125" customWidth="1"/>
    <col min="2821" max="2821" width="11.42578125" customWidth="1"/>
    <col min="2822" max="2823" width="10.140625" customWidth="1"/>
    <col min="3051" max="3051" width="11.5703125" customWidth="1"/>
    <col min="3053" max="3053" width="30.140625" customWidth="1"/>
    <col min="3054" max="3066" width="0" hidden="1" customWidth="1"/>
    <col min="3067" max="3067" width="17.7109375" customWidth="1"/>
    <col min="3068" max="3068" width="14.85546875" customWidth="1"/>
    <col min="3069" max="3069" width="14.140625" customWidth="1"/>
    <col min="3070" max="3070" width="8.28515625" customWidth="1"/>
    <col min="3071" max="3071" width="14" customWidth="1"/>
    <col min="3072" max="3072" width="13.28515625" customWidth="1"/>
    <col min="3074" max="3074" width="16.42578125" customWidth="1"/>
    <col min="3075" max="3075" width="10.140625" bestFit="1" customWidth="1"/>
    <col min="3076" max="3076" width="14.5703125" customWidth="1"/>
    <col min="3077" max="3077" width="11.42578125" customWidth="1"/>
    <col min="3078" max="3079" width="10.140625" customWidth="1"/>
    <col min="3307" max="3307" width="11.5703125" customWidth="1"/>
    <col min="3309" max="3309" width="30.140625" customWidth="1"/>
    <col min="3310" max="3322" width="0" hidden="1" customWidth="1"/>
    <col min="3323" max="3323" width="17.7109375" customWidth="1"/>
    <col min="3324" max="3324" width="14.85546875" customWidth="1"/>
    <col min="3325" max="3325" width="14.140625" customWidth="1"/>
    <col min="3326" max="3326" width="8.28515625" customWidth="1"/>
    <col min="3327" max="3327" width="14" customWidth="1"/>
    <col min="3328" max="3328" width="13.28515625" customWidth="1"/>
    <col min="3330" max="3330" width="16.42578125" customWidth="1"/>
    <col min="3331" max="3331" width="10.140625" bestFit="1" customWidth="1"/>
    <col min="3332" max="3332" width="14.5703125" customWidth="1"/>
    <col min="3333" max="3333" width="11.42578125" customWidth="1"/>
    <col min="3334" max="3335" width="10.140625" customWidth="1"/>
    <col min="3563" max="3563" width="11.5703125" customWidth="1"/>
    <col min="3565" max="3565" width="30.140625" customWidth="1"/>
    <col min="3566" max="3578" width="0" hidden="1" customWidth="1"/>
    <col min="3579" max="3579" width="17.7109375" customWidth="1"/>
    <col min="3580" max="3580" width="14.85546875" customWidth="1"/>
    <col min="3581" max="3581" width="14.140625" customWidth="1"/>
    <col min="3582" max="3582" width="8.28515625" customWidth="1"/>
    <col min="3583" max="3583" width="14" customWidth="1"/>
    <col min="3584" max="3584" width="13.28515625" customWidth="1"/>
    <col min="3586" max="3586" width="16.42578125" customWidth="1"/>
    <col min="3587" max="3587" width="10.140625" bestFit="1" customWidth="1"/>
    <col min="3588" max="3588" width="14.5703125" customWidth="1"/>
    <col min="3589" max="3589" width="11.42578125" customWidth="1"/>
    <col min="3590" max="3591" width="10.140625" customWidth="1"/>
    <col min="3819" max="3819" width="11.5703125" customWidth="1"/>
    <col min="3821" max="3821" width="30.140625" customWidth="1"/>
    <col min="3822" max="3834" width="0" hidden="1" customWidth="1"/>
    <col min="3835" max="3835" width="17.7109375" customWidth="1"/>
    <col min="3836" max="3836" width="14.85546875" customWidth="1"/>
    <col min="3837" max="3837" width="14.140625" customWidth="1"/>
    <col min="3838" max="3838" width="8.28515625" customWidth="1"/>
    <col min="3839" max="3839" width="14" customWidth="1"/>
    <col min="3840" max="3840" width="13.28515625" customWidth="1"/>
    <col min="3842" max="3842" width="16.42578125" customWidth="1"/>
    <col min="3843" max="3843" width="10.140625" bestFit="1" customWidth="1"/>
    <col min="3844" max="3844" width="14.5703125" customWidth="1"/>
    <col min="3845" max="3845" width="11.42578125" customWidth="1"/>
    <col min="3846" max="3847" width="10.140625" customWidth="1"/>
    <col min="4075" max="4075" width="11.5703125" customWidth="1"/>
    <col min="4077" max="4077" width="30.140625" customWidth="1"/>
    <col min="4078" max="4090" width="0" hidden="1" customWidth="1"/>
    <col min="4091" max="4091" width="17.7109375" customWidth="1"/>
    <col min="4092" max="4092" width="14.85546875" customWidth="1"/>
    <col min="4093" max="4093" width="14.140625" customWidth="1"/>
    <col min="4094" max="4094" width="8.28515625" customWidth="1"/>
    <col min="4095" max="4095" width="14" customWidth="1"/>
    <col min="4096" max="4096" width="13.28515625" customWidth="1"/>
    <col min="4098" max="4098" width="16.42578125" customWidth="1"/>
    <col min="4099" max="4099" width="10.140625" bestFit="1" customWidth="1"/>
    <col min="4100" max="4100" width="14.5703125" customWidth="1"/>
    <col min="4101" max="4101" width="11.42578125" customWidth="1"/>
    <col min="4102" max="4103" width="10.140625" customWidth="1"/>
    <col min="4331" max="4331" width="11.5703125" customWidth="1"/>
    <col min="4333" max="4333" width="30.140625" customWidth="1"/>
    <col min="4334" max="4346" width="0" hidden="1" customWidth="1"/>
    <col min="4347" max="4347" width="17.7109375" customWidth="1"/>
    <col min="4348" max="4348" width="14.85546875" customWidth="1"/>
    <col min="4349" max="4349" width="14.140625" customWidth="1"/>
    <col min="4350" max="4350" width="8.28515625" customWidth="1"/>
    <col min="4351" max="4351" width="14" customWidth="1"/>
    <col min="4352" max="4352" width="13.28515625" customWidth="1"/>
    <col min="4354" max="4354" width="16.42578125" customWidth="1"/>
    <col min="4355" max="4355" width="10.140625" bestFit="1" customWidth="1"/>
    <col min="4356" max="4356" width="14.5703125" customWidth="1"/>
    <col min="4357" max="4357" width="11.42578125" customWidth="1"/>
    <col min="4358" max="4359" width="10.140625" customWidth="1"/>
    <col min="4587" max="4587" width="11.5703125" customWidth="1"/>
    <col min="4589" max="4589" width="30.140625" customWidth="1"/>
    <col min="4590" max="4602" width="0" hidden="1" customWidth="1"/>
    <col min="4603" max="4603" width="17.7109375" customWidth="1"/>
    <col min="4604" max="4604" width="14.85546875" customWidth="1"/>
    <col min="4605" max="4605" width="14.140625" customWidth="1"/>
    <col min="4606" max="4606" width="8.28515625" customWidth="1"/>
    <col min="4607" max="4607" width="14" customWidth="1"/>
    <col min="4608" max="4608" width="13.28515625" customWidth="1"/>
    <col min="4610" max="4610" width="16.42578125" customWidth="1"/>
    <col min="4611" max="4611" width="10.140625" bestFit="1" customWidth="1"/>
    <col min="4612" max="4612" width="14.5703125" customWidth="1"/>
    <col min="4613" max="4613" width="11.42578125" customWidth="1"/>
    <col min="4614" max="4615" width="10.140625" customWidth="1"/>
    <col min="4843" max="4843" width="11.5703125" customWidth="1"/>
    <col min="4845" max="4845" width="30.140625" customWidth="1"/>
    <col min="4846" max="4858" width="0" hidden="1" customWidth="1"/>
    <col min="4859" max="4859" width="17.7109375" customWidth="1"/>
    <col min="4860" max="4860" width="14.85546875" customWidth="1"/>
    <col min="4861" max="4861" width="14.140625" customWidth="1"/>
    <col min="4862" max="4862" width="8.28515625" customWidth="1"/>
    <col min="4863" max="4863" width="14" customWidth="1"/>
    <col min="4864" max="4864" width="13.28515625" customWidth="1"/>
    <col min="4866" max="4866" width="16.42578125" customWidth="1"/>
    <col min="4867" max="4867" width="10.140625" bestFit="1" customWidth="1"/>
    <col min="4868" max="4868" width="14.5703125" customWidth="1"/>
    <col min="4869" max="4869" width="11.42578125" customWidth="1"/>
    <col min="4870" max="4871" width="10.140625" customWidth="1"/>
    <col min="5099" max="5099" width="11.5703125" customWidth="1"/>
    <col min="5101" max="5101" width="30.140625" customWidth="1"/>
    <col min="5102" max="5114" width="0" hidden="1" customWidth="1"/>
    <col min="5115" max="5115" width="17.7109375" customWidth="1"/>
    <col min="5116" max="5116" width="14.85546875" customWidth="1"/>
    <col min="5117" max="5117" width="14.140625" customWidth="1"/>
    <col min="5118" max="5118" width="8.28515625" customWidth="1"/>
    <col min="5119" max="5119" width="14" customWidth="1"/>
    <col min="5120" max="5120" width="13.28515625" customWidth="1"/>
    <col min="5122" max="5122" width="16.42578125" customWidth="1"/>
    <col min="5123" max="5123" width="10.140625" bestFit="1" customWidth="1"/>
    <col min="5124" max="5124" width="14.5703125" customWidth="1"/>
    <col min="5125" max="5125" width="11.42578125" customWidth="1"/>
    <col min="5126" max="5127" width="10.140625" customWidth="1"/>
    <col min="5355" max="5355" width="11.5703125" customWidth="1"/>
    <col min="5357" max="5357" width="30.140625" customWidth="1"/>
    <col min="5358" max="5370" width="0" hidden="1" customWidth="1"/>
    <col min="5371" max="5371" width="17.7109375" customWidth="1"/>
    <col min="5372" max="5372" width="14.85546875" customWidth="1"/>
    <col min="5373" max="5373" width="14.140625" customWidth="1"/>
    <col min="5374" max="5374" width="8.28515625" customWidth="1"/>
    <col min="5375" max="5375" width="14" customWidth="1"/>
    <col min="5376" max="5376" width="13.28515625" customWidth="1"/>
    <col min="5378" max="5378" width="16.42578125" customWidth="1"/>
    <col min="5379" max="5379" width="10.140625" bestFit="1" customWidth="1"/>
    <col min="5380" max="5380" width="14.5703125" customWidth="1"/>
    <col min="5381" max="5381" width="11.42578125" customWidth="1"/>
    <col min="5382" max="5383" width="10.140625" customWidth="1"/>
    <col min="5611" max="5611" width="11.5703125" customWidth="1"/>
    <col min="5613" max="5613" width="30.140625" customWidth="1"/>
    <col min="5614" max="5626" width="0" hidden="1" customWidth="1"/>
    <col min="5627" max="5627" width="17.7109375" customWidth="1"/>
    <col min="5628" max="5628" width="14.85546875" customWidth="1"/>
    <col min="5629" max="5629" width="14.140625" customWidth="1"/>
    <col min="5630" max="5630" width="8.28515625" customWidth="1"/>
    <col min="5631" max="5631" width="14" customWidth="1"/>
    <col min="5632" max="5632" width="13.28515625" customWidth="1"/>
    <col min="5634" max="5634" width="16.42578125" customWidth="1"/>
    <col min="5635" max="5635" width="10.140625" bestFit="1" customWidth="1"/>
    <col min="5636" max="5636" width="14.5703125" customWidth="1"/>
    <col min="5637" max="5637" width="11.42578125" customWidth="1"/>
    <col min="5638" max="5639" width="10.140625" customWidth="1"/>
    <col min="5867" max="5867" width="11.5703125" customWidth="1"/>
    <col min="5869" max="5869" width="30.140625" customWidth="1"/>
    <col min="5870" max="5882" width="0" hidden="1" customWidth="1"/>
    <col min="5883" max="5883" width="17.7109375" customWidth="1"/>
    <col min="5884" max="5884" width="14.85546875" customWidth="1"/>
    <col min="5885" max="5885" width="14.140625" customWidth="1"/>
    <col min="5886" max="5886" width="8.28515625" customWidth="1"/>
    <col min="5887" max="5887" width="14" customWidth="1"/>
    <col min="5888" max="5888" width="13.28515625" customWidth="1"/>
    <col min="5890" max="5890" width="16.42578125" customWidth="1"/>
    <col min="5891" max="5891" width="10.140625" bestFit="1" customWidth="1"/>
    <col min="5892" max="5892" width="14.5703125" customWidth="1"/>
    <col min="5893" max="5893" width="11.42578125" customWidth="1"/>
    <col min="5894" max="5895" width="10.140625" customWidth="1"/>
    <col min="6123" max="6123" width="11.5703125" customWidth="1"/>
    <col min="6125" max="6125" width="30.140625" customWidth="1"/>
    <col min="6126" max="6138" width="0" hidden="1" customWidth="1"/>
    <col min="6139" max="6139" width="17.7109375" customWidth="1"/>
    <col min="6140" max="6140" width="14.85546875" customWidth="1"/>
    <col min="6141" max="6141" width="14.140625" customWidth="1"/>
    <col min="6142" max="6142" width="8.28515625" customWidth="1"/>
    <col min="6143" max="6143" width="14" customWidth="1"/>
    <col min="6144" max="6144" width="13.28515625" customWidth="1"/>
    <col min="6146" max="6146" width="16.42578125" customWidth="1"/>
    <col min="6147" max="6147" width="10.140625" bestFit="1" customWidth="1"/>
    <col min="6148" max="6148" width="14.5703125" customWidth="1"/>
    <col min="6149" max="6149" width="11.42578125" customWidth="1"/>
    <col min="6150" max="6151" width="10.140625" customWidth="1"/>
    <col min="6379" max="6379" width="11.5703125" customWidth="1"/>
    <col min="6381" max="6381" width="30.140625" customWidth="1"/>
    <col min="6382" max="6394" width="0" hidden="1" customWidth="1"/>
    <col min="6395" max="6395" width="17.7109375" customWidth="1"/>
    <col min="6396" max="6396" width="14.85546875" customWidth="1"/>
    <col min="6397" max="6397" width="14.140625" customWidth="1"/>
    <col min="6398" max="6398" width="8.28515625" customWidth="1"/>
    <col min="6399" max="6399" width="14" customWidth="1"/>
    <col min="6400" max="6400" width="13.28515625" customWidth="1"/>
    <col min="6402" max="6402" width="16.42578125" customWidth="1"/>
    <col min="6403" max="6403" width="10.140625" bestFit="1" customWidth="1"/>
    <col min="6404" max="6404" width="14.5703125" customWidth="1"/>
    <col min="6405" max="6405" width="11.42578125" customWidth="1"/>
    <col min="6406" max="6407" width="10.140625" customWidth="1"/>
    <col min="6635" max="6635" width="11.5703125" customWidth="1"/>
    <col min="6637" max="6637" width="30.140625" customWidth="1"/>
    <col min="6638" max="6650" width="0" hidden="1" customWidth="1"/>
    <col min="6651" max="6651" width="17.7109375" customWidth="1"/>
    <col min="6652" max="6652" width="14.85546875" customWidth="1"/>
    <col min="6653" max="6653" width="14.140625" customWidth="1"/>
    <col min="6654" max="6654" width="8.28515625" customWidth="1"/>
    <col min="6655" max="6655" width="14" customWidth="1"/>
    <col min="6656" max="6656" width="13.28515625" customWidth="1"/>
    <col min="6658" max="6658" width="16.42578125" customWidth="1"/>
    <col min="6659" max="6659" width="10.140625" bestFit="1" customWidth="1"/>
    <col min="6660" max="6660" width="14.5703125" customWidth="1"/>
    <col min="6661" max="6661" width="11.42578125" customWidth="1"/>
    <col min="6662" max="6663" width="10.140625" customWidth="1"/>
    <col min="6891" max="6891" width="11.5703125" customWidth="1"/>
    <col min="6893" max="6893" width="30.140625" customWidth="1"/>
    <col min="6894" max="6906" width="0" hidden="1" customWidth="1"/>
    <col min="6907" max="6907" width="17.7109375" customWidth="1"/>
    <col min="6908" max="6908" width="14.85546875" customWidth="1"/>
    <col min="6909" max="6909" width="14.140625" customWidth="1"/>
    <col min="6910" max="6910" width="8.28515625" customWidth="1"/>
    <col min="6911" max="6911" width="14" customWidth="1"/>
    <col min="6912" max="6912" width="13.28515625" customWidth="1"/>
    <col min="6914" max="6914" width="16.42578125" customWidth="1"/>
    <col min="6915" max="6915" width="10.140625" bestFit="1" customWidth="1"/>
    <col min="6916" max="6916" width="14.5703125" customWidth="1"/>
    <col min="6917" max="6917" width="11.42578125" customWidth="1"/>
    <col min="6918" max="6919" width="10.140625" customWidth="1"/>
    <col min="7147" max="7147" width="11.5703125" customWidth="1"/>
    <col min="7149" max="7149" width="30.140625" customWidth="1"/>
    <col min="7150" max="7162" width="0" hidden="1" customWidth="1"/>
    <col min="7163" max="7163" width="17.7109375" customWidth="1"/>
    <col min="7164" max="7164" width="14.85546875" customWidth="1"/>
    <col min="7165" max="7165" width="14.140625" customWidth="1"/>
    <col min="7166" max="7166" width="8.28515625" customWidth="1"/>
    <col min="7167" max="7167" width="14" customWidth="1"/>
    <col min="7168" max="7168" width="13.28515625" customWidth="1"/>
    <col min="7170" max="7170" width="16.42578125" customWidth="1"/>
    <col min="7171" max="7171" width="10.140625" bestFit="1" customWidth="1"/>
    <col min="7172" max="7172" width="14.5703125" customWidth="1"/>
    <col min="7173" max="7173" width="11.42578125" customWidth="1"/>
    <col min="7174" max="7175" width="10.140625" customWidth="1"/>
    <col min="7403" max="7403" width="11.5703125" customWidth="1"/>
    <col min="7405" max="7405" width="30.140625" customWidth="1"/>
    <col min="7406" max="7418" width="0" hidden="1" customWidth="1"/>
    <col min="7419" max="7419" width="17.7109375" customWidth="1"/>
    <col min="7420" max="7420" width="14.85546875" customWidth="1"/>
    <col min="7421" max="7421" width="14.140625" customWidth="1"/>
    <col min="7422" max="7422" width="8.28515625" customWidth="1"/>
    <col min="7423" max="7423" width="14" customWidth="1"/>
    <col min="7424" max="7424" width="13.28515625" customWidth="1"/>
    <col min="7426" max="7426" width="16.42578125" customWidth="1"/>
    <col min="7427" max="7427" width="10.140625" bestFit="1" customWidth="1"/>
    <col min="7428" max="7428" width="14.5703125" customWidth="1"/>
    <col min="7429" max="7429" width="11.42578125" customWidth="1"/>
    <col min="7430" max="7431" width="10.140625" customWidth="1"/>
    <col min="7659" max="7659" width="11.5703125" customWidth="1"/>
    <col min="7661" max="7661" width="30.140625" customWidth="1"/>
    <col min="7662" max="7674" width="0" hidden="1" customWidth="1"/>
    <col min="7675" max="7675" width="17.7109375" customWidth="1"/>
    <col min="7676" max="7676" width="14.85546875" customWidth="1"/>
    <col min="7677" max="7677" width="14.140625" customWidth="1"/>
    <col min="7678" max="7678" width="8.28515625" customWidth="1"/>
    <col min="7679" max="7679" width="14" customWidth="1"/>
    <col min="7680" max="7680" width="13.28515625" customWidth="1"/>
    <col min="7682" max="7682" width="16.42578125" customWidth="1"/>
    <col min="7683" max="7683" width="10.140625" bestFit="1" customWidth="1"/>
    <col min="7684" max="7684" width="14.5703125" customWidth="1"/>
    <col min="7685" max="7685" width="11.42578125" customWidth="1"/>
    <col min="7686" max="7687" width="10.140625" customWidth="1"/>
    <col min="7915" max="7915" width="11.5703125" customWidth="1"/>
    <col min="7917" max="7917" width="30.140625" customWidth="1"/>
    <col min="7918" max="7930" width="0" hidden="1" customWidth="1"/>
    <col min="7931" max="7931" width="17.7109375" customWidth="1"/>
    <col min="7932" max="7932" width="14.85546875" customWidth="1"/>
    <col min="7933" max="7933" width="14.140625" customWidth="1"/>
    <col min="7934" max="7934" width="8.28515625" customWidth="1"/>
    <col min="7935" max="7935" width="14" customWidth="1"/>
    <col min="7936" max="7936" width="13.28515625" customWidth="1"/>
    <col min="7938" max="7938" width="16.42578125" customWidth="1"/>
    <col min="7939" max="7939" width="10.140625" bestFit="1" customWidth="1"/>
    <col min="7940" max="7940" width="14.5703125" customWidth="1"/>
    <col min="7941" max="7941" width="11.42578125" customWidth="1"/>
    <col min="7942" max="7943" width="10.140625" customWidth="1"/>
    <col min="8171" max="8171" width="11.5703125" customWidth="1"/>
    <col min="8173" max="8173" width="30.140625" customWidth="1"/>
    <col min="8174" max="8186" width="0" hidden="1" customWidth="1"/>
    <col min="8187" max="8187" width="17.7109375" customWidth="1"/>
    <col min="8188" max="8188" width="14.85546875" customWidth="1"/>
    <col min="8189" max="8189" width="14.140625" customWidth="1"/>
    <col min="8190" max="8190" width="8.28515625" customWidth="1"/>
    <col min="8191" max="8191" width="14" customWidth="1"/>
    <col min="8192" max="8192" width="13.28515625" customWidth="1"/>
    <col min="8194" max="8194" width="16.42578125" customWidth="1"/>
    <col min="8195" max="8195" width="10.140625" bestFit="1" customWidth="1"/>
    <col min="8196" max="8196" width="14.5703125" customWidth="1"/>
    <col min="8197" max="8197" width="11.42578125" customWidth="1"/>
    <col min="8198" max="8199" width="10.140625" customWidth="1"/>
    <col min="8427" max="8427" width="11.5703125" customWidth="1"/>
    <col min="8429" max="8429" width="30.140625" customWidth="1"/>
    <col min="8430" max="8442" width="0" hidden="1" customWidth="1"/>
    <col min="8443" max="8443" width="17.7109375" customWidth="1"/>
    <col min="8444" max="8444" width="14.85546875" customWidth="1"/>
    <col min="8445" max="8445" width="14.140625" customWidth="1"/>
    <col min="8446" max="8446" width="8.28515625" customWidth="1"/>
    <col min="8447" max="8447" width="14" customWidth="1"/>
    <col min="8448" max="8448" width="13.28515625" customWidth="1"/>
    <col min="8450" max="8450" width="16.42578125" customWidth="1"/>
    <col min="8451" max="8451" width="10.140625" bestFit="1" customWidth="1"/>
    <col min="8452" max="8452" width="14.5703125" customWidth="1"/>
    <col min="8453" max="8453" width="11.42578125" customWidth="1"/>
    <col min="8454" max="8455" width="10.140625" customWidth="1"/>
    <col min="8683" max="8683" width="11.5703125" customWidth="1"/>
    <col min="8685" max="8685" width="30.140625" customWidth="1"/>
    <col min="8686" max="8698" width="0" hidden="1" customWidth="1"/>
    <col min="8699" max="8699" width="17.7109375" customWidth="1"/>
    <col min="8700" max="8700" width="14.85546875" customWidth="1"/>
    <col min="8701" max="8701" width="14.140625" customWidth="1"/>
    <col min="8702" max="8702" width="8.28515625" customWidth="1"/>
    <col min="8703" max="8703" width="14" customWidth="1"/>
    <col min="8704" max="8704" width="13.28515625" customWidth="1"/>
    <col min="8706" max="8706" width="16.42578125" customWidth="1"/>
    <col min="8707" max="8707" width="10.140625" bestFit="1" customWidth="1"/>
    <col min="8708" max="8708" width="14.5703125" customWidth="1"/>
    <col min="8709" max="8709" width="11.42578125" customWidth="1"/>
    <col min="8710" max="8711" width="10.140625" customWidth="1"/>
    <col min="8939" max="8939" width="11.5703125" customWidth="1"/>
    <col min="8941" max="8941" width="30.140625" customWidth="1"/>
    <col min="8942" max="8954" width="0" hidden="1" customWidth="1"/>
    <col min="8955" max="8955" width="17.7109375" customWidth="1"/>
    <col min="8956" max="8956" width="14.85546875" customWidth="1"/>
    <col min="8957" max="8957" width="14.140625" customWidth="1"/>
    <col min="8958" max="8958" width="8.28515625" customWidth="1"/>
    <col min="8959" max="8959" width="14" customWidth="1"/>
    <col min="8960" max="8960" width="13.28515625" customWidth="1"/>
    <col min="8962" max="8962" width="16.42578125" customWidth="1"/>
    <col min="8963" max="8963" width="10.140625" bestFit="1" customWidth="1"/>
    <col min="8964" max="8964" width="14.5703125" customWidth="1"/>
    <col min="8965" max="8965" width="11.42578125" customWidth="1"/>
    <col min="8966" max="8967" width="10.140625" customWidth="1"/>
    <col min="9195" max="9195" width="11.5703125" customWidth="1"/>
    <col min="9197" max="9197" width="30.140625" customWidth="1"/>
    <col min="9198" max="9210" width="0" hidden="1" customWidth="1"/>
    <col min="9211" max="9211" width="17.7109375" customWidth="1"/>
    <col min="9212" max="9212" width="14.85546875" customWidth="1"/>
    <col min="9213" max="9213" width="14.140625" customWidth="1"/>
    <col min="9214" max="9214" width="8.28515625" customWidth="1"/>
    <col min="9215" max="9215" width="14" customWidth="1"/>
    <col min="9216" max="9216" width="13.28515625" customWidth="1"/>
    <col min="9218" max="9218" width="16.42578125" customWidth="1"/>
    <col min="9219" max="9219" width="10.140625" bestFit="1" customWidth="1"/>
    <col min="9220" max="9220" width="14.5703125" customWidth="1"/>
    <col min="9221" max="9221" width="11.42578125" customWidth="1"/>
    <col min="9222" max="9223" width="10.140625" customWidth="1"/>
    <col min="9451" max="9451" width="11.5703125" customWidth="1"/>
    <col min="9453" max="9453" width="30.140625" customWidth="1"/>
    <col min="9454" max="9466" width="0" hidden="1" customWidth="1"/>
    <col min="9467" max="9467" width="17.7109375" customWidth="1"/>
    <col min="9468" max="9468" width="14.85546875" customWidth="1"/>
    <col min="9469" max="9469" width="14.140625" customWidth="1"/>
    <col min="9470" max="9470" width="8.28515625" customWidth="1"/>
    <col min="9471" max="9471" width="14" customWidth="1"/>
    <col min="9472" max="9472" width="13.28515625" customWidth="1"/>
    <col min="9474" max="9474" width="16.42578125" customWidth="1"/>
    <col min="9475" max="9475" width="10.140625" bestFit="1" customWidth="1"/>
    <col min="9476" max="9476" width="14.5703125" customWidth="1"/>
    <col min="9477" max="9477" width="11.42578125" customWidth="1"/>
    <col min="9478" max="9479" width="10.140625" customWidth="1"/>
    <col min="9707" max="9707" width="11.5703125" customWidth="1"/>
    <col min="9709" max="9709" width="30.140625" customWidth="1"/>
    <col min="9710" max="9722" width="0" hidden="1" customWidth="1"/>
    <col min="9723" max="9723" width="17.7109375" customWidth="1"/>
    <col min="9724" max="9724" width="14.85546875" customWidth="1"/>
    <col min="9725" max="9725" width="14.140625" customWidth="1"/>
    <col min="9726" max="9726" width="8.28515625" customWidth="1"/>
    <col min="9727" max="9727" width="14" customWidth="1"/>
    <col min="9728" max="9728" width="13.28515625" customWidth="1"/>
    <col min="9730" max="9730" width="16.42578125" customWidth="1"/>
    <col min="9731" max="9731" width="10.140625" bestFit="1" customWidth="1"/>
    <col min="9732" max="9732" width="14.5703125" customWidth="1"/>
    <col min="9733" max="9733" width="11.42578125" customWidth="1"/>
    <col min="9734" max="9735" width="10.140625" customWidth="1"/>
    <col min="9963" max="9963" width="11.5703125" customWidth="1"/>
    <col min="9965" max="9965" width="30.140625" customWidth="1"/>
    <col min="9966" max="9978" width="0" hidden="1" customWidth="1"/>
    <col min="9979" max="9979" width="17.7109375" customWidth="1"/>
    <col min="9980" max="9980" width="14.85546875" customWidth="1"/>
    <col min="9981" max="9981" width="14.140625" customWidth="1"/>
    <col min="9982" max="9982" width="8.28515625" customWidth="1"/>
    <col min="9983" max="9983" width="14" customWidth="1"/>
    <col min="9984" max="9984" width="13.28515625" customWidth="1"/>
    <col min="9986" max="9986" width="16.42578125" customWidth="1"/>
    <col min="9987" max="9987" width="10.140625" bestFit="1" customWidth="1"/>
    <col min="9988" max="9988" width="14.5703125" customWidth="1"/>
    <col min="9989" max="9989" width="11.42578125" customWidth="1"/>
    <col min="9990" max="9991" width="10.140625" customWidth="1"/>
    <col min="10219" max="10219" width="11.5703125" customWidth="1"/>
    <col min="10221" max="10221" width="30.140625" customWidth="1"/>
    <col min="10222" max="10234" width="0" hidden="1" customWidth="1"/>
    <col min="10235" max="10235" width="17.7109375" customWidth="1"/>
    <col min="10236" max="10236" width="14.85546875" customWidth="1"/>
    <col min="10237" max="10237" width="14.140625" customWidth="1"/>
    <col min="10238" max="10238" width="8.28515625" customWidth="1"/>
    <col min="10239" max="10239" width="14" customWidth="1"/>
    <col min="10240" max="10240" width="13.28515625" customWidth="1"/>
    <col min="10242" max="10242" width="16.42578125" customWidth="1"/>
    <col min="10243" max="10243" width="10.140625" bestFit="1" customWidth="1"/>
    <col min="10244" max="10244" width="14.5703125" customWidth="1"/>
    <col min="10245" max="10245" width="11.42578125" customWidth="1"/>
    <col min="10246" max="10247" width="10.140625" customWidth="1"/>
    <col min="10475" max="10475" width="11.5703125" customWidth="1"/>
    <col min="10477" max="10477" width="30.140625" customWidth="1"/>
    <col min="10478" max="10490" width="0" hidden="1" customWidth="1"/>
    <col min="10491" max="10491" width="17.7109375" customWidth="1"/>
    <col min="10492" max="10492" width="14.85546875" customWidth="1"/>
    <col min="10493" max="10493" width="14.140625" customWidth="1"/>
    <col min="10494" max="10494" width="8.28515625" customWidth="1"/>
    <col min="10495" max="10495" width="14" customWidth="1"/>
    <col min="10496" max="10496" width="13.28515625" customWidth="1"/>
    <col min="10498" max="10498" width="16.42578125" customWidth="1"/>
    <col min="10499" max="10499" width="10.140625" bestFit="1" customWidth="1"/>
    <col min="10500" max="10500" width="14.5703125" customWidth="1"/>
    <col min="10501" max="10501" width="11.42578125" customWidth="1"/>
    <col min="10502" max="10503" width="10.140625" customWidth="1"/>
    <col min="10731" max="10731" width="11.5703125" customWidth="1"/>
    <col min="10733" max="10733" width="30.140625" customWidth="1"/>
    <col min="10734" max="10746" width="0" hidden="1" customWidth="1"/>
    <col min="10747" max="10747" width="17.7109375" customWidth="1"/>
    <col min="10748" max="10748" width="14.85546875" customWidth="1"/>
    <col min="10749" max="10749" width="14.140625" customWidth="1"/>
    <col min="10750" max="10750" width="8.28515625" customWidth="1"/>
    <col min="10751" max="10751" width="14" customWidth="1"/>
    <col min="10752" max="10752" width="13.28515625" customWidth="1"/>
    <col min="10754" max="10754" width="16.42578125" customWidth="1"/>
    <col min="10755" max="10755" width="10.140625" bestFit="1" customWidth="1"/>
    <col min="10756" max="10756" width="14.5703125" customWidth="1"/>
    <col min="10757" max="10757" width="11.42578125" customWidth="1"/>
    <col min="10758" max="10759" width="10.140625" customWidth="1"/>
    <col min="10987" max="10987" width="11.5703125" customWidth="1"/>
    <col min="10989" max="10989" width="30.140625" customWidth="1"/>
    <col min="10990" max="11002" width="0" hidden="1" customWidth="1"/>
    <col min="11003" max="11003" width="17.7109375" customWidth="1"/>
    <col min="11004" max="11004" width="14.85546875" customWidth="1"/>
    <col min="11005" max="11005" width="14.140625" customWidth="1"/>
    <col min="11006" max="11006" width="8.28515625" customWidth="1"/>
    <col min="11007" max="11007" width="14" customWidth="1"/>
    <col min="11008" max="11008" width="13.28515625" customWidth="1"/>
    <col min="11010" max="11010" width="16.42578125" customWidth="1"/>
    <col min="11011" max="11011" width="10.140625" bestFit="1" customWidth="1"/>
    <col min="11012" max="11012" width="14.5703125" customWidth="1"/>
    <col min="11013" max="11013" width="11.42578125" customWidth="1"/>
    <col min="11014" max="11015" width="10.140625" customWidth="1"/>
    <col min="11243" max="11243" width="11.5703125" customWidth="1"/>
    <col min="11245" max="11245" width="30.140625" customWidth="1"/>
    <col min="11246" max="11258" width="0" hidden="1" customWidth="1"/>
    <col min="11259" max="11259" width="17.7109375" customWidth="1"/>
    <col min="11260" max="11260" width="14.85546875" customWidth="1"/>
    <col min="11261" max="11261" width="14.140625" customWidth="1"/>
    <col min="11262" max="11262" width="8.28515625" customWidth="1"/>
    <col min="11263" max="11263" width="14" customWidth="1"/>
    <col min="11264" max="11264" width="13.28515625" customWidth="1"/>
    <col min="11266" max="11266" width="16.42578125" customWidth="1"/>
    <col min="11267" max="11267" width="10.140625" bestFit="1" customWidth="1"/>
    <col min="11268" max="11268" width="14.5703125" customWidth="1"/>
    <col min="11269" max="11269" width="11.42578125" customWidth="1"/>
    <col min="11270" max="11271" width="10.140625" customWidth="1"/>
    <col min="11499" max="11499" width="11.5703125" customWidth="1"/>
    <col min="11501" max="11501" width="30.140625" customWidth="1"/>
    <col min="11502" max="11514" width="0" hidden="1" customWidth="1"/>
    <col min="11515" max="11515" width="17.7109375" customWidth="1"/>
    <col min="11516" max="11516" width="14.85546875" customWidth="1"/>
    <col min="11517" max="11517" width="14.140625" customWidth="1"/>
    <col min="11518" max="11518" width="8.28515625" customWidth="1"/>
    <col min="11519" max="11519" width="14" customWidth="1"/>
    <col min="11520" max="11520" width="13.28515625" customWidth="1"/>
    <col min="11522" max="11522" width="16.42578125" customWidth="1"/>
    <col min="11523" max="11523" width="10.140625" bestFit="1" customWidth="1"/>
    <col min="11524" max="11524" width="14.5703125" customWidth="1"/>
    <col min="11525" max="11525" width="11.42578125" customWidth="1"/>
    <col min="11526" max="11527" width="10.140625" customWidth="1"/>
    <col min="11755" max="11755" width="11.5703125" customWidth="1"/>
    <col min="11757" max="11757" width="30.140625" customWidth="1"/>
    <col min="11758" max="11770" width="0" hidden="1" customWidth="1"/>
    <col min="11771" max="11771" width="17.7109375" customWidth="1"/>
    <col min="11772" max="11772" width="14.85546875" customWidth="1"/>
    <col min="11773" max="11773" width="14.140625" customWidth="1"/>
    <col min="11774" max="11774" width="8.28515625" customWidth="1"/>
    <col min="11775" max="11775" width="14" customWidth="1"/>
    <col min="11776" max="11776" width="13.28515625" customWidth="1"/>
    <col min="11778" max="11778" width="16.42578125" customWidth="1"/>
    <col min="11779" max="11779" width="10.140625" bestFit="1" customWidth="1"/>
    <col min="11780" max="11780" width="14.5703125" customWidth="1"/>
    <col min="11781" max="11781" width="11.42578125" customWidth="1"/>
    <col min="11782" max="11783" width="10.140625" customWidth="1"/>
    <col min="12011" max="12011" width="11.5703125" customWidth="1"/>
    <col min="12013" max="12013" width="30.140625" customWidth="1"/>
    <col min="12014" max="12026" width="0" hidden="1" customWidth="1"/>
    <col min="12027" max="12027" width="17.7109375" customWidth="1"/>
    <col min="12028" max="12028" width="14.85546875" customWidth="1"/>
    <col min="12029" max="12029" width="14.140625" customWidth="1"/>
    <col min="12030" max="12030" width="8.28515625" customWidth="1"/>
    <col min="12031" max="12031" width="14" customWidth="1"/>
    <col min="12032" max="12032" width="13.28515625" customWidth="1"/>
    <col min="12034" max="12034" width="16.42578125" customWidth="1"/>
    <col min="12035" max="12035" width="10.140625" bestFit="1" customWidth="1"/>
    <col min="12036" max="12036" width="14.5703125" customWidth="1"/>
    <col min="12037" max="12037" width="11.42578125" customWidth="1"/>
    <col min="12038" max="12039" width="10.140625" customWidth="1"/>
    <col min="12267" max="12267" width="11.5703125" customWidth="1"/>
    <col min="12269" max="12269" width="30.140625" customWidth="1"/>
    <col min="12270" max="12282" width="0" hidden="1" customWidth="1"/>
    <col min="12283" max="12283" width="17.7109375" customWidth="1"/>
    <col min="12284" max="12284" width="14.85546875" customWidth="1"/>
    <col min="12285" max="12285" width="14.140625" customWidth="1"/>
    <col min="12286" max="12286" width="8.28515625" customWidth="1"/>
    <col min="12287" max="12287" width="14" customWidth="1"/>
    <col min="12288" max="12288" width="13.28515625" customWidth="1"/>
    <col min="12290" max="12290" width="16.42578125" customWidth="1"/>
    <col min="12291" max="12291" width="10.140625" bestFit="1" customWidth="1"/>
    <col min="12292" max="12292" width="14.5703125" customWidth="1"/>
    <col min="12293" max="12293" width="11.42578125" customWidth="1"/>
    <col min="12294" max="12295" width="10.140625" customWidth="1"/>
    <col min="12523" max="12523" width="11.5703125" customWidth="1"/>
    <col min="12525" max="12525" width="30.140625" customWidth="1"/>
    <col min="12526" max="12538" width="0" hidden="1" customWidth="1"/>
    <col min="12539" max="12539" width="17.7109375" customWidth="1"/>
    <col min="12540" max="12540" width="14.85546875" customWidth="1"/>
    <col min="12541" max="12541" width="14.140625" customWidth="1"/>
    <col min="12542" max="12542" width="8.28515625" customWidth="1"/>
    <col min="12543" max="12543" width="14" customWidth="1"/>
    <col min="12544" max="12544" width="13.28515625" customWidth="1"/>
    <col min="12546" max="12546" width="16.42578125" customWidth="1"/>
    <col min="12547" max="12547" width="10.140625" bestFit="1" customWidth="1"/>
    <col min="12548" max="12548" width="14.5703125" customWidth="1"/>
    <col min="12549" max="12549" width="11.42578125" customWidth="1"/>
    <col min="12550" max="12551" width="10.140625" customWidth="1"/>
    <col min="12779" max="12779" width="11.5703125" customWidth="1"/>
    <col min="12781" max="12781" width="30.140625" customWidth="1"/>
    <col min="12782" max="12794" width="0" hidden="1" customWidth="1"/>
    <col min="12795" max="12795" width="17.7109375" customWidth="1"/>
    <col min="12796" max="12796" width="14.85546875" customWidth="1"/>
    <col min="12797" max="12797" width="14.140625" customWidth="1"/>
    <col min="12798" max="12798" width="8.28515625" customWidth="1"/>
    <col min="12799" max="12799" width="14" customWidth="1"/>
    <col min="12800" max="12800" width="13.28515625" customWidth="1"/>
    <col min="12802" max="12802" width="16.42578125" customWidth="1"/>
    <col min="12803" max="12803" width="10.140625" bestFit="1" customWidth="1"/>
    <col min="12804" max="12804" width="14.5703125" customWidth="1"/>
    <col min="12805" max="12805" width="11.42578125" customWidth="1"/>
    <col min="12806" max="12807" width="10.140625" customWidth="1"/>
    <col min="13035" max="13035" width="11.5703125" customWidth="1"/>
    <col min="13037" max="13037" width="30.140625" customWidth="1"/>
    <col min="13038" max="13050" width="0" hidden="1" customWidth="1"/>
    <col min="13051" max="13051" width="17.7109375" customWidth="1"/>
    <col min="13052" max="13052" width="14.85546875" customWidth="1"/>
    <col min="13053" max="13053" width="14.140625" customWidth="1"/>
    <col min="13054" max="13054" width="8.28515625" customWidth="1"/>
    <col min="13055" max="13055" width="14" customWidth="1"/>
    <col min="13056" max="13056" width="13.28515625" customWidth="1"/>
    <col min="13058" max="13058" width="16.42578125" customWidth="1"/>
    <col min="13059" max="13059" width="10.140625" bestFit="1" customWidth="1"/>
    <col min="13060" max="13060" width="14.5703125" customWidth="1"/>
    <col min="13061" max="13061" width="11.42578125" customWidth="1"/>
    <col min="13062" max="13063" width="10.140625" customWidth="1"/>
    <col min="13291" max="13291" width="11.5703125" customWidth="1"/>
    <col min="13293" max="13293" width="30.140625" customWidth="1"/>
    <col min="13294" max="13306" width="0" hidden="1" customWidth="1"/>
    <col min="13307" max="13307" width="17.7109375" customWidth="1"/>
    <col min="13308" max="13308" width="14.85546875" customWidth="1"/>
    <col min="13309" max="13309" width="14.140625" customWidth="1"/>
    <col min="13310" max="13310" width="8.28515625" customWidth="1"/>
    <col min="13311" max="13311" width="14" customWidth="1"/>
    <col min="13312" max="13312" width="13.28515625" customWidth="1"/>
    <col min="13314" max="13314" width="16.42578125" customWidth="1"/>
    <col min="13315" max="13315" width="10.140625" bestFit="1" customWidth="1"/>
    <col min="13316" max="13316" width="14.5703125" customWidth="1"/>
    <col min="13317" max="13317" width="11.42578125" customWidth="1"/>
    <col min="13318" max="13319" width="10.140625" customWidth="1"/>
    <col min="13547" max="13547" width="11.5703125" customWidth="1"/>
    <col min="13549" max="13549" width="30.140625" customWidth="1"/>
    <col min="13550" max="13562" width="0" hidden="1" customWidth="1"/>
    <col min="13563" max="13563" width="17.7109375" customWidth="1"/>
    <col min="13564" max="13564" width="14.85546875" customWidth="1"/>
    <col min="13565" max="13565" width="14.140625" customWidth="1"/>
    <col min="13566" max="13566" width="8.28515625" customWidth="1"/>
    <col min="13567" max="13567" width="14" customWidth="1"/>
    <col min="13568" max="13568" width="13.28515625" customWidth="1"/>
    <col min="13570" max="13570" width="16.42578125" customWidth="1"/>
    <col min="13571" max="13571" width="10.140625" bestFit="1" customWidth="1"/>
    <col min="13572" max="13572" width="14.5703125" customWidth="1"/>
    <col min="13573" max="13573" width="11.42578125" customWidth="1"/>
    <col min="13574" max="13575" width="10.140625" customWidth="1"/>
    <col min="13803" max="13803" width="11.5703125" customWidth="1"/>
    <col min="13805" max="13805" width="30.140625" customWidth="1"/>
    <col min="13806" max="13818" width="0" hidden="1" customWidth="1"/>
    <col min="13819" max="13819" width="17.7109375" customWidth="1"/>
    <col min="13820" max="13820" width="14.85546875" customWidth="1"/>
    <col min="13821" max="13821" width="14.140625" customWidth="1"/>
    <col min="13822" max="13822" width="8.28515625" customWidth="1"/>
    <col min="13823" max="13823" width="14" customWidth="1"/>
    <col min="13824" max="13824" width="13.28515625" customWidth="1"/>
    <col min="13826" max="13826" width="16.42578125" customWidth="1"/>
    <col min="13827" max="13827" width="10.140625" bestFit="1" customWidth="1"/>
    <col min="13828" max="13828" width="14.5703125" customWidth="1"/>
    <col min="13829" max="13829" width="11.42578125" customWidth="1"/>
    <col min="13830" max="13831" width="10.140625" customWidth="1"/>
    <col min="14059" max="14059" width="11.5703125" customWidth="1"/>
    <col min="14061" max="14061" width="30.140625" customWidth="1"/>
    <col min="14062" max="14074" width="0" hidden="1" customWidth="1"/>
    <col min="14075" max="14075" width="17.7109375" customWidth="1"/>
    <col min="14076" max="14076" width="14.85546875" customWidth="1"/>
    <col min="14077" max="14077" width="14.140625" customWidth="1"/>
    <col min="14078" max="14078" width="8.28515625" customWidth="1"/>
    <col min="14079" max="14079" width="14" customWidth="1"/>
    <col min="14080" max="14080" width="13.28515625" customWidth="1"/>
    <col min="14082" max="14082" width="16.42578125" customWidth="1"/>
    <col min="14083" max="14083" width="10.140625" bestFit="1" customWidth="1"/>
    <col min="14084" max="14084" width="14.5703125" customWidth="1"/>
    <col min="14085" max="14085" width="11.42578125" customWidth="1"/>
    <col min="14086" max="14087" width="10.140625" customWidth="1"/>
    <col min="14315" max="14315" width="11.5703125" customWidth="1"/>
    <col min="14317" max="14317" width="30.140625" customWidth="1"/>
    <col min="14318" max="14330" width="0" hidden="1" customWidth="1"/>
    <col min="14331" max="14331" width="17.7109375" customWidth="1"/>
    <col min="14332" max="14332" width="14.85546875" customWidth="1"/>
    <col min="14333" max="14333" width="14.140625" customWidth="1"/>
    <col min="14334" max="14334" width="8.28515625" customWidth="1"/>
    <col min="14335" max="14335" width="14" customWidth="1"/>
    <col min="14336" max="14336" width="13.28515625" customWidth="1"/>
    <col min="14338" max="14338" width="16.42578125" customWidth="1"/>
    <col min="14339" max="14339" width="10.140625" bestFit="1" customWidth="1"/>
    <col min="14340" max="14340" width="14.5703125" customWidth="1"/>
    <col min="14341" max="14341" width="11.42578125" customWidth="1"/>
    <col min="14342" max="14343" width="10.140625" customWidth="1"/>
    <col min="14571" max="14571" width="11.5703125" customWidth="1"/>
    <col min="14573" max="14573" width="30.140625" customWidth="1"/>
    <col min="14574" max="14586" width="0" hidden="1" customWidth="1"/>
    <col min="14587" max="14587" width="17.7109375" customWidth="1"/>
    <col min="14588" max="14588" width="14.85546875" customWidth="1"/>
    <col min="14589" max="14589" width="14.140625" customWidth="1"/>
    <col min="14590" max="14590" width="8.28515625" customWidth="1"/>
    <col min="14591" max="14591" width="14" customWidth="1"/>
    <col min="14592" max="14592" width="13.28515625" customWidth="1"/>
    <col min="14594" max="14594" width="16.42578125" customWidth="1"/>
    <col min="14595" max="14595" width="10.140625" bestFit="1" customWidth="1"/>
    <col min="14596" max="14596" width="14.5703125" customWidth="1"/>
    <col min="14597" max="14597" width="11.42578125" customWidth="1"/>
    <col min="14598" max="14599" width="10.140625" customWidth="1"/>
    <col min="14827" max="14827" width="11.5703125" customWidth="1"/>
    <col min="14829" max="14829" width="30.140625" customWidth="1"/>
    <col min="14830" max="14842" width="0" hidden="1" customWidth="1"/>
    <col min="14843" max="14843" width="17.7109375" customWidth="1"/>
    <col min="14844" max="14844" width="14.85546875" customWidth="1"/>
    <col min="14845" max="14845" width="14.140625" customWidth="1"/>
    <col min="14846" max="14846" width="8.28515625" customWidth="1"/>
    <col min="14847" max="14847" width="14" customWidth="1"/>
    <col min="14848" max="14848" width="13.28515625" customWidth="1"/>
    <col min="14850" max="14850" width="16.42578125" customWidth="1"/>
    <col min="14851" max="14851" width="10.140625" bestFit="1" customWidth="1"/>
    <col min="14852" max="14852" width="14.5703125" customWidth="1"/>
    <col min="14853" max="14853" width="11.42578125" customWidth="1"/>
    <col min="14854" max="14855" width="10.140625" customWidth="1"/>
    <col min="15083" max="15083" width="11.5703125" customWidth="1"/>
    <col min="15085" max="15085" width="30.140625" customWidth="1"/>
    <col min="15086" max="15098" width="0" hidden="1" customWidth="1"/>
    <col min="15099" max="15099" width="17.7109375" customWidth="1"/>
    <col min="15100" max="15100" width="14.85546875" customWidth="1"/>
    <col min="15101" max="15101" width="14.140625" customWidth="1"/>
    <col min="15102" max="15102" width="8.28515625" customWidth="1"/>
    <col min="15103" max="15103" width="14" customWidth="1"/>
    <col min="15104" max="15104" width="13.28515625" customWidth="1"/>
    <col min="15106" max="15106" width="16.42578125" customWidth="1"/>
    <col min="15107" max="15107" width="10.140625" bestFit="1" customWidth="1"/>
    <col min="15108" max="15108" width="14.5703125" customWidth="1"/>
    <col min="15109" max="15109" width="11.42578125" customWidth="1"/>
    <col min="15110" max="15111" width="10.140625" customWidth="1"/>
    <col min="15339" max="15339" width="11.5703125" customWidth="1"/>
    <col min="15341" max="15341" width="30.140625" customWidth="1"/>
    <col min="15342" max="15354" width="0" hidden="1" customWidth="1"/>
    <col min="15355" max="15355" width="17.7109375" customWidth="1"/>
    <col min="15356" max="15356" width="14.85546875" customWidth="1"/>
    <col min="15357" max="15357" width="14.140625" customWidth="1"/>
    <col min="15358" max="15358" width="8.28515625" customWidth="1"/>
    <col min="15359" max="15359" width="14" customWidth="1"/>
    <col min="15360" max="15360" width="13.28515625" customWidth="1"/>
    <col min="15362" max="15362" width="16.42578125" customWidth="1"/>
    <col min="15363" max="15363" width="10.140625" bestFit="1" customWidth="1"/>
    <col min="15364" max="15364" width="14.5703125" customWidth="1"/>
    <col min="15365" max="15365" width="11.42578125" customWidth="1"/>
    <col min="15366" max="15367" width="10.140625" customWidth="1"/>
    <col min="15595" max="15595" width="11.5703125" customWidth="1"/>
    <col min="15597" max="15597" width="30.140625" customWidth="1"/>
    <col min="15598" max="15610" width="0" hidden="1" customWidth="1"/>
    <col min="15611" max="15611" width="17.7109375" customWidth="1"/>
    <col min="15612" max="15612" width="14.85546875" customWidth="1"/>
    <col min="15613" max="15613" width="14.140625" customWidth="1"/>
    <col min="15614" max="15614" width="8.28515625" customWidth="1"/>
    <col min="15615" max="15615" width="14" customWidth="1"/>
    <col min="15616" max="15616" width="13.28515625" customWidth="1"/>
    <col min="15618" max="15618" width="16.42578125" customWidth="1"/>
    <col min="15619" max="15619" width="10.140625" bestFit="1" customWidth="1"/>
    <col min="15620" max="15620" width="14.5703125" customWidth="1"/>
    <col min="15621" max="15621" width="11.42578125" customWidth="1"/>
    <col min="15622" max="15623" width="10.140625" customWidth="1"/>
    <col min="15851" max="15851" width="11.5703125" customWidth="1"/>
    <col min="15853" max="15853" width="30.140625" customWidth="1"/>
    <col min="15854" max="15866" width="0" hidden="1" customWidth="1"/>
    <col min="15867" max="15867" width="17.7109375" customWidth="1"/>
    <col min="15868" max="15868" width="14.85546875" customWidth="1"/>
    <col min="15869" max="15869" width="14.140625" customWidth="1"/>
    <col min="15870" max="15870" width="8.28515625" customWidth="1"/>
    <col min="15871" max="15871" width="14" customWidth="1"/>
    <col min="15872" max="15872" width="13.28515625" customWidth="1"/>
    <col min="15874" max="15874" width="16.42578125" customWidth="1"/>
    <col min="15875" max="15875" width="10.140625" bestFit="1" customWidth="1"/>
    <col min="15876" max="15876" width="14.5703125" customWidth="1"/>
    <col min="15877" max="15877" width="11.42578125" customWidth="1"/>
    <col min="15878" max="15879" width="10.140625" customWidth="1"/>
    <col min="16107" max="16107" width="11.5703125" customWidth="1"/>
    <col min="16109" max="16109" width="30.140625" customWidth="1"/>
    <col min="16110" max="16122" width="0" hidden="1" customWidth="1"/>
    <col min="16123" max="16123" width="17.7109375" customWidth="1"/>
    <col min="16124" max="16124" width="14.85546875" customWidth="1"/>
    <col min="16125" max="16125" width="14.140625" customWidth="1"/>
    <col min="16126" max="16126" width="8.28515625" customWidth="1"/>
    <col min="16127" max="16127" width="14" customWidth="1"/>
    <col min="16128" max="16128" width="13.28515625" customWidth="1"/>
    <col min="16130" max="16130" width="16.42578125" customWidth="1"/>
    <col min="16131" max="16131" width="10.140625" bestFit="1" customWidth="1"/>
    <col min="16132" max="16132" width="14.5703125" customWidth="1"/>
    <col min="16133" max="16133" width="11.42578125" customWidth="1"/>
    <col min="16134" max="16135" width="10.140625" customWidth="1"/>
  </cols>
  <sheetData>
    <row r="1" spans="1:14" ht="15.75" thickBot="1" x14ac:dyDescent="0.3">
      <c r="A1" s="681" t="s">
        <v>407</v>
      </c>
      <c r="B1" s="681"/>
      <c r="C1" s="681"/>
    </row>
    <row r="2" spans="1:14" ht="14.25" customHeight="1" thickTop="1" thickBot="1" x14ac:dyDescent="0.3">
      <c r="A2" s="725" t="s">
        <v>101</v>
      </c>
      <c r="B2" s="727" t="s">
        <v>1</v>
      </c>
      <c r="C2" s="729" t="s">
        <v>102</v>
      </c>
      <c r="D2" s="664" t="s">
        <v>3</v>
      </c>
      <c r="E2" s="664" t="s">
        <v>4</v>
      </c>
      <c r="F2" s="664" t="s">
        <v>500</v>
      </c>
      <c r="G2" s="670" t="s">
        <v>401</v>
      </c>
      <c r="H2" s="723" t="s">
        <v>466</v>
      </c>
      <c r="I2" s="724"/>
      <c r="J2" s="660" t="s">
        <v>404</v>
      </c>
    </row>
    <row r="3" spans="1:14" ht="33.75" customHeight="1" thickBot="1" x14ac:dyDescent="0.3">
      <c r="A3" s="726"/>
      <c r="B3" s="728"/>
      <c r="C3" s="730"/>
      <c r="D3" s="665"/>
      <c r="E3" s="665"/>
      <c r="F3" s="665"/>
      <c r="G3" s="671"/>
      <c r="H3" s="516" t="s">
        <v>8</v>
      </c>
      <c r="I3" s="517" t="s">
        <v>10</v>
      </c>
      <c r="J3" s="661"/>
    </row>
    <row r="4" spans="1:14" ht="33" customHeight="1" thickTop="1" thickBot="1" x14ac:dyDescent="0.3">
      <c r="A4" s="159" t="s">
        <v>103</v>
      </c>
      <c r="B4" s="721" t="s">
        <v>104</v>
      </c>
      <c r="C4" s="722"/>
      <c r="D4" s="161">
        <v>1045488.5499999999</v>
      </c>
      <c r="E4" s="161">
        <v>1307060.76</v>
      </c>
      <c r="F4" s="161">
        <f>SUM(F5:F8)</f>
        <v>1380342.6999999997</v>
      </c>
      <c r="G4" s="160">
        <f>SUM(G5:G8)</f>
        <v>1445249</v>
      </c>
      <c r="H4" s="518">
        <f>SUM(H5:H8)</f>
        <v>0</v>
      </c>
      <c r="I4" s="162">
        <f>SUM(I5:I8)</f>
        <v>36095</v>
      </c>
      <c r="J4" s="163">
        <f>SUM(J5:J8)</f>
        <v>1481344</v>
      </c>
      <c r="N4" s="298"/>
    </row>
    <row r="5" spans="1:14" x14ac:dyDescent="0.25">
      <c r="A5" s="672"/>
      <c r="B5" s="164">
        <v>610</v>
      </c>
      <c r="C5" s="67" t="s">
        <v>105</v>
      </c>
      <c r="D5" s="22">
        <v>540360.73</v>
      </c>
      <c r="E5" s="22">
        <v>702314.57</v>
      </c>
      <c r="F5" s="22">
        <v>728974.45</v>
      </c>
      <c r="G5" s="165">
        <v>779642</v>
      </c>
      <c r="H5" s="519"/>
      <c r="I5" s="166"/>
      <c r="J5" s="167">
        <f>G5+H5+I5</f>
        <v>779642</v>
      </c>
      <c r="N5" s="298"/>
    </row>
    <row r="6" spans="1:14" x14ac:dyDescent="0.25">
      <c r="A6" s="673"/>
      <c r="B6" s="169">
        <v>620</v>
      </c>
      <c r="C6" s="69" t="s">
        <v>106</v>
      </c>
      <c r="D6" s="29">
        <v>207010.55</v>
      </c>
      <c r="E6" s="29">
        <v>266731.95</v>
      </c>
      <c r="F6" s="29">
        <v>275288.96999999997</v>
      </c>
      <c r="G6" s="30">
        <v>288277</v>
      </c>
      <c r="H6" s="519"/>
      <c r="I6" s="170"/>
      <c r="J6" s="171">
        <f>G6+H6+I6</f>
        <v>288277</v>
      </c>
      <c r="N6" s="298"/>
    </row>
    <row r="7" spans="1:14" x14ac:dyDescent="0.25">
      <c r="A7" s="673"/>
      <c r="B7" s="169">
        <v>630</v>
      </c>
      <c r="C7" s="69" t="s">
        <v>107</v>
      </c>
      <c r="D7" s="29">
        <v>296326.19</v>
      </c>
      <c r="E7" s="29">
        <v>334787.77</v>
      </c>
      <c r="F7" s="29">
        <v>351220.11</v>
      </c>
      <c r="G7" s="172">
        <v>377330</v>
      </c>
      <c r="H7" s="519"/>
      <c r="I7" s="170">
        <v>25888</v>
      </c>
      <c r="J7" s="171">
        <f>G7+H7+I7</f>
        <v>403218</v>
      </c>
      <c r="N7" s="298"/>
    </row>
    <row r="8" spans="1:14" ht="15.75" thickBot="1" x14ac:dyDescent="0.3">
      <c r="A8" s="673"/>
      <c r="B8" s="169">
        <v>640</v>
      </c>
      <c r="C8" s="69" t="s">
        <v>108</v>
      </c>
      <c r="D8" s="29">
        <v>1791.08</v>
      </c>
      <c r="E8" s="29">
        <v>3226.47</v>
      </c>
      <c r="F8" s="29">
        <v>24859.17</v>
      </c>
      <c r="G8" s="172"/>
      <c r="H8" s="520"/>
      <c r="I8" s="170">
        <v>10207</v>
      </c>
      <c r="J8" s="174">
        <f>G8+H8+I8</f>
        <v>10207</v>
      </c>
      <c r="M8" s="168"/>
      <c r="N8" s="298"/>
    </row>
    <row r="9" spans="1:14" ht="15.75" hidden="1" thickBot="1" x14ac:dyDescent="0.3">
      <c r="A9" s="674"/>
      <c r="B9" s="169">
        <v>650</v>
      </c>
      <c r="C9" s="69"/>
      <c r="D9" s="117"/>
      <c r="E9" s="116"/>
      <c r="F9" s="116"/>
      <c r="G9" s="177"/>
      <c r="H9" s="521"/>
      <c r="I9" s="178"/>
      <c r="J9" s="179"/>
      <c r="N9" s="298"/>
    </row>
    <row r="10" spans="1:14" ht="15.75" thickBot="1" x14ac:dyDescent="0.3">
      <c r="A10" s="180" t="s">
        <v>109</v>
      </c>
      <c r="B10" s="655" t="s">
        <v>110</v>
      </c>
      <c r="C10" s="633"/>
      <c r="D10" s="182">
        <v>22020.720000000001</v>
      </c>
      <c r="E10" s="182">
        <v>14191.44</v>
      </c>
      <c r="F10" s="182">
        <f>SUM(F11:F13)</f>
        <v>26202.02</v>
      </c>
      <c r="G10" s="181">
        <f>SUM(G11:G13)</f>
        <v>16500</v>
      </c>
      <c r="H10" s="537">
        <f>SUM(H11:H13)</f>
        <v>0</v>
      </c>
      <c r="I10" s="104">
        <f>SUM(I11:I13)</f>
        <v>0</v>
      </c>
      <c r="J10" s="183">
        <f>SUM(J11:J13)</f>
        <v>16500</v>
      </c>
      <c r="N10" s="298"/>
    </row>
    <row r="11" spans="1:14" x14ac:dyDescent="0.25">
      <c r="A11" s="710"/>
      <c r="B11" s="184">
        <v>630</v>
      </c>
      <c r="C11" s="19" t="s">
        <v>111</v>
      </c>
      <c r="D11" s="186">
        <v>2324</v>
      </c>
      <c r="E11" s="186">
        <v>3486</v>
      </c>
      <c r="F11" s="186">
        <v>1162</v>
      </c>
      <c r="G11" s="187">
        <v>3500</v>
      </c>
      <c r="H11" s="519"/>
      <c r="I11" s="21"/>
      <c r="J11" s="167">
        <f>G11+H11+I11</f>
        <v>3500</v>
      </c>
      <c r="N11" s="298"/>
    </row>
    <row r="12" spans="1:14" x14ac:dyDescent="0.25">
      <c r="A12" s="711"/>
      <c r="B12" s="188">
        <v>630</v>
      </c>
      <c r="C12" s="27" t="s">
        <v>112</v>
      </c>
      <c r="D12" s="136">
        <v>16482.330000000002</v>
      </c>
      <c r="E12" s="136">
        <v>9813.93</v>
      </c>
      <c r="F12" s="136">
        <v>25033.040000000001</v>
      </c>
      <c r="G12" s="28">
        <v>13000</v>
      </c>
      <c r="H12" s="520"/>
      <c r="I12" s="28"/>
      <c r="J12" s="171">
        <f>G12+H12+I12</f>
        <v>13000</v>
      </c>
      <c r="N12" s="298"/>
    </row>
    <row r="13" spans="1:14" ht="15.75" thickBot="1" x14ac:dyDescent="0.3">
      <c r="A13" s="712"/>
      <c r="B13" s="189">
        <v>630</v>
      </c>
      <c r="C13" s="190" t="s">
        <v>113</v>
      </c>
      <c r="D13" s="191">
        <v>3214.39</v>
      </c>
      <c r="E13" s="191">
        <v>891.51</v>
      </c>
      <c r="F13" s="191">
        <v>6.98</v>
      </c>
      <c r="G13" s="192"/>
      <c r="H13" s="521"/>
      <c r="I13" s="178"/>
      <c r="J13" s="193"/>
      <c r="N13" s="298"/>
    </row>
    <row r="14" spans="1:14" ht="15.75" thickBot="1" x14ac:dyDescent="0.3">
      <c r="A14" s="180" t="s">
        <v>114</v>
      </c>
      <c r="B14" s="655" t="s">
        <v>115</v>
      </c>
      <c r="C14" s="633"/>
      <c r="D14" s="182">
        <v>29084.07</v>
      </c>
      <c r="E14" s="182">
        <v>51253.97</v>
      </c>
      <c r="F14" s="182">
        <f>SUM(F15:F18)</f>
        <v>39283.65</v>
      </c>
      <c r="G14" s="181">
        <f>SUM(G15:G18)</f>
        <v>55720</v>
      </c>
      <c r="H14" s="537">
        <f>SUM(H15:H18)</f>
        <v>0</v>
      </c>
      <c r="I14" s="104">
        <f>SUM(I15:I18)</f>
        <v>0</v>
      </c>
      <c r="J14" s="183">
        <f>SUM(J15:J18)</f>
        <v>55720</v>
      </c>
      <c r="N14" s="298"/>
    </row>
    <row r="15" spans="1:14" x14ac:dyDescent="0.25">
      <c r="A15" s="710"/>
      <c r="B15" s="164">
        <v>610</v>
      </c>
      <c r="C15" s="194" t="s">
        <v>105</v>
      </c>
      <c r="D15" s="22">
        <v>20172.560000000001</v>
      </c>
      <c r="E15" s="22">
        <v>32391.98</v>
      </c>
      <c r="F15" s="22">
        <v>27813.22</v>
      </c>
      <c r="G15" s="165">
        <v>38702</v>
      </c>
      <c r="H15" s="519"/>
      <c r="I15" s="166"/>
      <c r="J15" s="167">
        <f>G15+H15+I15</f>
        <v>38702</v>
      </c>
      <c r="N15" s="298"/>
    </row>
    <row r="16" spans="1:14" x14ac:dyDescent="0.25">
      <c r="A16" s="711"/>
      <c r="B16" s="169">
        <v>620</v>
      </c>
      <c r="C16" s="195" t="s">
        <v>106</v>
      </c>
      <c r="D16" s="29">
        <v>6866.62</v>
      </c>
      <c r="E16" s="29">
        <v>12511.41</v>
      </c>
      <c r="F16" s="29">
        <v>9656.7199999999993</v>
      </c>
      <c r="G16" s="172">
        <v>14318</v>
      </c>
      <c r="H16" s="520"/>
      <c r="I16" s="170"/>
      <c r="J16" s="171">
        <f>G16+H16+I16</f>
        <v>14318</v>
      </c>
      <c r="N16" s="298"/>
    </row>
    <row r="17" spans="1:14" x14ac:dyDescent="0.25">
      <c r="A17" s="711"/>
      <c r="B17" s="169">
        <v>630</v>
      </c>
      <c r="C17" s="195" t="s">
        <v>107</v>
      </c>
      <c r="D17" s="29">
        <v>1891.13</v>
      </c>
      <c r="E17" s="29">
        <v>3021.6</v>
      </c>
      <c r="F17" s="29">
        <v>1813.71</v>
      </c>
      <c r="G17" s="172">
        <v>2700</v>
      </c>
      <c r="H17" s="520"/>
      <c r="I17" s="170"/>
      <c r="J17" s="171">
        <f>G17+H17+I17</f>
        <v>2700</v>
      </c>
      <c r="N17" s="298"/>
    </row>
    <row r="18" spans="1:14" ht="15.75" thickBot="1" x14ac:dyDescent="0.3">
      <c r="A18" s="712"/>
      <c r="B18" s="196"/>
      <c r="C18" s="175"/>
      <c r="D18" s="110">
        <v>153.76</v>
      </c>
      <c r="E18" s="109">
        <v>3328.98</v>
      </c>
      <c r="F18" s="109"/>
      <c r="G18" s="198"/>
      <c r="H18" s="521"/>
      <c r="I18" s="178"/>
      <c r="J18" s="179"/>
      <c r="N18" s="298"/>
    </row>
    <row r="19" spans="1:14" ht="15.75" thickBot="1" x14ac:dyDescent="0.3">
      <c r="A19" s="180" t="s">
        <v>116</v>
      </c>
      <c r="B19" s="655" t="s">
        <v>117</v>
      </c>
      <c r="C19" s="633"/>
      <c r="D19" s="103">
        <v>22643.670000000002</v>
      </c>
      <c r="E19" s="103">
        <v>47845.259999999995</v>
      </c>
      <c r="F19" s="182">
        <f>SUM(F20:F24)</f>
        <v>50768.41</v>
      </c>
      <c r="G19" s="181">
        <f>SUM(G20:G24)</f>
        <v>18048</v>
      </c>
      <c r="H19" s="537">
        <f>SUM(H20:H24)</f>
        <v>0</v>
      </c>
      <c r="I19" s="199">
        <f>SUM(I20:I24)</f>
        <v>18974</v>
      </c>
      <c r="J19" s="11">
        <f>SUM(J20:J24)</f>
        <v>37022</v>
      </c>
      <c r="N19" s="298"/>
    </row>
    <row r="20" spans="1:14" x14ac:dyDescent="0.25">
      <c r="A20" s="707"/>
      <c r="B20" s="200">
        <v>610</v>
      </c>
      <c r="C20" s="194" t="s">
        <v>105</v>
      </c>
      <c r="D20" s="22">
        <v>11379.37</v>
      </c>
      <c r="E20" s="22">
        <v>12850.13</v>
      </c>
      <c r="F20" s="22">
        <v>13704.62</v>
      </c>
      <c r="G20" s="165">
        <v>12780</v>
      </c>
      <c r="H20" s="519"/>
      <c r="I20" s="166"/>
      <c r="J20" s="167">
        <f>G20+H20+I20</f>
        <v>12780</v>
      </c>
      <c r="N20" s="298"/>
    </row>
    <row r="21" spans="1:14" x14ac:dyDescent="0.25">
      <c r="A21" s="708"/>
      <c r="B21" s="201">
        <v>620</v>
      </c>
      <c r="C21" s="195" t="s">
        <v>106</v>
      </c>
      <c r="D21" s="29">
        <v>4236.46</v>
      </c>
      <c r="E21" s="29">
        <v>4685.3100000000004</v>
      </c>
      <c r="F21" s="29">
        <v>5063.33</v>
      </c>
      <c r="G21" s="172">
        <v>4718</v>
      </c>
      <c r="H21" s="520"/>
      <c r="I21" s="170"/>
      <c r="J21" s="171">
        <f>G21+H21+I21</f>
        <v>4718</v>
      </c>
      <c r="N21" s="298"/>
    </row>
    <row r="22" spans="1:14" x14ac:dyDescent="0.25">
      <c r="A22" s="708"/>
      <c r="B22" s="201">
        <v>630</v>
      </c>
      <c r="C22" s="195" t="s">
        <v>107</v>
      </c>
      <c r="D22" s="29">
        <v>675.31999999999971</v>
      </c>
      <c r="E22" s="29">
        <v>1203.7900000000004</v>
      </c>
      <c r="F22" s="29">
        <v>1203.3900000000001</v>
      </c>
      <c r="G22" s="172">
        <v>550</v>
      </c>
      <c r="H22" s="520"/>
      <c r="I22" s="170"/>
      <c r="J22" s="171">
        <f>G22+H22+I22</f>
        <v>550</v>
      </c>
      <c r="N22" s="298"/>
    </row>
    <row r="23" spans="1:14" x14ac:dyDescent="0.25">
      <c r="A23" s="708"/>
      <c r="B23" s="201">
        <v>640</v>
      </c>
      <c r="C23" s="69" t="s">
        <v>108</v>
      </c>
      <c r="D23" s="29"/>
      <c r="E23" s="29"/>
      <c r="F23" s="29">
        <v>16606.070000000003</v>
      </c>
      <c r="G23" s="172"/>
      <c r="H23" s="520"/>
      <c r="I23" s="170"/>
      <c r="J23" s="171">
        <f>G23+H23+I23</f>
        <v>0</v>
      </c>
      <c r="N23" s="298"/>
    </row>
    <row r="24" spans="1:14" ht="15.75" thickBot="1" x14ac:dyDescent="0.3">
      <c r="A24" s="709"/>
      <c r="B24" s="202">
        <v>600</v>
      </c>
      <c r="C24" s="175" t="s">
        <v>488</v>
      </c>
      <c r="D24" s="109">
        <v>6352.52</v>
      </c>
      <c r="E24" s="109">
        <v>29106.03</v>
      </c>
      <c r="F24" s="109">
        <v>14191</v>
      </c>
      <c r="G24" s="198"/>
      <c r="H24" s="521"/>
      <c r="I24" s="212">
        <v>18974</v>
      </c>
      <c r="J24" s="193">
        <f>G24+H24+I24</f>
        <v>18974</v>
      </c>
      <c r="N24" s="298"/>
    </row>
    <row r="25" spans="1:14" ht="15.75" thickBot="1" x14ac:dyDescent="0.3">
      <c r="A25" s="180" t="s">
        <v>118</v>
      </c>
      <c r="B25" s="655" t="s">
        <v>119</v>
      </c>
      <c r="C25" s="633"/>
      <c r="D25" s="182">
        <v>62531</v>
      </c>
      <c r="E25" s="182">
        <v>57263.12</v>
      </c>
      <c r="F25" s="182">
        <f>F26</f>
        <v>56026.7</v>
      </c>
      <c r="G25" s="181">
        <f>G26</f>
        <v>65000</v>
      </c>
      <c r="H25" s="311">
        <f>H26</f>
        <v>0</v>
      </c>
      <c r="I25" s="199">
        <f>I26</f>
        <v>0</v>
      </c>
      <c r="J25" s="11">
        <f>J26</f>
        <v>65000</v>
      </c>
      <c r="N25" s="298"/>
    </row>
    <row r="26" spans="1:14" ht="15.75" thickBot="1" x14ac:dyDescent="0.3">
      <c r="A26" s="203"/>
      <c r="B26" s="204">
        <v>630</v>
      </c>
      <c r="C26" s="205" t="s">
        <v>120</v>
      </c>
      <c r="D26" s="109">
        <v>62531</v>
      </c>
      <c r="E26" s="109">
        <v>57263.12</v>
      </c>
      <c r="F26" s="109">
        <v>56026.7</v>
      </c>
      <c r="G26" s="198">
        <v>65000</v>
      </c>
      <c r="H26" s="523"/>
      <c r="I26" s="206"/>
      <c r="J26" s="207">
        <f>G26+H26+I26</f>
        <v>65000</v>
      </c>
      <c r="N26" s="298"/>
    </row>
    <row r="27" spans="1:14" ht="15.75" thickBot="1" x14ac:dyDescent="0.3">
      <c r="A27" s="180" t="s">
        <v>121</v>
      </c>
      <c r="B27" s="655" t="s">
        <v>122</v>
      </c>
      <c r="C27" s="633"/>
      <c r="D27" s="182">
        <v>1.5</v>
      </c>
      <c r="E27" s="182">
        <v>18.02</v>
      </c>
      <c r="F27" s="182">
        <f>F28</f>
        <v>19</v>
      </c>
      <c r="G27" s="181">
        <f>G28</f>
        <v>500</v>
      </c>
      <c r="H27" s="311">
        <f>H28</f>
        <v>0</v>
      </c>
      <c r="I27" s="199">
        <f>I28</f>
        <v>0</v>
      </c>
      <c r="J27" s="11">
        <f>J28</f>
        <v>500</v>
      </c>
      <c r="N27" s="298"/>
    </row>
    <row r="28" spans="1:14" ht="15.75" thickBot="1" x14ac:dyDescent="0.3">
      <c r="A28" s="208"/>
      <c r="B28" s="209"/>
      <c r="C28" s="205" t="s">
        <v>123</v>
      </c>
      <c r="D28" s="109">
        <v>1.5</v>
      </c>
      <c r="E28" s="109">
        <v>18.02</v>
      </c>
      <c r="F28" s="109">
        <v>19</v>
      </c>
      <c r="G28" s="198">
        <v>500</v>
      </c>
      <c r="H28" s="522"/>
      <c r="I28" s="210"/>
      <c r="J28" s="18">
        <f>G28+H28+I28</f>
        <v>500</v>
      </c>
      <c r="N28" s="298"/>
    </row>
    <row r="29" spans="1:14" ht="15.75" thickBot="1" x14ac:dyDescent="0.3">
      <c r="A29" s="180" t="s">
        <v>124</v>
      </c>
      <c r="B29" s="655" t="s">
        <v>125</v>
      </c>
      <c r="C29" s="633"/>
      <c r="D29" s="182">
        <v>205874.57</v>
      </c>
      <c r="E29" s="182">
        <v>228019.05</v>
      </c>
      <c r="F29" s="182">
        <f>SUM(F30:F33)</f>
        <v>285169.27999999997</v>
      </c>
      <c r="G29" s="181">
        <f>SUM(G30:G33)</f>
        <v>277614</v>
      </c>
      <c r="H29" s="311">
        <f>SUM(H30:H33)</f>
        <v>0</v>
      </c>
      <c r="I29" s="199">
        <f>SUM(I30:I33)</f>
        <v>0</v>
      </c>
      <c r="J29" s="11">
        <f>SUM(J30:J33)</f>
        <v>277614</v>
      </c>
      <c r="N29" s="298"/>
    </row>
    <row r="30" spans="1:14" x14ac:dyDescent="0.25">
      <c r="A30" s="672"/>
      <c r="B30" s="200">
        <v>610</v>
      </c>
      <c r="C30" s="67" t="s">
        <v>105</v>
      </c>
      <c r="D30" s="22">
        <v>123486.16</v>
      </c>
      <c r="E30" s="22">
        <v>129732.70999999999</v>
      </c>
      <c r="F30" s="22">
        <v>180574.71</v>
      </c>
      <c r="G30" s="165">
        <v>133027</v>
      </c>
      <c r="H30" s="519"/>
      <c r="I30" s="166"/>
      <c r="J30" s="167">
        <f>G30+H30+I30</f>
        <v>133027</v>
      </c>
      <c r="N30" s="298"/>
    </row>
    <row r="31" spans="1:14" x14ac:dyDescent="0.25">
      <c r="A31" s="673"/>
      <c r="B31" s="201">
        <v>620</v>
      </c>
      <c r="C31" s="69" t="s">
        <v>106</v>
      </c>
      <c r="D31" s="29">
        <v>45335.28</v>
      </c>
      <c r="E31" s="29">
        <v>47330.69</v>
      </c>
      <c r="F31" s="29">
        <v>64218.21</v>
      </c>
      <c r="G31" s="172">
        <v>48537</v>
      </c>
      <c r="H31" s="520"/>
      <c r="I31" s="170"/>
      <c r="J31" s="171">
        <f>G31+H31+I31</f>
        <v>48537</v>
      </c>
      <c r="N31" s="298"/>
    </row>
    <row r="32" spans="1:14" x14ac:dyDescent="0.25">
      <c r="A32" s="673"/>
      <c r="B32" s="201">
        <v>630</v>
      </c>
      <c r="C32" s="69" t="s">
        <v>107</v>
      </c>
      <c r="D32" s="29">
        <v>36953.129999999997</v>
      </c>
      <c r="E32" s="29">
        <v>23590.739999999998</v>
      </c>
      <c r="F32" s="29">
        <v>39993.599999999999</v>
      </c>
      <c r="G32" s="172">
        <v>19000</v>
      </c>
      <c r="H32" s="520"/>
      <c r="I32" s="170"/>
      <c r="J32" s="171">
        <f>G32+H32+I32</f>
        <v>19000</v>
      </c>
      <c r="N32" s="298"/>
    </row>
    <row r="33" spans="1:14" ht="15.75" thickBot="1" x14ac:dyDescent="0.3">
      <c r="A33" s="674"/>
      <c r="B33" s="201">
        <v>650</v>
      </c>
      <c r="C33" s="69" t="s">
        <v>83</v>
      </c>
      <c r="D33" s="109">
        <v>100</v>
      </c>
      <c r="E33" s="109">
        <v>27364.91</v>
      </c>
      <c r="F33" s="109">
        <v>382.76</v>
      </c>
      <c r="G33" s="198">
        <v>77050</v>
      </c>
      <c r="H33" s="521"/>
      <c r="I33" s="212"/>
      <c r="J33" s="193">
        <f>G33+H33+I33</f>
        <v>77050</v>
      </c>
      <c r="N33" s="298"/>
    </row>
    <row r="34" spans="1:14" ht="15.75" thickBot="1" x14ac:dyDescent="0.3">
      <c r="A34" s="180" t="s">
        <v>126</v>
      </c>
      <c r="B34" s="655" t="s">
        <v>127</v>
      </c>
      <c r="C34" s="633"/>
      <c r="D34" s="182">
        <v>2000</v>
      </c>
      <c r="E34" s="182">
        <v>2240.37</v>
      </c>
      <c r="F34" s="182">
        <f>F35</f>
        <v>2288.38</v>
      </c>
      <c r="G34" s="181">
        <f>G35</f>
        <v>2000</v>
      </c>
      <c r="H34" s="311">
        <f>H35</f>
        <v>0</v>
      </c>
      <c r="I34" s="199">
        <f>I35</f>
        <v>0</v>
      </c>
      <c r="J34" s="11">
        <f>J35</f>
        <v>2000</v>
      </c>
      <c r="N34" s="298"/>
    </row>
    <row r="35" spans="1:14" ht="15.75" thickBot="1" x14ac:dyDescent="0.3">
      <c r="A35" s="208"/>
      <c r="B35" s="213"/>
      <c r="C35" s="214" t="s">
        <v>128</v>
      </c>
      <c r="D35" s="15">
        <v>2000</v>
      </c>
      <c r="E35" s="15">
        <v>2240.37</v>
      </c>
      <c r="F35" s="15">
        <v>2288.38</v>
      </c>
      <c r="G35" s="217">
        <v>2000</v>
      </c>
      <c r="H35" s="522"/>
      <c r="I35" s="210"/>
      <c r="J35" s="18">
        <f>G35+H35+I35</f>
        <v>2000</v>
      </c>
    </row>
    <row r="36" spans="1:14" ht="15.75" thickBot="1" x14ac:dyDescent="0.3">
      <c r="A36" s="218" t="s">
        <v>129</v>
      </c>
      <c r="B36" s="655" t="s">
        <v>130</v>
      </c>
      <c r="C36" s="633"/>
      <c r="D36" s="220">
        <v>56923.06</v>
      </c>
      <c r="E36" s="220">
        <v>61855.359999999993</v>
      </c>
      <c r="F36" s="220">
        <f>SUM(F37:F40)</f>
        <v>79092.639999999999</v>
      </c>
      <c r="G36" s="219">
        <f>SUM(G37:G40)</f>
        <v>58682</v>
      </c>
      <c r="H36" s="311">
        <f>SUM(H37:H40)</f>
        <v>0</v>
      </c>
      <c r="I36" s="199">
        <f>SUM(I37:I40)</f>
        <v>0</v>
      </c>
      <c r="J36" s="11">
        <f>SUM(J37:J40)</f>
        <v>58682</v>
      </c>
    </row>
    <row r="37" spans="1:14" x14ac:dyDescent="0.25">
      <c r="A37" s="672"/>
      <c r="B37" s="200">
        <v>610</v>
      </c>
      <c r="C37" s="67" t="s">
        <v>105</v>
      </c>
      <c r="D37" s="22">
        <v>33912.11</v>
      </c>
      <c r="E37" s="22">
        <v>39048.269999999997</v>
      </c>
      <c r="F37" s="22">
        <v>51259.94</v>
      </c>
      <c r="G37" s="165">
        <v>33852</v>
      </c>
      <c r="H37" s="519"/>
      <c r="I37" s="166"/>
      <c r="J37" s="167">
        <f>G37+H37+I37</f>
        <v>33852</v>
      </c>
    </row>
    <row r="38" spans="1:14" x14ac:dyDescent="0.25">
      <c r="A38" s="673"/>
      <c r="B38" s="201">
        <v>620</v>
      </c>
      <c r="C38" s="69" t="s">
        <v>106</v>
      </c>
      <c r="D38" s="29">
        <v>11789.54</v>
      </c>
      <c r="E38" s="29">
        <v>13624.06</v>
      </c>
      <c r="F38" s="29">
        <v>17577.689999999999</v>
      </c>
      <c r="G38" s="172">
        <v>11832</v>
      </c>
      <c r="H38" s="520"/>
      <c r="I38" s="170"/>
      <c r="J38" s="171">
        <f>G38+H38+I38</f>
        <v>11832</v>
      </c>
      <c r="K38" s="168"/>
    </row>
    <row r="39" spans="1:14" x14ac:dyDescent="0.25">
      <c r="A39" s="673"/>
      <c r="B39" s="201">
        <v>630</v>
      </c>
      <c r="C39" s="69" t="s">
        <v>107</v>
      </c>
      <c r="D39" s="29">
        <v>11149.41</v>
      </c>
      <c r="E39" s="29">
        <v>8952.9599999999991</v>
      </c>
      <c r="F39" s="29">
        <v>10087.280000000001</v>
      </c>
      <c r="G39" s="172">
        <v>12998</v>
      </c>
      <c r="H39" s="520"/>
      <c r="I39" s="170"/>
      <c r="J39" s="171">
        <f>G39+H39+I39</f>
        <v>12998</v>
      </c>
    </row>
    <row r="40" spans="1:14" ht="15.75" thickBot="1" x14ac:dyDescent="0.3">
      <c r="A40" s="674"/>
      <c r="B40" s="201">
        <v>640</v>
      </c>
      <c r="C40" s="175"/>
      <c r="D40" s="109">
        <v>72</v>
      </c>
      <c r="E40" s="109">
        <v>230.07</v>
      </c>
      <c r="F40" s="109">
        <v>167.73</v>
      </c>
      <c r="G40" s="198"/>
      <c r="H40" s="521"/>
      <c r="I40" s="212"/>
      <c r="J40" s="193">
        <f>G40+H40+I40</f>
        <v>0</v>
      </c>
    </row>
    <row r="41" spans="1:14" ht="15.75" thickBot="1" x14ac:dyDescent="0.3">
      <c r="A41" s="180" t="s">
        <v>131</v>
      </c>
      <c r="B41" s="655" t="s">
        <v>132</v>
      </c>
      <c r="C41" s="633"/>
      <c r="D41" s="181">
        <v>69.25</v>
      </c>
      <c r="E41" s="182">
        <v>440.25</v>
      </c>
      <c r="F41" s="182">
        <f>F42</f>
        <v>53</v>
      </c>
      <c r="G41" s="181">
        <f>G42</f>
        <v>200</v>
      </c>
      <c r="H41" s="537">
        <f>H42</f>
        <v>0</v>
      </c>
      <c r="I41" s="199">
        <f>I42</f>
        <v>0</v>
      </c>
      <c r="J41" s="11">
        <f>J42</f>
        <v>200</v>
      </c>
    </row>
    <row r="42" spans="1:14" ht="15.75" thickBot="1" x14ac:dyDescent="0.3">
      <c r="A42" s="221"/>
      <c r="B42" s="222">
        <v>640</v>
      </c>
      <c r="C42" s="197" t="s">
        <v>133</v>
      </c>
      <c r="D42" s="16">
        <v>69.25</v>
      </c>
      <c r="E42" s="15">
        <v>440.25</v>
      </c>
      <c r="F42" s="15">
        <v>53</v>
      </c>
      <c r="G42" s="217">
        <v>200</v>
      </c>
      <c r="H42" s="522"/>
      <c r="I42" s="210"/>
      <c r="J42" s="18">
        <f>G42+H42+I42</f>
        <v>200</v>
      </c>
    </row>
    <row r="43" spans="1:14" ht="15.75" thickBot="1" x14ac:dyDescent="0.3">
      <c r="A43" s="180" t="s">
        <v>134</v>
      </c>
      <c r="B43" s="655" t="s">
        <v>135</v>
      </c>
      <c r="C43" s="633"/>
      <c r="D43" s="220">
        <v>87006.54</v>
      </c>
      <c r="E43" s="220">
        <v>79163.91</v>
      </c>
      <c r="F43" s="220">
        <f>SUM(F44:F49)</f>
        <v>44376.84</v>
      </c>
      <c r="G43" s="219">
        <f>SUM(G44:G49)</f>
        <v>100802</v>
      </c>
      <c r="H43" s="311">
        <f>SUM(H44:H49)</f>
        <v>0</v>
      </c>
      <c r="I43" s="199">
        <f>SUM(I44:I49)</f>
        <v>0</v>
      </c>
      <c r="J43" s="11">
        <f>SUM(J44:J49)</f>
        <v>100802</v>
      </c>
    </row>
    <row r="44" spans="1:14" x14ac:dyDescent="0.25">
      <c r="A44" s="672"/>
      <c r="B44" s="164">
        <v>610</v>
      </c>
      <c r="C44" s="67" t="s">
        <v>105</v>
      </c>
      <c r="D44" s="22">
        <v>31091.66</v>
      </c>
      <c r="E44" s="22">
        <v>33641.449999999997</v>
      </c>
      <c r="F44" s="22">
        <v>32681.3</v>
      </c>
      <c r="G44" s="165">
        <v>25410</v>
      </c>
      <c r="H44" s="524"/>
      <c r="I44" s="223"/>
      <c r="J44" s="224">
        <f t="shared" ref="J44:J49" si="0">G44+H44+I44</f>
        <v>25410</v>
      </c>
    </row>
    <row r="45" spans="1:14" x14ac:dyDescent="0.25">
      <c r="A45" s="673"/>
      <c r="B45" s="169">
        <v>620</v>
      </c>
      <c r="C45" s="69" t="s">
        <v>106</v>
      </c>
      <c r="D45" s="29">
        <v>10918.71</v>
      </c>
      <c r="E45" s="29">
        <v>11858.77</v>
      </c>
      <c r="F45" s="29">
        <v>11044.98</v>
      </c>
      <c r="G45" s="172">
        <v>9060</v>
      </c>
      <c r="H45" s="520"/>
      <c r="I45" s="170"/>
      <c r="J45" s="171">
        <f t="shared" si="0"/>
        <v>9060</v>
      </c>
    </row>
    <row r="46" spans="1:14" x14ac:dyDescent="0.25">
      <c r="A46" s="673"/>
      <c r="B46" s="169">
        <v>630</v>
      </c>
      <c r="C46" s="69" t="s">
        <v>107</v>
      </c>
      <c r="D46" s="29">
        <v>3273.6100000000006</v>
      </c>
      <c r="E46" s="29">
        <v>2843.350000000004</v>
      </c>
      <c r="F46" s="29">
        <v>650.55999999999995</v>
      </c>
      <c r="G46" s="172">
        <v>2800</v>
      </c>
      <c r="H46" s="520"/>
      <c r="I46" s="170"/>
      <c r="J46" s="171">
        <f t="shared" si="0"/>
        <v>2800</v>
      </c>
    </row>
    <row r="47" spans="1:14" x14ac:dyDescent="0.25">
      <c r="A47" s="673"/>
      <c r="B47" s="225">
        <v>630</v>
      </c>
      <c r="C47" s="72" t="s">
        <v>136</v>
      </c>
      <c r="D47" s="58"/>
      <c r="E47" s="58">
        <v>8549.6</v>
      </c>
      <c r="F47" s="58"/>
      <c r="G47" s="226">
        <v>34900</v>
      </c>
      <c r="H47" s="521"/>
      <c r="I47" s="212"/>
      <c r="J47" s="171">
        <f t="shared" si="0"/>
        <v>34900</v>
      </c>
    </row>
    <row r="48" spans="1:14" x14ac:dyDescent="0.25">
      <c r="A48" s="673"/>
      <c r="B48" s="225">
        <v>630</v>
      </c>
      <c r="C48" s="72" t="s">
        <v>137</v>
      </c>
      <c r="D48" s="58"/>
      <c r="E48" s="58">
        <v>22270.739999999998</v>
      </c>
      <c r="F48" s="58"/>
      <c r="G48" s="226">
        <v>28632</v>
      </c>
      <c r="H48" s="521"/>
      <c r="I48" s="212"/>
      <c r="J48" s="171">
        <f t="shared" si="0"/>
        <v>28632</v>
      </c>
    </row>
    <row r="49" spans="1:10" ht="15.75" thickBot="1" x14ac:dyDescent="0.3">
      <c r="A49" s="674"/>
      <c r="B49" s="227">
        <v>630</v>
      </c>
      <c r="C49" s="71" t="s">
        <v>97</v>
      </c>
      <c r="D49" s="37">
        <v>41722.559999999998</v>
      </c>
      <c r="E49" s="37"/>
      <c r="F49" s="37"/>
      <c r="G49" s="228"/>
      <c r="H49" s="525"/>
      <c r="I49" s="229"/>
      <c r="J49" s="230">
        <f t="shared" si="0"/>
        <v>0</v>
      </c>
    </row>
    <row r="50" spans="1:10" ht="15.75" thickBot="1" x14ac:dyDescent="0.3">
      <c r="A50" s="180" t="s">
        <v>138</v>
      </c>
      <c r="B50" s="655" t="s">
        <v>139</v>
      </c>
      <c r="C50" s="633"/>
      <c r="D50" s="182">
        <v>362393.4</v>
      </c>
      <c r="E50" s="182">
        <v>432250.81000000006</v>
      </c>
      <c r="F50" s="182">
        <f>SUM(F51:F56)</f>
        <v>428213.61999999994</v>
      </c>
      <c r="G50" s="181">
        <f>SUM(G51:G56)</f>
        <v>644343</v>
      </c>
      <c r="H50" s="311">
        <f>SUM(H51:H56)</f>
        <v>0</v>
      </c>
      <c r="I50" s="199">
        <f>SUM(I51:I56)</f>
        <v>0</v>
      </c>
      <c r="J50" s="11">
        <f>SUM(J51:J56)</f>
        <v>644343</v>
      </c>
    </row>
    <row r="51" spans="1:10" x14ac:dyDescent="0.25">
      <c r="A51" s="707"/>
      <c r="B51" s="231">
        <v>640</v>
      </c>
      <c r="C51" s="232" t="s">
        <v>140</v>
      </c>
      <c r="D51" s="186">
        <v>263000</v>
      </c>
      <c r="E51" s="186">
        <v>334227.87</v>
      </c>
      <c r="F51" s="186">
        <v>336389.93</v>
      </c>
      <c r="G51" s="21">
        <v>549343</v>
      </c>
      <c r="H51" s="519"/>
      <c r="I51" s="166"/>
      <c r="J51" s="167">
        <f t="shared" ref="J51:J56" si="1">G51+H51+I51</f>
        <v>549343</v>
      </c>
    </row>
    <row r="52" spans="1:10" hidden="1" x14ac:dyDescent="0.25">
      <c r="A52" s="708"/>
      <c r="B52" s="231"/>
      <c r="C52" s="233" t="s">
        <v>452</v>
      </c>
      <c r="D52" s="234"/>
      <c r="E52" s="234"/>
      <c r="F52" s="234">
        <v>2399.1</v>
      </c>
      <c r="G52" s="55"/>
      <c r="H52" s="519"/>
      <c r="I52" s="166"/>
      <c r="J52" s="167"/>
    </row>
    <row r="53" spans="1:10" hidden="1" x14ac:dyDescent="0.25">
      <c r="A53" s="708"/>
      <c r="B53" s="231">
        <v>640</v>
      </c>
      <c r="C53" s="233" t="s">
        <v>453</v>
      </c>
      <c r="D53" s="234"/>
      <c r="E53" s="234"/>
      <c r="F53" s="234">
        <v>3251.05</v>
      </c>
      <c r="G53" s="235">
        <v>0</v>
      </c>
      <c r="H53" s="519"/>
      <c r="I53" s="166"/>
      <c r="J53" s="167">
        <f t="shared" si="1"/>
        <v>0</v>
      </c>
    </row>
    <row r="54" spans="1:10" x14ac:dyDescent="0.25">
      <c r="A54" s="708"/>
      <c r="B54" s="231">
        <v>630</v>
      </c>
      <c r="C54" s="233" t="s">
        <v>141</v>
      </c>
      <c r="D54" s="234">
        <v>1800</v>
      </c>
      <c r="E54" s="234">
        <v>1980</v>
      </c>
      <c r="F54" s="234"/>
      <c r="G54" s="55">
        <v>0</v>
      </c>
      <c r="H54" s="520"/>
      <c r="I54" s="170"/>
      <c r="J54" s="171">
        <f t="shared" si="1"/>
        <v>0</v>
      </c>
    </row>
    <row r="55" spans="1:10" x14ac:dyDescent="0.25">
      <c r="A55" s="708"/>
      <c r="B55" s="231">
        <v>630</v>
      </c>
      <c r="C55" s="233" t="s">
        <v>142</v>
      </c>
      <c r="D55" s="234">
        <v>27926.51</v>
      </c>
      <c r="E55" s="234">
        <v>25015.09</v>
      </c>
      <c r="F55" s="234">
        <v>16116.5</v>
      </c>
      <c r="G55" s="235">
        <v>30000</v>
      </c>
      <c r="H55" s="520"/>
      <c r="I55" s="170"/>
      <c r="J55" s="171">
        <f t="shared" si="1"/>
        <v>30000</v>
      </c>
    </row>
    <row r="56" spans="1:10" ht="15.75" thickBot="1" x14ac:dyDescent="0.3">
      <c r="A56" s="709"/>
      <c r="B56" s="202">
        <v>640</v>
      </c>
      <c r="C56" s="236" t="s">
        <v>143</v>
      </c>
      <c r="D56" s="127">
        <v>69666.89</v>
      </c>
      <c r="E56" s="127">
        <v>71027.850000000006</v>
      </c>
      <c r="F56" s="127">
        <v>70057.039999999994</v>
      </c>
      <c r="G56" s="237">
        <v>65000</v>
      </c>
      <c r="H56" s="521"/>
      <c r="I56" s="212"/>
      <c r="J56" s="193">
        <f t="shared" si="1"/>
        <v>65000</v>
      </c>
    </row>
    <row r="57" spans="1:10" ht="15.75" thickBot="1" x14ac:dyDescent="0.3">
      <c r="A57" s="238" t="s">
        <v>144</v>
      </c>
      <c r="B57" s="698" t="s">
        <v>145</v>
      </c>
      <c r="C57" s="659"/>
      <c r="D57" s="240">
        <v>106730.37000000001</v>
      </c>
      <c r="E57" s="240">
        <v>101186.41</v>
      </c>
      <c r="F57" s="240">
        <f>F58+F62+F63+F64+F65+F66+F67+F68</f>
        <v>96374.92</v>
      </c>
      <c r="G57" s="239">
        <f>G58+G62+G63+G64+G65+G66+G67+G68</f>
        <v>103065</v>
      </c>
      <c r="H57" s="311">
        <f>H58+H62+H63+H64+H65+H66+H67</f>
        <v>0</v>
      </c>
      <c r="I57" s="199">
        <f>I58+I62+I63+I64+I65+I66+I67+I68</f>
        <v>2000</v>
      </c>
      <c r="J57" s="11">
        <f>J58+J62+J63+J64+J65+J66+J67+J68</f>
        <v>105065</v>
      </c>
    </row>
    <row r="58" spans="1:10" ht="15.75" thickBot="1" x14ac:dyDescent="0.3">
      <c r="A58" s="710"/>
      <c r="B58" s="719" t="s">
        <v>146</v>
      </c>
      <c r="C58" s="720"/>
      <c r="D58" s="241">
        <v>14813.99</v>
      </c>
      <c r="E58" s="241">
        <v>26680.239999999994</v>
      </c>
      <c r="F58" s="241">
        <f>SUM(F59:F61)</f>
        <v>30733.109999999997</v>
      </c>
      <c r="G58" s="217">
        <f>SUM(G59:G61)</f>
        <v>25212</v>
      </c>
      <c r="H58" s="311"/>
      <c r="I58" s="210"/>
      <c r="J58" s="18">
        <v>25212</v>
      </c>
    </row>
    <row r="59" spans="1:10" x14ac:dyDescent="0.25">
      <c r="A59" s="711"/>
      <c r="B59" s="242">
        <v>610</v>
      </c>
      <c r="C59" s="54" t="s">
        <v>105</v>
      </c>
      <c r="D59" s="234">
        <v>10778.65</v>
      </c>
      <c r="E59" s="234">
        <v>13605.65</v>
      </c>
      <c r="F59" s="234">
        <v>13497.82</v>
      </c>
      <c r="G59" s="243">
        <v>12912</v>
      </c>
      <c r="H59" s="519"/>
      <c r="I59" s="166"/>
      <c r="J59" s="167">
        <f t="shared" ref="J59:J68" si="2">G59+H59+I59</f>
        <v>12912</v>
      </c>
    </row>
    <row r="60" spans="1:10" x14ac:dyDescent="0.25">
      <c r="A60" s="711"/>
      <c r="B60" s="242">
        <v>620</v>
      </c>
      <c r="C60" s="54" t="s">
        <v>106</v>
      </c>
      <c r="D60" s="234">
        <v>4035.34</v>
      </c>
      <c r="E60" s="234">
        <v>5883.76</v>
      </c>
      <c r="F60" s="234">
        <v>6228.87</v>
      </c>
      <c r="G60" s="243">
        <v>4800</v>
      </c>
      <c r="H60" s="520"/>
      <c r="I60" s="170"/>
      <c r="J60" s="171">
        <f t="shared" si="2"/>
        <v>4800</v>
      </c>
    </row>
    <row r="61" spans="1:10" ht="15.75" thickBot="1" x14ac:dyDescent="0.3">
      <c r="A61" s="711"/>
      <c r="B61" s="244">
        <v>630</v>
      </c>
      <c r="C61" s="125" t="s">
        <v>107</v>
      </c>
      <c r="D61" s="127"/>
      <c r="E61" s="127">
        <v>7190.8299999999945</v>
      </c>
      <c r="F61" s="127">
        <v>11006.419999999998</v>
      </c>
      <c r="G61" s="228">
        <v>7500</v>
      </c>
      <c r="H61" s="526"/>
      <c r="I61" s="245"/>
      <c r="J61" s="246">
        <f t="shared" si="2"/>
        <v>7500</v>
      </c>
    </row>
    <row r="62" spans="1:10" x14ac:dyDescent="0.25">
      <c r="A62" s="711"/>
      <c r="B62" s="242">
        <v>600</v>
      </c>
      <c r="C62" s="54" t="s">
        <v>147</v>
      </c>
      <c r="D62" s="234">
        <v>63662.49</v>
      </c>
      <c r="E62" s="234">
        <v>16897.650000000001</v>
      </c>
      <c r="F62" s="234">
        <v>16500</v>
      </c>
      <c r="G62" s="243">
        <v>16800</v>
      </c>
      <c r="H62" s="519"/>
      <c r="I62" s="166">
        <v>2000</v>
      </c>
      <c r="J62" s="167">
        <f t="shared" si="2"/>
        <v>18800</v>
      </c>
    </row>
    <row r="63" spans="1:10" x14ac:dyDescent="0.25">
      <c r="A63" s="711"/>
      <c r="B63" s="242">
        <v>600</v>
      </c>
      <c r="C63" s="54" t="s">
        <v>148</v>
      </c>
      <c r="D63" s="234"/>
      <c r="E63" s="234">
        <v>21615.870000000003</v>
      </c>
      <c r="F63" s="234"/>
      <c r="G63" s="172">
        <v>0</v>
      </c>
      <c r="H63" s="520"/>
      <c r="I63" s="170"/>
      <c r="J63" s="171">
        <f t="shared" si="2"/>
        <v>0</v>
      </c>
    </row>
    <row r="64" spans="1:10" x14ac:dyDescent="0.25">
      <c r="A64" s="711"/>
      <c r="B64" s="242">
        <v>600</v>
      </c>
      <c r="C64" s="27" t="s">
        <v>149</v>
      </c>
      <c r="D64" s="136"/>
      <c r="E64" s="136">
        <v>4000</v>
      </c>
      <c r="F64" s="136">
        <v>4000</v>
      </c>
      <c r="G64" s="172">
        <v>1000</v>
      </c>
      <c r="H64" s="520"/>
      <c r="I64" s="170"/>
      <c r="J64" s="171">
        <f t="shared" si="2"/>
        <v>1000</v>
      </c>
    </row>
    <row r="65" spans="1:11" x14ac:dyDescent="0.25">
      <c r="A65" s="711"/>
      <c r="B65" s="242">
        <v>600</v>
      </c>
      <c r="C65" s="27" t="s">
        <v>150</v>
      </c>
      <c r="D65" s="136"/>
      <c r="E65" s="136">
        <v>3594</v>
      </c>
      <c r="F65" s="136">
        <v>6000</v>
      </c>
      <c r="G65" s="172">
        <v>4000</v>
      </c>
      <c r="H65" s="520"/>
      <c r="I65" s="170"/>
      <c r="J65" s="171">
        <f t="shared" si="2"/>
        <v>4000</v>
      </c>
    </row>
    <row r="66" spans="1:11" x14ac:dyDescent="0.25">
      <c r="A66" s="711"/>
      <c r="B66" s="242">
        <v>600</v>
      </c>
      <c r="C66" s="27" t="s">
        <v>151</v>
      </c>
      <c r="D66" s="136"/>
      <c r="E66" s="136"/>
      <c r="F66" s="136"/>
      <c r="G66" s="172">
        <v>1000</v>
      </c>
      <c r="H66" s="520"/>
      <c r="I66" s="170"/>
      <c r="J66" s="171">
        <f t="shared" si="2"/>
        <v>1000</v>
      </c>
    </row>
    <row r="67" spans="1:11" x14ac:dyDescent="0.25">
      <c r="A67" s="711"/>
      <c r="B67" s="242">
        <v>600</v>
      </c>
      <c r="C67" s="27" t="s">
        <v>152</v>
      </c>
      <c r="D67" s="136">
        <v>28253.89</v>
      </c>
      <c r="E67" s="136">
        <v>28398.65</v>
      </c>
      <c r="F67" s="136">
        <v>39141.81</v>
      </c>
      <c r="G67" s="30">
        <v>45303</v>
      </c>
      <c r="H67" s="520"/>
      <c r="I67" s="170"/>
      <c r="J67" s="171">
        <f t="shared" si="2"/>
        <v>45303</v>
      </c>
    </row>
    <row r="68" spans="1:11" ht="15.75" thickBot="1" x14ac:dyDescent="0.3">
      <c r="A68" s="711"/>
      <c r="B68" s="242">
        <v>600</v>
      </c>
      <c r="C68" s="27" t="s">
        <v>424</v>
      </c>
      <c r="D68" s="191"/>
      <c r="E68" s="191"/>
      <c r="F68" s="191"/>
      <c r="G68" s="248">
        <v>9750</v>
      </c>
      <c r="H68" s="520"/>
      <c r="I68" s="170"/>
      <c r="J68" s="171">
        <f t="shared" si="2"/>
        <v>9750</v>
      </c>
    </row>
    <row r="69" spans="1:11" ht="15.75" hidden="1" thickBot="1" x14ac:dyDescent="0.3">
      <c r="A69" s="711"/>
      <c r="B69" s="242">
        <v>600</v>
      </c>
      <c r="C69" s="249"/>
      <c r="D69" s="136"/>
      <c r="E69" s="136"/>
      <c r="F69" s="136"/>
      <c r="G69" s="248"/>
      <c r="H69" s="520"/>
      <c r="I69" s="173"/>
      <c r="J69" s="174"/>
    </row>
    <row r="70" spans="1:11" ht="15.75" hidden="1" thickBot="1" x14ac:dyDescent="0.3">
      <c r="A70" s="712"/>
      <c r="B70" s="250">
        <v>600</v>
      </c>
      <c r="C70" s="71"/>
      <c r="D70" s="139"/>
      <c r="E70" s="139"/>
      <c r="F70" s="139"/>
      <c r="G70" s="251"/>
      <c r="H70" s="521"/>
      <c r="I70" s="178"/>
      <c r="J70" s="179"/>
    </row>
    <row r="71" spans="1:11" ht="15.75" thickBot="1" x14ac:dyDescent="0.3">
      <c r="A71" s="180" t="s">
        <v>153</v>
      </c>
      <c r="B71" s="655" t="s">
        <v>154</v>
      </c>
      <c r="C71" s="633"/>
      <c r="D71" s="182">
        <v>87575.21</v>
      </c>
      <c r="E71" s="182">
        <v>113415.88</v>
      </c>
      <c r="F71" s="182">
        <f>SUM(F72:F74)</f>
        <v>125799.64</v>
      </c>
      <c r="G71" s="181">
        <f>SUM(G72:G74)</f>
        <v>111577</v>
      </c>
      <c r="H71" s="311">
        <f>SUM(H72:H74)</f>
        <v>0</v>
      </c>
      <c r="I71" s="199">
        <f>SUM(I72:I74)</f>
        <v>0</v>
      </c>
      <c r="J71" s="11">
        <f>SUM(J72:J74)</f>
        <v>111577</v>
      </c>
    </row>
    <row r="72" spans="1:11" x14ac:dyDescent="0.25">
      <c r="A72" s="710"/>
      <c r="B72" s="252" t="s">
        <v>155</v>
      </c>
      <c r="C72" s="19" t="s">
        <v>105</v>
      </c>
      <c r="D72" s="253">
        <v>60328.94</v>
      </c>
      <c r="E72" s="253">
        <v>81894.320000000007</v>
      </c>
      <c r="F72" s="253">
        <v>91086.76</v>
      </c>
      <c r="G72" s="235">
        <v>76058</v>
      </c>
      <c r="H72" s="519"/>
      <c r="I72" s="166"/>
      <c r="J72" s="167">
        <f>G72+H72+I72</f>
        <v>76058</v>
      </c>
    </row>
    <row r="73" spans="1:11" x14ac:dyDescent="0.25">
      <c r="A73" s="711"/>
      <c r="B73" s="254" t="s">
        <v>155</v>
      </c>
      <c r="C73" s="27" t="s">
        <v>106</v>
      </c>
      <c r="D73" s="256">
        <v>18947.38</v>
      </c>
      <c r="E73" s="256">
        <v>24987.200000000001</v>
      </c>
      <c r="F73" s="256">
        <v>27480.49</v>
      </c>
      <c r="G73" s="255">
        <v>27519</v>
      </c>
      <c r="H73" s="520"/>
      <c r="I73" s="170"/>
      <c r="J73" s="171">
        <f>G73+H73+I73</f>
        <v>27519</v>
      </c>
    </row>
    <row r="74" spans="1:11" ht="15.75" thickBot="1" x14ac:dyDescent="0.3">
      <c r="A74" s="712"/>
      <c r="B74" s="257">
        <v>600</v>
      </c>
      <c r="C74" s="71" t="s">
        <v>107</v>
      </c>
      <c r="D74" s="258">
        <v>8298.89</v>
      </c>
      <c r="E74" s="258">
        <v>6534.36</v>
      </c>
      <c r="F74" s="258">
        <v>7232.3899999999994</v>
      </c>
      <c r="G74" s="226">
        <v>8000</v>
      </c>
      <c r="H74" s="521"/>
      <c r="I74" s="212"/>
      <c r="J74" s="193">
        <f>G74+H74+I74</f>
        <v>8000</v>
      </c>
    </row>
    <row r="75" spans="1:11" ht="15.75" thickBot="1" x14ac:dyDescent="0.3">
      <c r="A75" s="238" t="s">
        <v>156</v>
      </c>
      <c r="B75" s="715" t="s">
        <v>157</v>
      </c>
      <c r="C75" s="716"/>
      <c r="D75" s="182">
        <v>607295.49</v>
      </c>
      <c r="E75" s="182">
        <v>519637.36</v>
      </c>
      <c r="F75" s="182">
        <f>SUM(F76:F79)</f>
        <v>553503.07000000007</v>
      </c>
      <c r="G75" s="181">
        <f>SUM(G76:G79)</f>
        <v>602946</v>
      </c>
      <c r="H75" s="311">
        <f>SUM(H76:H79)</f>
        <v>0</v>
      </c>
      <c r="I75" s="199">
        <f>SUM(I76:I79)</f>
        <v>0</v>
      </c>
      <c r="J75" s="11">
        <f>SUM(J76:J79)</f>
        <v>602946</v>
      </c>
    </row>
    <row r="76" spans="1:11" x14ac:dyDescent="0.25">
      <c r="A76" s="707"/>
      <c r="B76" s="184">
        <v>630</v>
      </c>
      <c r="C76" s="259" t="s">
        <v>84</v>
      </c>
      <c r="D76" s="234">
        <v>21699.02</v>
      </c>
      <c r="E76" s="234"/>
      <c r="F76" s="234">
        <v>0</v>
      </c>
      <c r="G76" s="235"/>
      <c r="H76" s="519"/>
      <c r="I76" s="260"/>
      <c r="J76" s="261">
        <f>G76+H76+I76</f>
        <v>0</v>
      </c>
    </row>
    <row r="77" spans="1:11" x14ac:dyDescent="0.25">
      <c r="A77" s="708"/>
      <c r="B77" s="254" t="s">
        <v>158</v>
      </c>
      <c r="C77" s="262" t="s">
        <v>159</v>
      </c>
      <c r="D77" s="136">
        <v>3974.17</v>
      </c>
      <c r="E77" s="136">
        <v>3974.17</v>
      </c>
      <c r="F77" s="136">
        <v>3974.17</v>
      </c>
      <c r="G77" s="255">
        <v>4000</v>
      </c>
      <c r="H77" s="520"/>
      <c r="I77" s="170"/>
      <c r="J77" s="171">
        <f>G77+H77+I77</f>
        <v>4000</v>
      </c>
    </row>
    <row r="78" spans="1:11" x14ac:dyDescent="0.25">
      <c r="A78" s="708"/>
      <c r="B78" s="254" t="s">
        <v>158</v>
      </c>
      <c r="C78" s="262" t="s">
        <v>160</v>
      </c>
      <c r="D78" s="191">
        <v>97445.88</v>
      </c>
      <c r="E78" s="191"/>
      <c r="F78" s="191"/>
      <c r="G78" s="192">
        <v>0</v>
      </c>
      <c r="H78" s="520"/>
      <c r="I78" s="212"/>
      <c r="J78" s="193">
        <f>G78+H78+I78</f>
        <v>0</v>
      </c>
    </row>
    <row r="79" spans="1:11" ht="15.75" thickBot="1" x14ac:dyDescent="0.3">
      <c r="A79" s="709"/>
      <c r="B79" s="189">
        <v>640</v>
      </c>
      <c r="C79" s="264" t="s">
        <v>161</v>
      </c>
      <c r="D79" s="139">
        <v>484176.42</v>
      </c>
      <c r="E79" s="139">
        <v>515663.19</v>
      </c>
      <c r="F79" s="139">
        <v>549528.9</v>
      </c>
      <c r="G79" s="266">
        <v>598946</v>
      </c>
      <c r="H79" s="521"/>
      <c r="I79" s="212"/>
      <c r="J79" s="193">
        <f>G79+H79+I79</f>
        <v>598946</v>
      </c>
      <c r="K79" s="168"/>
    </row>
    <row r="80" spans="1:11" ht="15.75" hidden="1" thickBot="1" x14ac:dyDescent="0.3">
      <c r="A80" s="267" t="s">
        <v>162</v>
      </c>
      <c r="B80" s="713" t="s">
        <v>163</v>
      </c>
      <c r="C80" s="714"/>
      <c r="D80" s="268"/>
      <c r="E80" s="269"/>
      <c r="F80" s="269"/>
      <c r="G80" s="270">
        <v>0</v>
      </c>
      <c r="H80" s="522"/>
      <c r="I80" s="271"/>
      <c r="J80" s="272"/>
    </row>
    <row r="81" spans="1:10" ht="15.75" hidden="1" thickBot="1" x14ac:dyDescent="0.3">
      <c r="A81" s="534"/>
      <c r="B81" s="244">
        <v>630</v>
      </c>
      <c r="C81" s="273" t="s">
        <v>159</v>
      </c>
      <c r="D81" s="128"/>
      <c r="E81" s="127"/>
      <c r="F81" s="127"/>
      <c r="G81" s="237"/>
      <c r="H81" s="523"/>
      <c r="I81" s="274"/>
      <c r="J81" s="275"/>
    </row>
    <row r="82" spans="1:10" ht="15.75" thickBot="1" x14ac:dyDescent="0.3">
      <c r="A82" s="238" t="s">
        <v>164</v>
      </c>
      <c r="B82" s="715" t="s">
        <v>165</v>
      </c>
      <c r="C82" s="716"/>
      <c r="D82" s="240">
        <v>14386.410000000002</v>
      </c>
      <c r="E82" s="240">
        <v>17575.48</v>
      </c>
      <c r="F82" s="240">
        <f>SUM(F83:F86)</f>
        <v>17824.14</v>
      </c>
      <c r="G82" s="239">
        <f>SUM(G83:G86)</f>
        <v>1000</v>
      </c>
      <c r="H82" s="311">
        <f>SUM(H83:H86)</f>
        <v>0</v>
      </c>
      <c r="I82" s="199">
        <f>SUM(I83:I86)</f>
        <v>0</v>
      </c>
      <c r="J82" s="11">
        <f>SUM(J83:J86)</f>
        <v>1000</v>
      </c>
    </row>
    <row r="83" spans="1:10" x14ac:dyDescent="0.25">
      <c r="A83" s="710"/>
      <c r="B83" s="200">
        <v>610</v>
      </c>
      <c r="C83" s="67" t="s">
        <v>105</v>
      </c>
      <c r="D83" s="22">
        <v>9222.5300000000007</v>
      </c>
      <c r="E83" s="22">
        <v>10920.12</v>
      </c>
      <c r="F83" s="22">
        <v>12288.18</v>
      </c>
      <c r="G83" s="165">
        <v>0</v>
      </c>
      <c r="H83" s="519"/>
      <c r="I83" s="166"/>
      <c r="J83" s="167">
        <f>G83+H83+I83</f>
        <v>0</v>
      </c>
    </row>
    <row r="84" spans="1:10" x14ac:dyDescent="0.25">
      <c r="A84" s="711"/>
      <c r="B84" s="201">
        <v>620</v>
      </c>
      <c r="C84" s="69" t="s">
        <v>106</v>
      </c>
      <c r="D84" s="29">
        <v>3409.77</v>
      </c>
      <c r="E84" s="29">
        <v>4028.34</v>
      </c>
      <c r="F84" s="29">
        <v>4494.99</v>
      </c>
      <c r="G84" s="172">
        <v>0</v>
      </c>
      <c r="H84" s="520"/>
      <c r="I84" s="170"/>
      <c r="J84" s="171">
        <f>G84+H84+I84</f>
        <v>0</v>
      </c>
    </row>
    <row r="85" spans="1:10" x14ac:dyDescent="0.25">
      <c r="A85" s="711"/>
      <c r="B85" s="201">
        <v>630</v>
      </c>
      <c r="C85" s="69" t="s">
        <v>107</v>
      </c>
      <c r="D85" s="29">
        <v>1754.11</v>
      </c>
      <c r="E85" s="29">
        <v>2627.02</v>
      </c>
      <c r="F85" s="29">
        <v>1040.97</v>
      </c>
      <c r="G85" s="172">
        <v>1000</v>
      </c>
      <c r="H85" s="520"/>
      <c r="I85" s="170"/>
      <c r="J85" s="171">
        <f>G85+H85+I85</f>
        <v>1000</v>
      </c>
    </row>
    <row r="86" spans="1:10" ht="15.75" thickBot="1" x14ac:dyDescent="0.3">
      <c r="A86" s="712"/>
      <c r="B86" s="257">
        <v>600</v>
      </c>
      <c r="C86" s="276" t="s">
        <v>166</v>
      </c>
      <c r="D86" s="38"/>
      <c r="E86" s="37"/>
      <c r="F86" s="37">
        <v>0</v>
      </c>
      <c r="G86" s="228"/>
      <c r="H86" s="521"/>
      <c r="I86" s="178"/>
      <c r="J86" s="179">
        <f>G86+H86+I86</f>
        <v>0</v>
      </c>
    </row>
    <row r="87" spans="1:10" ht="15.75" thickBot="1" x14ac:dyDescent="0.3">
      <c r="A87" s="277" t="s">
        <v>167</v>
      </c>
      <c r="B87" s="717" t="s">
        <v>168</v>
      </c>
      <c r="C87" s="718"/>
      <c r="D87" s="182">
        <v>18901.939999999999</v>
      </c>
      <c r="E87" s="182">
        <v>19832.530000000002</v>
      </c>
      <c r="F87" s="182">
        <f>SUM(F88:F91)</f>
        <v>21524.999999999996</v>
      </c>
      <c r="G87" s="181">
        <f>SUM(G88:G91)</f>
        <v>21115</v>
      </c>
      <c r="H87" s="311">
        <f>SUM(H88:H91)</f>
        <v>0</v>
      </c>
      <c r="I87" s="199">
        <f>SUM(I88:I91)</f>
        <v>0</v>
      </c>
      <c r="J87" s="11">
        <f>SUM(J88:J91)</f>
        <v>21115</v>
      </c>
    </row>
    <row r="88" spans="1:10" x14ac:dyDescent="0.25">
      <c r="A88" s="710"/>
      <c r="B88" s="200">
        <v>610</v>
      </c>
      <c r="C88" s="67" t="s">
        <v>105</v>
      </c>
      <c r="D88" s="22">
        <v>13120.16</v>
      </c>
      <c r="E88" s="22">
        <v>14108.2</v>
      </c>
      <c r="F88" s="22">
        <v>15465.15</v>
      </c>
      <c r="G88" s="165">
        <v>14718</v>
      </c>
      <c r="H88" s="519"/>
      <c r="I88" s="166"/>
      <c r="J88" s="167">
        <f>G88+H88+I88</f>
        <v>14718</v>
      </c>
    </row>
    <row r="89" spans="1:10" x14ac:dyDescent="0.25">
      <c r="A89" s="711"/>
      <c r="B89" s="201">
        <v>620</v>
      </c>
      <c r="C89" s="69" t="s">
        <v>106</v>
      </c>
      <c r="D89" s="29">
        <v>4873.08</v>
      </c>
      <c r="E89" s="29">
        <v>4776.7</v>
      </c>
      <c r="F89" s="29">
        <v>5096.84</v>
      </c>
      <c r="G89" s="172">
        <v>5397</v>
      </c>
      <c r="H89" s="520"/>
      <c r="I89" s="170"/>
      <c r="J89" s="171">
        <f>G89+H89+I89</f>
        <v>5397</v>
      </c>
    </row>
    <row r="90" spans="1:10" x14ac:dyDescent="0.25">
      <c r="A90" s="711"/>
      <c r="B90" s="278">
        <v>630</v>
      </c>
      <c r="C90" s="72" t="s">
        <v>107</v>
      </c>
      <c r="D90" s="29">
        <v>908.7</v>
      </c>
      <c r="E90" s="29">
        <v>947.63</v>
      </c>
      <c r="F90" s="29">
        <v>963.01</v>
      </c>
      <c r="G90" s="172">
        <v>1000</v>
      </c>
      <c r="H90" s="520"/>
      <c r="I90" s="170"/>
      <c r="J90" s="171">
        <f>G90+H90+I90</f>
        <v>1000</v>
      </c>
    </row>
    <row r="91" spans="1:10" ht="15.75" thickBot="1" x14ac:dyDescent="0.3">
      <c r="A91" s="712"/>
      <c r="B91" s="257">
        <v>640</v>
      </c>
      <c r="C91" s="71" t="s">
        <v>108</v>
      </c>
      <c r="D91" s="110"/>
      <c r="E91" s="109"/>
      <c r="F91" s="109"/>
      <c r="G91" s="198"/>
      <c r="H91" s="523"/>
      <c r="I91" s="206"/>
      <c r="J91" s="207">
        <f>G91+H91+I91</f>
        <v>0</v>
      </c>
    </row>
    <row r="92" spans="1:10" ht="15.75" thickBot="1" x14ac:dyDescent="0.3">
      <c r="A92" s="238" t="s">
        <v>169</v>
      </c>
      <c r="B92" s="698" t="s">
        <v>170</v>
      </c>
      <c r="C92" s="659"/>
      <c r="D92" s="182">
        <v>258445.63</v>
      </c>
      <c r="E92" s="182">
        <v>225107.38</v>
      </c>
      <c r="F92" s="182">
        <f>SUM(F107:F110)</f>
        <v>183499.42</v>
      </c>
      <c r="G92" s="181">
        <f>SUM(G107:G110)</f>
        <v>228210</v>
      </c>
      <c r="H92" s="311">
        <f>SUM(H107:H110)</f>
        <v>0</v>
      </c>
      <c r="I92" s="199">
        <f>SUM(I107:I110)</f>
        <v>0</v>
      </c>
      <c r="J92" s="11">
        <f>SUM(J107:J110)</f>
        <v>228210</v>
      </c>
    </row>
    <row r="93" spans="1:10" ht="13.5" hidden="1" customHeight="1" x14ac:dyDescent="0.25">
      <c r="A93" s="707"/>
      <c r="B93" s="200">
        <v>630</v>
      </c>
      <c r="C93" s="67" t="s">
        <v>171</v>
      </c>
      <c r="D93" s="186"/>
      <c r="E93" s="186"/>
      <c r="F93" s="186"/>
      <c r="G93" s="280"/>
      <c r="H93" s="519"/>
      <c r="I93" s="260"/>
      <c r="J93" s="261"/>
    </row>
    <row r="94" spans="1:10" ht="13.5" hidden="1" customHeight="1" x14ac:dyDescent="0.25">
      <c r="A94" s="708"/>
      <c r="B94" s="201"/>
      <c r="C94" s="72" t="s">
        <v>172</v>
      </c>
      <c r="D94" s="281"/>
      <c r="E94" s="281"/>
      <c r="F94" s="281"/>
      <c r="G94" s="282"/>
      <c r="H94" s="520"/>
      <c r="I94" s="173"/>
      <c r="J94" s="174"/>
    </row>
    <row r="95" spans="1:10" ht="13.5" hidden="1" customHeight="1" x14ac:dyDescent="0.25">
      <c r="A95" s="708"/>
      <c r="B95" s="201"/>
      <c r="C95" s="72" t="s">
        <v>173</v>
      </c>
      <c r="D95" s="281"/>
      <c r="E95" s="281"/>
      <c r="F95" s="281"/>
      <c r="G95" s="282"/>
      <c r="H95" s="520"/>
      <c r="I95" s="173"/>
      <c r="J95" s="174"/>
    </row>
    <row r="96" spans="1:10" ht="13.5" hidden="1" customHeight="1" x14ac:dyDescent="0.25">
      <c r="A96" s="708"/>
      <c r="B96" s="201"/>
      <c r="C96" s="72" t="s">
        <v>174</v>
      </c>
      <c r="D96" s="281"/>
      <c r="E96" s="281"/>
      <c r="F96" s="281"/>
      <c r="G96" s="282"/>
      <c r="H96" s="520"/>
      <c r="I96" s="173"/>
      <c r="J96" s="174"/>
    </row>
    <row r="97" spans="1:10" ht="13.5" hidden="1" customHeight="1" x14ac:dyDescent="0.25">
      <c r="A97" s="708"/>
      <c r="B97" s="201"/>
      <c r="C97" s="69" t="s">
        <v>175</v>
      </c>
      <c r="D97" s="281"/>
      <c r="E97" s="281"/>
      <c r="F97" s="281"/>
      <c r="G97" s="282"/>
      <c r="H97" s="520"/>
      <c r="I97" s="173"/>
      <c r="J97" s="174"/>
    </row>
    <row r="98" spans="1:10" ht="13.5" hidden="1" customHeight="1" x14ac:dyDescent="0.25">
      <c r="A98" s="708"/>
      <c r="B98" s="283"/>
      <c r="C98" s="112" t="s">
        <v>176</v>
      </c>
      <c r="D98" s="56"/>
      <c r="E98" s="56"/>
      <c r="F98" s="56"/>
      <c r="G98" s="243"/>
      <c r="H98" s="520"/>
      <c r="I98" s="173"/>
      <c r="J98" s="174"/>
    </row>
    <row r="99" spans="1:10" ht="13.5" hidden="1" customHeight="1" x14ac:dyDescent="0.25">
      <c r="A99" s="708"/>
      <c r="B99" s="278"/>
      <c r="C99" s="72" t="s">
        <v>177</v>
      </c>
      <c r="D99" s="29"/>
      <c r="E99" s="29"/>
      <c r="F99" s="29"/>
      <c r="G99" s="172"/>
      <c r="H99" s="520"/>
      <c r="I99" s="173"/>
      <c r="J99" s="174"/>
    </row>
    <row r="100" spans="1:10" ht="13.5" hidden="1" customHeight="1" x14ac:dyDescent="0.25">
      <c r="A100" s="708"/>
      <c r="B100" s="278"/>
      <c r="C100" s="72"/>
      <c r="D100" s="29"/>
      <c r="E100" s="29"/>
      <c r="F100" s="29"/>
      <c r="G100" s="172"/>
      <c r="H100" s="520"/>
      <c r="I100" s="173"/>
      <c r="J100" s="174"/>
    </row>
    <row r="101" spans="1:10" ht="13.5" hidden="1" customHeight="1" x14ac:dyDescent="0.25">
      <c r="A101" s="708"/>
      <c r="B101" s="278"/>
      <c r="C101" s="72"/>
      <c r="D101" s="29"/>
      <c r="E101" s="29"/>
      <c r="F101" s="29"/>
      <c r="G101" s="172"/>
      <c r="H101" s="520"/>
      <c r="I101" s="173"/>
      <c r="J101" s="174"/>
    </row>
    <row r="102" spans="1:10" ht="13.5" hidden="1" customHeight="1" x14ac:dyDescent="0.25">
      <c r="A102" s="708"/>
      <c r="B102" s="278"/>
      <c r="C102" s="69"/>
      <c r="D102" s="29"/>
      <c r="E102" s="29"/>
      <c r="F102" s="29"/>
      <c r="G102" s="172"/>
      <c r="H102" s="520"/>
      <c r="I102" s="173"/>
      <c r="J102" s="174"/>
    </row>
    <row r="103" spans="1:10" ht="13.5" hidden="1" customHeight="1" x14ac:dyDescent="0.25">
      <c r="A103" s="708"/>
      <c r="B103" s="278">
        <v>630</v>
      </c>
      <c r="C103" s="69" t="s">
        <v>178</v>
      </c>
      <c r="D103" s="29"/>
      <c r="E103" s="29"/>
      <c r="F103" s="29"/>
      <c r="G103" s="172"/>
      <c r="H103" s="520"/>
      <c r="I103" s="173"/>
      <c r="J103" s="174"/>
    </row>
    <row r="104" spans="1:10" ht="13.5" hidden="1" customHeight="1" x14ac:dyDescent="0.25">
      <c r="A104" s="708"/>
      <c r="B104" s="278">
        <v>630</v>
      </c>
      <c r="C104" s="69" t="s">
        <v>179</v>
      </c>
      <c r="D104" s="29"/>
      <c r="E104" s="29"/>
      <c r="F104" s="29"/>
      <c r="G104" s="172"/>
      <c r="H104" s="520"/>
      <c r="I104" s="173"/>
      <c r="J104" s="174"/>
    </row>
    <row r="105" spans="1:10" ht="13.5" hidden="1" customHeight="1" x14ac:dyDescent="0.25">
      <c r="A105" s="708"/>
      <c r="B105" s="278">
        <v>630</v>
      </c>
      <c r="C105" s="69" t="s">
        <v>180</v>
      </c>
      <c r="D105" s="29"/>
      <c r="E105" s="29"/>
      <c r="F105" s="29"/>
      <c r="G105" s="172"/>
      <c r="H105" s="520"/>
      <c r="I105" s="173"/>
      <c r="J105" s="174"/>
    </row>
    <row r="106" spans="1:10" ht="13.5" customHeight="1" x14ac:dyDescent="0.25">
      <c r="A106" s="708"/>
      <c r="B106" s="278">
        <v>630</v>
      </c>
      <c r="C106" s="69" t="s">
        <v>181</v>
      </c>
      <c r="D106" s="29">
        <v>50244.21</v>
      </c>
      <c r="E106" s="29"/>
      <c r="F106" s="29"/>
      <c r="G106" s="172">
        <v>0</v>
      </c>
      <c r="H106" s="520"/>
      <c r="I106" s="170"/>
      <c r="J106" s="171">
        <f>G106+H106+I106</f>
        <v>0</v>
      </c>
    </row>
    <row r="107" spans="1:10" ht="13.5" customHeight="1" x14ac:dyDescent="0.25">
      <c r="A107" s="708"/>
      <c r="B107" s="278">
        <v>630</v>
      </c>
      <c r="C107" s="72" t="s">
        <v>182</v>
      </c>
      <c r="D107" s="58"/>
      <c r="E107" s="58"/>
      <c r="F107" s="58"/>
      <c r="G107" s="226"/>
      <c r="H107" s="520"/>
      <c r="I107" s="173"/>
      <c r="J107" s="171">
        <f>G107+H107+I107</f>
        <v>0</v>
      </c>
    </row>
    <row r="108" spans="1:10" ht="13.5" customHeight="1" x14ac:dyDescent="0.25">
      <c r="A108" s="708"/>
      <c r="B108" s="278">
        <v>630</v>
      </c>
      <c r="C108" s="72" t="s">
        <v>183</v>
      </c>
      <c r="D108" s="58"/>
      <c r="E108" s="58">
        <v>0</v>
      </c>
      <c r="F108" s="58"/>
      <c r="G108" s="226"/>
      <c r="H108" s="520"/>
      <c r="I108" s="173"/>
      <c r="J108" s="171">
        <f>G108+H108+I108</f>
        <v>0</v>
      </c>
    </row>
    <row r="109" spans="1:10" ht="13.5" customHeight="1" x14ac:dyDescent="0.25">
      <c r="A109" s="708"/>
      <c r="B109" s="278">
        <v>630</v>
      </c>
      <c r="C109" s="72" t="s">
        <v>184</v>
      </c>
      <c r="D109" s="58">
        <v>38980.9</v>
      </c>
      <c r="E109" s="58">
        <v>31233.38</v>
      </c>
      <c r="F109" s="58">
        <v>28868.420000000013</v>
      </c>
      <c r="G109" s="226">
        <v>55000</v>
      </c>
      <c r="H109" s="520"/>
      <c r="I109" s="173"/>
      <c r="J109" s="171">
        <f>G109+H109+I109</f>
        <v>55000</v>
      </c>
    </row>
    <row r="110" spans="1:10" ht="13.5" customHeight="1" thickBot="1" x14ac:dyDescent="0.3">
      <c r="A110" s="709"/>
      <c r="B110" s="257">
        <v>640</v>
      </c>
      <c r="C110" s="71" t="s">
        <v>185</v>
      </c>
      <c r="D110" s="37">
        <v>169220.52</v>
      </c>
      <c r="E110" s="37">
        <v>193874</v>
      </c>
      <c r="F110" s="37">
        <v>154631</v>
      </c>
      <c r="G110" s="228">
        <v>173210</v>
      </c>
      <c r="H110" s="521"/>
      <c r="I110" s="212"/>
      <c r="J110" s="193">
        <f>G110+H110+I110</f>
        <v>173210</v>
      </c>
    </row>
    <row r="111" spans="1:10" ht="15.75" thickBot="1" x14ac:dyDescent="0.3">
      <c r="A111" s="180" t="s">
        <v>186</v>
      </c>
      <c r="B111" s="655" t="s">
        <v>187</v>
      </c>
      <c r="C111" s="633"/>
      <c r="D111" s="182">
        <v>6274.93</v>
      </c>
      <c r="E111" s="182">
        <v>6281.35</v>
      </c>
      <c r="F111" s="182">
        <f>F112</f>
        <v>6368.7</v>
      </c>
      <c r="G111" s="181">
        <f>G112</f>
        <v>6000</v>
      </c>
      <c r="H111" s="311">
        <f>H112</f>
        <v>0</v>
      </c>
      <c r="I111" s="199">
        <f>I112</f>
        <v>0</v>
      </c>
      <c r="J111" s="11">
        <f>J112</f>
        <v>6000</v>
      </c>
    </row>
    <row r="112" spans="1:10" ht="15.75" thickBot="1" x14ac:dyDescent="0.3">
      <c r="A112" s="284"/>
      <c r="B112" s="285"/>
      <c r="C112" s="115" t="s">
        <v>188</v>
      </c>
      <c r="D112" s="15">
        <v>6274.93</v>
      </c>
      <c r="E112" s="15">
        <v>6281.35</v>
      </c>
      <c r="F112" s="15">
        <v>6368.7</v>
      </c>
      <c r="G112" s="217">
        <v>6000</v>
      </c>
      <c r="H112" s="522"/>
      <c r="I112" s="210"/>
      <c r="J112" s="18">
        <f>G112+H112+I112</f>
        <v>6000</v>
      </c>
    </row>
    <row r="113" spans="1:14" ht="15.75" thickBot="1" x14ac:dyDescent="0.3">
      <c r="A113" s="238" t="s">
        <v>189</v>
      </c>
      <c r="B113" s="698" t="s">
        <v>190</v>
      </c>
      <c r="C113" s="659"/>
      <c r="D113" s="240">
        <v>166152.71</v>
      </c>
      <c r="E113" s="240">
        <v>167000</v>
      </c>
      <c r="F113" s="240">
        <f>SUM(F114:F115)</f>
        <v>132714</v>
      </c>
      <c r="G113" s="239">
        <f>SUM(G114:G115)</f>
        <v>161500</v>
      </c>
      <c r="H113" s="311">
        <f>SUM(H114:H115)</f>
        <v>0</v>
      </c>
      <c r="I113" s="199">
        <f>SUM(I114:I115)</f>
        <v>0</v>
      </c>
      <c r="J113" s="11">
        <f>SUM(J114:J115)</f>
        <v>161500</v>
      </c>
    </row>
    <row r="114" spans="1:14" x14ac:dyDescent="0.25">
      <c r="A114" s="707"/>
      <c r="B114" s="286">
        <v>630</v>
      </c>
      <c r="C114" s="232" t="s">
        <v>191</v>
      </c>
      <c r="D114" s="287"/>
      <c r="E114" s="287"/>
      <c r="F114" s="287"/>
      <c r="G114" s="165"/>
      <c r="H114" s="223"/>
      <c r="I114" s="288"/>
      <c r="J114" s="289">
        <f>G114+H114+I114</f>
        <v>0</v>
      </c>
    </row>
    <row r="115" spans="1:14" ht="15.75" thickBot="1" x14ac:dyDescent="0.3">
      <c r="A115" s="709"/>
      <c r="B115" s="227">
        <v>640</v>
      </c>
      <c r="C115" s="276" t="s">
        <v>192</v>
      </c>
      <c r="D115" s="37">
        <v>166152.71</v>
      </c>
      <c r="E115" s="37">
        <v>167000</v>
      </c>
      <c r="F115" s="37">
        <v>132714</v>
      </c>
      <c r="G115" s="38">
        <v>161500</v>
      </c>
      <c r="H115" s="525"/>
      <c r="I115" s="229"/>
      <c r="J115" s="230">
        <f>G115+H115+I115</f>
        <v>161500</v>
      </c>
    </row>
    <row r="116" spans="1:14" ht="15.75" thickBot="1" x14ac:dyDescent="0.3">
      <c r="A116" s="238" t="s">
        <v>193</v>
      </c>
      <c r="B116" s="698" t="s">
        <v>194</v>
      </c>
      <c r="C116" s="659"/>
      <c r="D116" s="240">
        <v>267198.25</v>
      </c>
      <c r="E116" s="240">
        <v>301913.75</v>
      </c>
      <c r="F116" s="240">
        <f>SUM(F117:F128)</f>
        <v>417210.98</v>
      </c>
      <c r="G116" s="239">
        <f>SUM(G117:G128)</f>
        <v>298961</v>
      </c>
      <c r="H116" s="311">
        <f>SUM(H117:H128)</f>
        <v>0</v>
      </c>
      <c r="I116" s="199">
        <f>SUM(I117:I128)</f>
        <v>249359</v>
      </c>
      <c r="J116" s="11">
        <f>SUM(J117:J128)</f>
        <v>548320</v>
      </c>
      <c r="K116" s="290"/>
    </row>
    <row r="117" spans="1:14" x14ac:dyDescent="0.25">
      <c r="A117" s="707"/>
      <c r="B117" s="200">
        <v>610</v>
      </c>
      <c r="C117" s="67" t="s">
        <v>105</v>
      </c>
      <c r="D117" s="186">
        <v>33530.71</v>
      </c>
      <c r="E117" s="186">
        <v>39895.85</v>
      </c>
      <c r="F117" s="186">
        <v>42789.65</v>
      </c>
      <c r="G117" s="187">
        <v>44249</v>
      </c>
      <c r="H117" s="519"/>
      <c r="I117" s="166"/>
      <c r="J117" s="167">
        <f t="shared" ref="J117:J128" si="3">G117+H117+I117</f>
        <v>44249</v>
      </c>
    </row>
    <row r="118" spans="1:14" x14ac:dyDescent="0.25">
      <c r="A118" s="708"/>
      <c r="B118" s="201">
        <v>620</v>
      </c>
      <c r="C118" s="69" t="s">
        <v>106</v>
      </c>
      <c r="D118" s="136">
        <v>12285.58</v>
      </c>
      <c r="E118" s="136">
        <v>14108.66</v>
      </c>
      <c r="F118" s="136">
        <v>15095.93</v>
      </c>
      <c r="G118" s="255">
        <v>16184</v>
      </c>
      <c r="H118" s="520"/>
      <c r="I118" s="170"/>
      <c r="J118" s="171">
        <f t="shared" si="3"/>
        <v>16184</v>
      </c>
    </row>
    <row r="119" spans="1:14" x14ac:dyDescent="0.25">
      <c r="A119" s="708"/>
      <c r="B119" s="201">
        <v>630</v>
      </c>
      <c r="C119" s="69" t="s">
        <v>107</v>
      </c>
      <c r="D119" s="136">
        <v>219779.39</v>
      </c>
      <c r="E119" s="136">
        <v>232209.24</v>
      </c>
      <c r="F119" s="136">
        <v>186571.02999999997</v>
      </c>
      <c r="G119" s="255">
        <v>220250</v>
      </c>
      <c r="H119" s="520"/>
      <c r="I119" s="170"/>
      <c r="J119" s="171">
        <f t="shared" si="3"/>
        <v>220250</v>
      </c>
    </row>
    <row r="120" spans="1:14" x14ac:dyDescent="0.25">
      <c r="A120" s="708"/>
      <c r="B120" s="169">
        <v>640</v>
      </c>
      <c r="C120" s="69" t="s">
        <v>108</v>
      </c>
      <c r="D120" s="136">
        <v>137.43</v>
      </c>
      <c r="E120" s="136"/>
      <c r="F120" s="136">
        <v>164.3</v>
      </c>
      <c r="G120" s="255"/>
      <c r="H120" s="520"/>
      <c r="I120" s="170"/>
      <c r="J120" s="171">
        <f t="shared" si="3"/>
        <v>0</v>
      </c>
    </row>
    <row r="121" spans="1:14" x14ac:dyDescent="0.25">
      <c r="A121" s="708"/>
      <c r="B121" s="169"/>
      <c r="C121" s="69" t="s">
        <v>469</v>
      </c>
      <c r="D121" s="136"/>
      <c r="E121" s="136"/>
      <c r="F121" s="136"/>
      <c r="G121" s="255"/>
      <c r="H121" s="521"/>
      <c r="I121" s="212">
        <v>24150</v>
      </c>
      <c r="J121" s="171">
        <f t="shared" si="3"/>
        <v>24150</v>
      </c>
      <c r="L121" s="168"/>
      <c r="M121" s="168"/>
    </row>
    <row r="122" spans="1:14" x14ac:dyDescent="0.25">
      <c r="A122" s="708"/>
      <c r="B122" s="169"/>
      <c r="C122" s="69" t="s">
        <v>470</v>
      </c>
      <c r="D122" s="136"/>
      <c r="E122" s="136"/>
      <c r="F122" s="136"/>
      <c r="G122" s="255"/>
      <c r="H122" s="521"/>
      <c r="I122" s="212">
        <v>60500</v>
      </c>
      <c r="J122" s="171">
        <f t="shared" si="3"/>
        <v>60500</v>
      </c>
      <c r="L122" s="168"/>
    </row>
    <row r="123" spans="1:14" x14ac:dyDescent="0.25">
      <c r="A123" s="708"/>
      <c r="B123" s="169"/>
      <c r="C123" s="69" t="s">
        <v>471</v>
      </c>
      <c r="D123" s="136"/>
      <c r="E123" s="136"/>
      <c r="F123" s="136"/>
      <c r="G123" s="255"/>
      <c r="H123" s="521"/>
      <c r="I123" s="212">
        <v>16000</v>
      </c>
      <c r="J123" s="171">
        <f t="shared" si="3"/>
        <v>16000</v>
      </c>
      <c r="L123" s="168"/>
    </row>
    <row r="124" spans="1:14" x14ac:dyDescent="0.25">
      <c r="A124" s="708"/>
      <c r="B124" s="169"/>
      <c r="C124" s="69" t="s">
        <v>472</v>
      </c>
      <c r="D124" s="136"/>
      <c r="E124" s="136"/>
      <c r="F124" s="136">
        <v>169312.07</v>
      </c>
      <c r="G124" s="255"/>
      <c r="H124" s="521"/>
      <c r="I124" s="212">
        <v>7500</v>
      </c>
      <c r="J124" s="171">
        <f t="shared" si="3"/>
        <v>7500</v>
      </c>
      <c r="L124" s="168"/>
    </row>
    <row r="125" spans="1:14" x14ac:dyDescent="0.25">
      <c r="A125" s="708"/>
      <c r="B125" s="169"/>
      <c r="C125" s="69" t="s">
        <v>328</v>
      </c>
      <c r="D125" s="136"/>
      <c r="E125" s="136"/>
      <c r="F125" s="136"/>
      <c r="G125" s="255"/>
      <c r="H125" s="521"/>
      <c r="I125" s="212">
        <v>85209</v>
      </c>
      <c r="J125" s="171">
        <f t="shared" si="3"/>
        <v>85209</v>
      </c>
    </row>
    <row r="126" spans="1:14" x14ac:dyDescent="0.25">
      <c r="A126" s="708"/>
      <c r="B126" s="169"/>
      <c r="C126" s="69" t="s">
        <v>461</v>
      </c>
      <c r="D126" s="136"/>
      <c r="E126" s="136"/>
      <c r="F126" s="136"/>
      <c r="G126" s="255"/>
      <c r="H126" s="521"/>
      <c r="I126" s="212">
        <v>56000</v>
      </c>
      <c r="J126" s="171">
        <f t="shared" si="3"/>
        <v>56000</v>
      </c>
      <c r="L126" s="168"/>
      <c r="N126" s="168"/>
    </row>
    <row r="127" spans="1:14" x14ac:dyDescent="0.25">
      <c r="A127" s="708"/>
      <c r="B127" s="169"/>
      <c r="C127" s="69" t="s">
        <v>195</v>
      </c>
      <c r="D127" s="136"/>
      <c r="E127" s="136"/>
      <c r="F127" s="136"/>
      <c r="G127" s="291"/>
      <c r="H127" s="521"/>
      <c r="I127" s="212"/>
      <c r="J127" s="171">
        <f t="shared" si="3"/>
        <v>0</v>
      </c>
    </row>
    <row r="128" spans="1:14" ht="15.75" thickBot="1" x14ac:dyDescent="0.3">
      <c r="A128" s="709"/>
      <c r="B128" s="202">
        <v>640</v>
      </c>
      <c r="C128" s="215" t="s">
        <v>192</v>
      </c>
      <c r="D128" s="116">
        <v>1465.14</v>
      </c>
      <c r="E128" s="116">
        <v>15700</v>
      </c>
      <c r="F128" s="116">
        <v>3278</v>
      </c>
      <c r="G128" s="177">
        <v>18278</v>
      </c>
      <c r="H128" s="521"/>
      <c r="I128" s="212"/>
      <c r="J128" s="193">
        <f t="shared" si="3"/>
        <v>18278</v>
      </c>
    </row>
    <row r="129" spans="1:11" ht="15.75" thickBot="1" x14ac:dyDescent="0.3">
      <c r="A129" s="238" t="s">
        <v>196</v>
      </c>
      <c r="B129" s="698" t="s">
        <v>197</v>
      </c>
      <c r="C129" s="659"/>
      <c r="D129" s="240">
        <v>259830</v>
      </c>
      <c r="E129" s="240">
        <v>341183.70999999996</v>
      </c>
      <c r="F129" s="240">
        <f>SUM(F130:F133)</f>
        <v>311676.99</v>
      </c>
      <c r="G129" s="239">
        <f>SUM(G130:G133)</f>
        <v>370640</v>
      </c>
      <c r="H129" s="311">
        <f>SUM(H130:H133)</f>
        <v>0</v>
      </c>
      <c r="I129" s="199">
        <f>SUM(I130:I133)</f>
        <v>0</v>
      </c>
      <c r="J129" s="11">
        <f>SUM(J130:J133)</f>
        <v>370640</v>
      </c>
    </row>
    <row r="130" spans="1:11" x14ac:dyDescent="0.25">
      <c r="A130" s="710"/>
      <c r="B130" s="292"/>
      <c r="C130" s="67" t="s">
        <v>198</v>
      </c>
      <c r="D130" s="57">
        <v>157200</v>
      </c>
      <c r="E130" s="56">
        <v>183913.71</v>
      </c>
      <c r="F130" s="56">
        <v>217841.99</v>
      </c>
      <c r="G130" s="243">
        <v>253170</v>
      </c>
      <c r="H130" s="519"/>
      <c r="I130" s="166"/>
      <c r="J130" s="167">
        <f>G130+H130+I130</f>
        <v>253170</v>
      </c>
    </row>
    <row r="131" spans="1:11" x14ac:dyDescent="0.25">
      <c r="A131" s="711"/>
      <c r="B131" s="293"/>
      <c r="C131" s="69" t="s">
        <v>199</v>
      </c>
      <c r="D131" s="30">
        <v>53450</v>
      </c>
      <c r="E131" s="29">
        <v>57270</v>
      </c>
      <c r="F131" s="29">
        <v>18835</v>
      </c>
      <c r="G131" s="172">
        <v>57470</v>
      </c>
      <c r="H131" s="520"/>
      <c r="I131" s="170"/>
      <c r="J131" s="171">
        <f>G131+H131+I131</f>
        <v>57470</v>
      </c>
    </row>
    <row r="132" spans="1:11" x14ac:dyDescent="0.25">
      <c r="A132" s="711"/>
      <c r="B132" s="293"/>
      <c r="C132" s="69" t="s">
        <v>200</v>
      </c>
      <c r="D132" s="30"/>
      <c r="E132" s="29">
        <v>20000</v>
      </c>
      <c r="F132" s="29">
        <v>15000</v>
      </c>
      <c r="G132" s="172">
        <v>10000</v>
      </c>
      <c r="H132" s="520"/>
      <c r="I132" s="212"/>
      <c r="J132" s="193">
        <f>G132+H132+I132</f>
        <v>10000</v>
      </c>
    </row>
    <row r="133" spans="1:11" ht="15.75" thickBot="1" x14ac:dyDescent="0.3">
      <c r="A133" s="712"/>
      <c r="B133" s="294"/>
      <c r="C133" s="71" t="s">
        <v>201</v>
      </c>
      <c r="D133" s="38">
        <v>49180</v>
      </c>
      <c r="E133" s="37">
        <v>80000</v>
      </c>
      <c r="F133" s="37">
        <v>60000</v>
      </c>
      <c r="G133" s="228">
        <v>50000</v>
      </c>
      <c r="H133" s="525"/>
      <c r="I133" s="229"/>
      <c r="J133" s="230">
        <f>G133+H133+I133</f>
        <v>50000</v>
      </c>
    </row>
    <row r="134" spans="1:11" ht="15.75" thickBot="1" x14ac:dyDescent="0.3">
      <c r="A134" s="180" t="s">
        <v>202</v>
      </c>
      <c r="B134" s="655" t="s">
        <v>203</v>
      </c>
      <c r="C134" s="633"/>
      <c r="D134" s="182">
        <v>361113.8</v>
      </c>
      <c r="E134" s="182">
        <v>408594.14</v>
      </c>
      <c r="F134" s="182">
        <f>SUM(F135:F148)</f>
        <v>256337.72</v>
      </c>
      <c r="G134" s="181">
        <f>SUM(G135:G148)</f>
        <v>341338</v>
      </c>
      <c r="H134" s="311">
        <f>SUM(H135:H148)</f>
        <v>0</v>
      </c>
      <c r="I134" s="199">
        <f>SUM(I135:I148)</f>
        <v>0</v>
      </c>
      <c r="J134" s="11">
        <f>SUM(J135:J148)</f>
        <v>341338</v>
      </c>
      <c r="K134" s="168"/>
    </row>
    <row r="135" spans="1:11" x14ac:dyDescent="0.25">
      <c r="A135" s="710"/>
      <c r="B135" s="295"/>
      <c r="C135" s="194" t="s">
        <v>204</v>
      </c>
      <c r="D135" s="22">
        <v>9192</v>
      </c>
      <c r="E135" s="22">
        <v>10989.94</v>
      </c>
      <c r="F135" s="22">
        <v>7873.9500000000007</v>
      </c>
      <c r="G135" s="165">
        <v>14300</v>
      </c>
      <c r="H135" s="519"/>
      <c r="I135" s="166"/>
      <c r="J135" s="167">
        <f t="shared" ref="J135:J148" si="4">G135+H135+I135</f>
        <v>14300</v>
      </c>
    </row>
    <row r="136" spans="1:11" x14ac:dyDescent="0.25">
      <c r="A136" s="711"/>
      <c r="B136" s="296"/>
      <c r="C136" s="195" t="s">
        <v>205</v>
      </c>
      <c r="D136" s="56">
        <v>12970.5</v>
      </c>
      <c r="E136" s="56">
        <v>4960</v>
      </c>
      <c r="F136" s="56">
        <v>1200</v>
      </c>
      <c r="G136" s="243"/>
      <c r="H136" s="520"/>
      <c r="I136" s="173"/>
      <c r="J136" s="174">
        <f t="shared" si="4"/>
        <v>0</v>
      </c>
    </row>
    <row r="137" spans="1:11" x14ac:dyDescent="0.25">
      <c r="A137" s="711"/>
      <c r="B137" s="296"/>
      <c r="C137" s="195" t="s">
        <v>206</v>
      </c>
      <c r="D137" s="56">
        <v>15000</v>
      </c>
      <c r="E137" s="56">
        <v>42000</v>
      </c>
      <c r="F137" s="56">
        <v>10000</v>
      </c>
      <c r="G137" s="243">
        <v>20000</v>
      </c>
      <c r="H137" s="520"/>
      <c r="I137" s="170"/>
      <c r="J137" s="171">
        <f t="shared" si="4"/>
        <v>20000</v>
      </c>
    </row>
    <row r="138" spans="1:11" x14ac:dyDescent="0.25">
      <c r="A138" s="711"/>
      <c r="B138" s="296"/>
      <c r="C138" s="195" t="s">
        <v>207</v>
      </c>
      <c r="D138" s="56">
        <v>3083.2</v>
      </c>
      <c r="E138" s="56">
        <v>4899.3999999999996</v>
      </c>
      <c r="F138" s="56">
        <v>1620.77</v>
      </c>
      <c r="G138" s="243">
        <v>7000</v>
      </c>
      <c r="H138" s="520"/>
      <c r="I138" s="170"/>
      <c r="J138" s="171">
        <f t="shared" si="4"/>
        <v>7000</v>
      </c>
    </row>
    <row r="139" spans="1:11" x14ac:dyDescent="0.25">
      <c r="A139" s="711"/>
      <c r="B139" s="296"/>
      <c r="C139" s="195" t="s">
        <v>208</v>
      </c>
      <c r="D139" s="56">
        <v>11700</v>
      </c>
      <c r="E139" s="56">
        <v>17500</v>
      </c>
      <c r="F139" s="56">
        <v>420</v>
      </c>
      <c r="G139" s="243">
        <v>11597</v>
      </c>
      <c r="H139" s="520"/>
      <c r="I139" s="170"/>
      <c r="J139" s="171">
        <f t="shared" si="4"/>
        <v>11597</v>
      </c>
    </row>
    <row r="140" spans="1:11" x14ac:dyDescent="0.25">
      <c r="A140" s="711"/>
      <c r="B140" s="299"/>
      <c r="C140" s="195" t="s">
        <v>209</v>
      </c>
      <c r="D140" s="29"/>
      <c r="E140" s="29"/>
      <c r="F140" s="29">
        <v>4000</v>
      </c>
      <c r="G140" s="172">
        <v>4000</v>
      </c>
      <c r="H140" s="520"/>
      <c r="I140" s="170"/>
      <c r="J140" s="171">
        <f t="shared" si="4"/>
        <v>4000</v>
      </c>
    </row>
    <row r="141" spans="1:11" x14ac:dyDescent="0.25">
      <c r="A141" s="711"/>
      <c r="B141" s="299"/>
      <c r="C141" s="195" t="s">
        <v>210</v>
      </c>
      <c r="D141" s="29">
        <v>5000</v>
      </c>
      <c r="E141" s="29"/>
      <c r="F141" s="29"/>
      <c r="G141" s="172">
        <v>2000</v>
      </c>
      <c r="H141" s="520"/>
      <c r="I141" s="170"/>
      <c r="J141" s="171">
        <f t="shared" si="4"/>
        <v>2000</v>
      </c>
    </row>
    <row r="142" spans="1:11" x14ac:dyDescent="0.25">
      <c r="A142" s="711"/>
      <c r="B142" s="299"/>
      <c r="C142" s="195" t="s">
        <v>211</v>
      </c>
      <c r="D142" s="29">
        <v>6335</v>
      </c>
      <c r="E142" s="29">
        <v>10280.42</v>
      </c>
      <c r="F142" s="29">
        <v>2000</v>
      </c>
      <c r="G142" s="172">
        <v>5000</v>
      </c>
      <c r="H142" s="520"/>
      <c r="I142" s="170"/>
      <c r="J142" s="171">
        <f t="shared" si="4"/>
        <v>5000</v>
      </c>
    </row>
    <row r="143" spans="1:11" x14ac:dyDescent="0.25">
      <c r="A143" s="711"/>
      <c r="B143" s="299"/>
      <c r="C143" s="195" t="s">
        <v>212</v>
      </c>
      <c r="D143" s="29">
        <v>42000.1</v>
      </c>
      <c r="E143" s="29">
        <v>86465</v>
      </c>
      <c r="F143" s="29">
        <v>75178</v>
      </c>
      <c r="G143" s="172">
        <v>87895</v>
      </c>
      <c r="H143" s="520"/>
      <c r="I143" s="170"/>
      <c r="J143" s="171">
        <f t="shared" si="4"/>
        <v>87895</v>
      </c>
    </row>
    <row r="144" spans="1:11" x14ac:dyDescent="0.25">
      <c r="A144" s="711"/>
      <c r="B144" s="299"/>
      <c r="C144" s="195" t="s">
        <v>213</v>
      </c>
      <c r="D144" s="29">
        <v>77400</v>
      </c>
      <c r="E144" s="29">
        <v>117346.38</v>
      </c>
      <c r="F144" s="29">
        <v>88613</v>
      </c>
      <c r="G144" s="172">
        <v>93368</v>
      </c>
      <c r="H144" s="520"/>
      <c r="I144" s="170"/>
      <c r="J144" s="171">
        <f t="shared" si="4"/>
        <v>93368</v>
      </c>
    </row>
    <row r="145" spans="1:10" x14ac:dyDescent="0.25">
      <c r="A145" s="711"/>
      <c r="B145" s="299"/>
      <c r="C145" s="195" t="s">
        <v>214</v>
      </c>
      <c r="D145" s="29"/>
      <c r="E145" s="29"/>
      <c r="F145" s="29"/>
      <c r="G145" s="172">
        <v>0</v>
      </c>
      <c r="H145" s="520"/>
      <c r="I145" s="170"/>
      <c r="J145" s="171">
        <f t="shared" si="4"/>
        <v>0</v>
      </c>
    </row>
    <row r="146" spans="1:10" x14ac:dyDescent="0.25">
      <c r="A146" s="711"/>
      <c r="B146" s="300"/>
      <c r="C146" s="69" t="s">
        <v>215</v>
      </c>
      <c r="D146" s="29">
        <v>67942</v>
      </c>
      <c r="E146" s="29"/>
      <c r="F146" s="29"/>
      <c r="G146" s="172">
        <v>0</v>
      </c>
      <c r="H146" s="520"/>
      <c r="I146" s="170"/>
      <c r="J146" s="171">
        <f t="shared" si="4"/>
        <v>0</v>
      </c>
    </row>
    <row r="147" spans="1:10" x14ac:dyDescent="0.25">
      <c r="A147" s="711"/>
      <c r="B147" s="301"/>
      <c r="C147" s="72" t="s">
        <v>216</v>
      </c>
      <c r="D147" s="58">
        <v>24298</v>
      </c>
      <c r="E147" s="58">
        <v>25498</v>
      </c>
      <c r="F147" s="58">
        <v>7498</v>
      </c>
      <c r="G147" s="226">
        <v>18663</v>
      </c>
      <c r="H147" s="520"/>
      <c r="I147" s="170"/>
      <c r="J147" s="171">
        <f t="shared" si="4"/>
        <v>18663</v>
      </c>
    </row>
    <row r="148" spans="1:10" ht="15.75" thickBot="1" x14ac:dyDescent="0.3">
      <c r="A148" s="712"/>
      <c r="B148" s="302"/>
      <c r="C148" s="71" t="s">
        <v>217</v>
      </c>
      <c r="D148" s="37">
        <v>86193</v>
      </c>
      <c r="E148" s="37">
        <v>88655</v>
      </c>
      <c r="F148" s="37">
        <v>57934</v>
      </c>
      <c r="G148" s="228">
        <v>77515</v>
      </c>
      <c r="H148" s="521"/>
      <c r="I148" s="212"/>
      <c r="J148" s="193">
        <f t="shared" si="4"/>
        <v>77515</v>
      </c>
    </row>
    <row r="149" spans="1:10" ht="15.75" thickBot="1" x14ac:dyDescent="0.3">
      <c r="A149" s="267" t="s">
        <v>218</v>
      </c>
      <c r="B149" s="655" t="s">
        <v>219</v>
      </c>
      <c r="C149" s="633"/>
      <c r="D149" s="240">
        <v>47476.15</v>
      </c>
      <c r="E149" s="240">
        <v>47435.44</v>
      </c>
      <c r="F149" s="240">
        <f>SUM(F150:F151)</f>
        <v>50620.68</v>
      </c>
      <c r="G149" s="239">
        <f>SUM(G150:G151)</f>
        <v>58836</v>
      </c>
      <c r="H149" s="311">
        <f>SUM(H150:H151)</f>
        <v>0</v>
      </c>
      <c r="I149" s="199">
        <f>SUM(I150:I151)</f>
        <v>0</v>
      </c>
      <c r="J149" s="11">
        <f>SUM(J150:J151)</f>
        <v>58836</v>
      </c>
    </row>
    <row r="150" spans="1:10" x14ac:dyDescent="0.25">
      <c r="A150" s="710"/>
      <c r="B150" s="200">
        <v>630</v>
      </c>
      <c r="C150" s="194" t="s">
        <v>220</v>
      </c>
      <c r="D150" s="22">
        <v>37036.15</v>
      </c>
      <c r="E150" s="22">
        <v>37925.440000000002</v>
      </c>
      <c r="F150" s="22">
        <v>38002.68</v>
      </c>
      <c r="G150" s="23">
        <v>39836</v>
      </c>
      <c r="H150" s="519"/>
      <c r="I150" s="166"/>
      <c r="J150" s="167">
        <f>G150+H150+I150</f>
        <v>39836</v>
      </c>
    </row>
    <row r="151" spans="1:10" ht="15.75" thickBot="1" x14ac:dyDescent="0.3">
      <c r="A151" s="712"/>
      <c r="B151" s="257">
        <v>630</v>
      </c>
      <c r="C151" s="276" t="s">
        <v>221</v>
      </c>
      <c r="D151" s="37">
        <v>10440</v>
      </c>
      <c r="E151" s="37">
        <v>9510</v>
      </c>
      <c r="F151" s="615">
        <v>12618</v>
      </c>
      <c r="G151" s="228">
        <v>19000</v>
      </c>
      <c r="H151" s="521"/>
      <c r="I151" s="212"/>
      <c r="J151" s="193">
        <f>G151+H151+I151</f>
        <v>19000</v>
      </c>
    </row>
    <row r="152" spans="1:10" ht="15.75" thickBot="1" x14ac:dyDescent="0.3">
      <c r="A152" s="238" t="s">
        <v>222</v>
      </c>
      <c r="B152" s="655" t="s">
        <v>223</v>
      </c>
      <c r="C152" s="633"/>
      <c r="D152" s="181">
        <v>86440.45</v>
      </c>
      <c r="E152" s="182">
        <v>124303.2</v>
      </c>
      <c r="F152" s="182">
        <f>SUM(F153:F157)</f>
        <v>102268.20999999999</v>
      </c>
      <c r="G152" s="181">
        <f>SUM(G153:G157)</f>
        <v>125988</v>
      </c>
      <c r="H152" s="311">
        <f>SUM(H153:H157)</f>
        <v>0</v>
      </c>
      <c r="I152" s="199">
        <f>SUM(I153:I157)</f>
        <v>0</v>
      </c>
      <c r="J152" s="11">
        <f>SUM(J153:J157)</f>
        <v>125988</v>
      </c>
    </row>
    <row r="153" spans="1:10" x14ac:dyDescent="0.25">
      <c r="A153" s="689"/>
      <c r="B153" s="704"/>
      <c r="C153" s="69" t="s">
        <v>224</v>
      </c>
      <c r="D153" s="57"/>
      <c r="E153" s="56"/>
      <c r="F153" s="616"/>
      <c r="G153" s="243"/>
      <c r="H153" s="519"/>
      <c r="I153" s="260"/>
      <c r="J153" s="167">
        <f>G153+H153+I153</f>
        <v>0</v>
      </c>
    </row>
    <row r="154" spans="1:10" x14ac:dyDescent="0.25">
      <c r="A154" s="689"/>
      <c r="B154" s="705"/>
      <c r="C154" s="69" t="s">
        <v>422</v>
      </c>
      <c r="D154" s="56">
        <v>14458.009999999998</v>
      </c>
      <c r="E154" s="56">
        <v>18101.53</v>
      </c>
      <c r="F154" s="616"/>
      <c r="G154" s="243">
        <v>8198</v>
      </c>
      <c r="H154" s="519"/>
      <c r="I154" s="166"/>
      <c r="J154" s="167">
        <f>G154+H154+I154</f>
        <v>8198</v>
      </c>
    </row>
    <row r="155" spans="1:10" x14ac:dyDescent="0.25">
      <c r="A155" s="689"/>
      <c r="B155" s="705"/>
      <c r="C155" s="69" t="s">
        <v>423</v>
      </c>
      <c r="D155" s="56"/>
      <c r="E155" s="56"/>
      <c r="F155" s="616">
        <v>13673.17</v>
      </c>
      <c r="G155" s="243">
        <v>16500</v>
      </c>
      <c r="H155" s="519"/>
      <c r="I155" s="166"/>
      <c r="J155" s="171">
        <f>G155+H155+I155</f>
        <v>16500</v>
      </c>
    </row>
    <row r="156" spans="1:10" x14ac:dyDescent="0.25">
      <c r="A156" s="689"/>
      <c r="B156" s="705"/>
      <c r="C156" s="69" t="s">
        <v>225</v>
      </c>
      <c r="D156" s="29">
        <v>71812.44</v>
      </c>
      <c r="E156" s="29">
        <v>103201.67</v>
      </c>
      <c r="F156" s="617">
        <v>87345.04</v>
      </c>
      <c r="G156" s="172">
        <v>99790</v>
      </c>
      <c r="H156" s="520"/>
      <c r="I156" s="170"/>
      <c r="J156" s="171">
        <f>G156+H156+I156</f>
        <v>99790</v>
      </c>
    </row>
    <row r="157" spans="1:10" ht="15.75" thickBot="1" x14ac:dyDescent="0.3">
      <c r="A157" s="690"/>
      <c r="B157" s="706"/>
      <c r="C157" s="215" t="s">
        <v>226</v>
      </c>
      <c r="D157" s="109">
        <v>170</v>
      </c>
      <c r="E157" s="109">
        <v>3000</v>
      </c>
      <c r="F157" s="56">
        <v>1250</v>
      </c>
      <c r="G157" s="57">
        <v>1500</v>
      </c>
      <c r="H157" s="212"/>
      <c r="I157" s="212"/>
      <c r="J157" s="193">
        <f>G157+H157+I157</f>
        <v>1500</v>
      </c>
    </row>
    <row r="158" spans="1:10" ht="15.75" thickBot="1" x14ac:dyDescent="0.3">
      <c r="A158" s="180" t="s">
        <v>227</v>
      </c>
      <c r="B158" s="655" t="s">
        <v>228</v>
      </c>
      <c r="C158" s="633"/>
      <c r="D158" s="182">
        <v>5915004.5199999996</v>
      </c>
      <c r="E158" s="182">
        <v>6513428.6599999992</v>
      </c>
      <c r="F158" s="182">
        <f>F159+F164</f>
        <v>6870448.21</v>
      </c>
      <c r="G158" s="181">
        <f>G159+G164</f>
        <v>6516427</v>
      </c>
      <c r="H158" s="311">
        <f>H159+H164</f>
        <v>0</v>
      </c>
      <c r="I158" s="199">
        <f>I159+I164</f>
        <v>117403</v>
      </c>
      <c r="J158" s="11">
        <f>J159+J164</f>
        <v>6633830</v>
      </c>
    </row>
    <row r="159" spans="1:10" ht="15.75" thickBot="1" x14ac:dyDescent="0.3">
      <c r="A159" s="688"/>
      <c r="B159" s="691" t="s">
        <v>229</v>
      </c>
      <c r="C159" s="692"/>
      <c r="D159" s="304">
        <v>61314.87</v>
      </c>
      <c r="E159" s="304">
        <v>51737.259999999995</v>
      </c>
      <c r="F159" s="304">
        <f>SUM(F160:F163)</f>
        <v>69917.12000000001</v>
      </c>
      <c r="G159" s="303">
        <f>SUM(G160:G163)</f>
        <v>69073</v>
      </c>
      <c r="H159" s="311">
        <f>SUM(H160:H163)</f>
        <v>0</v>
      </c>
      <c r="I159" s="199">
        <f>SUM(I160:I163)</f>
        <v>0</v>
      </c>
      <c r="J159" s="11">
        <f>SUM(J160:J163)</f>
        <v>69073</v>
      </c>
    </row>
    <row r="160" spans="1:10" x14ac:dyDescent="0.25">
      <c r="A160" s="689"/>
      <c r="B160" s="283">
        <v>610</v>
      </c>
      <c r="C160" s="112" t="s">
        <v>105</v>
      </c>
      <c r="D160" s="305">
        <v>39049.72</v>
      </c>
      <c r="E160" s="305">
        <v>35866.21</v>
      </c>
      <c r="F160" s="618">
        <v>47781.15</v>
      </c>
      <c r="G160" s="306">
        <v>47874</v>
      </c>
      <c r="H160" s="519"/>
      <c r="I160" s="166"/>
      <c r="J160" s="167">
        <f>G160+H160+I160</f>
        <v>47874</v>
      </c>
    </row>
    <row r="161" spans="1:10" x14ac:dyDescent="0.25">
      <c r="A161" s="689"/>
      <c r="B161" s="201">
        <v>620</v>
      </c>
      <c r="C161" s="69" t="s">
        <v>106</v>
      </c>
      <c r="D161" s="150">
        <v>15439.53</v>
      </c>
      <c r="E161" s="150">
        <v>12794.52</v>
      </c>
      <c r="F161" s="619">
        <v>16959.009999999998</v>
      </c>
      <c r="G161" s="307">
        <v>17199</v>
      </c>
      <c r="H161" s="520"/>
      <c r="I161" s="170"/>
      <c r="J161" s="171">
        <f>G161+H161+I161</f>
        <v>17199</v>
      </c>
    </row>
    <row r="162" spans="1:10" x14ac:dyDescent="0.25">
      <c r="A162" s="689"/>
      <c r="B162" s="169">
        <v>630</v>
      </c>
      <c r="C162" s="69" t="s">
        <v>107</v>
      </c>
      <c r="D162" s="29">
        <v>3125.62</v>
      </c>
      <c r="E162" s="29">
        <v>3076.53</v>
      </c>
      <c r="F162" s="617">
        <v>4564.6899999999996</v>
      </c>
      <c r="G162" s="172">
        <v>4000</v>
      </c>
      <c r="H162" s="520"/>
      <c r="I162" s="170"/>
      <c r="J162" s="171">
        <f>G162+H162+I162</f>
        <v>4000</v>
      </c>
    </row>
    <row r="163" spans="1:10" ht="15.75" thickBot="1" x14ac:dyDescent="0.3">
      <c r="A163" s="689"/>
      <c r="B163" s="196">
        <v>640</v>
      </c>
      <c r="C163" s="236" t="s">
        <v>108</v>
      </c>
      <c r="D163" s="109">
        <v>3700</v>
      </c>
      <c r="E163" s="109"/>
      <c r="F163" s="620">
        <v>612.27</v>
      </c>
      <c r="G163" s="198"/>
      <c r="H163" s="523"/>
      <c r="I163" s="206"/>
      <c r="J163" s="207">
        <f>G163+H163+I163</f>
        <v>0</v>
      </c>
    </row>
    <row r="164" spans="1:10" ht="15.75" thickBot="1" x14ac:dyDescent="0.3">
      <c r="A164" s="689"/>
      <c r="B164" s="693" t="s">
        <v>230</v>
      </c>
      <c r="C164" s="694"/>
      <c r="D164" s="309">
        <v>5853689.6499999994</v>
      </c>
      <c r="E164" s="309">
        <v>6461691.3999999994</v>
      </c>
      <c r="F164" s="309">
        <f>SUM(F165:F179)</f>
        <v>6800531.0899999999</v>
      </c>
      <c r="G164" s="308">
        <f>SUM(G165:G176)</f>
        <v>6447354</v>
      </c>
      <c r="H164" s="311">
        <f>SUM(H165:H176)</f>
        <v>0</v>
      </c>
      <c r="I164" s="210">
        <f>SUM(I165:I176)</f>
        <v>117403</v>
      </c>
      <c r="J164" s="18">
        <f>SUM(J165:J176)</f>
        <v>6564757</v>
      </c>
    </row>
    <row r="165" spans="1:10" x14ac:dyDescent="0.25">
      <c r="A165" s="689"/>
      <c r="B165" s="704"/>
      <c r="C165" s="112" t="s">
        <v>231</v>
      </c>
      <c r="D165" s="56">
        <v>2377088.1</v>
      </c>
      <c r="E165" s="56">
        <v>2542642.4799999995</v>
      </c>
      <c r="F165" s="616">
        <v>2775176.91</v>
      </c>
      <c r="G165" s="243">
        <v>2658592</v>
      </c>
      <c r="H165" s="519"/>
      <c r="I165" s="166"/>
      <c r="J165" s="167">
        <f t="shared" ref="J165:J176" si="5">G165+H165+I165</f>
        <v>2658592</v>
      </c>
    </row>
    <row r="166" spans="1:10" x14ac:dyDescent="0.25">
      <c r="A166" s="689"/>
      <c r="B166" s="705"/>
      <c r="C166" s="69" t="s">
        <v>232</v>
      </c>
      <c r="D166" s="29">
        <v>2674051.77</v>
      </c>
      <c r="E166" s="29">
        <v>2839554.52</v>
      </c>
      <c r="F166" s="617">
        <v>3035138.77</v>
      </c>
      <c r="G166" s="172">
        <v>3013975</v>
      </c>
      <c r="H166" s="520"/>
      <c r="I166" s="170">
        <f>99228+11721+6454</f>
        <v>117403</v>
      </c>
      <c r="J166" s="171">
        <f t="shared" si="5"/>
        <v>3131378</v>
      </c>
    </row>
    <row r="167" spans="1:10" x14ac:dyDescent="0.25">
      <c r="A167" s="689"/>
      <c r="B167" s="705"/>
      <c r="C167" s="72" t="s">
        <v>233</v>
      </c>
      <c r="D167" s="58">
        <v>106886.92</v>
      </c>
      <c r="E167" s="58">
        <v>135605.85999999999</v>
      </c>
      <c r="F167" s="258">
        <v>153911.97999999998</v>
      </c>
      <c r="G167" s="226">
        <v>0</v>
      </c>
      <c r="H167" s="520"/>
      <c r="I167" s="170"/>
      <c r="J167" s="171">
        <f t="shared" si="5"/>
        <v>0</v>
      </c>
    </row>
    <row r="168" spans="1:10" x14ac:dyDescent="0.25">
      <c r="A168" s="689"/>
      <c r="B168" s="705"/>
      <c r="C168" s="72" t="s">
        <v>234</v>
      </c>
      <c r="D168" s="58">
        <v>10000</v>
      </c>
      <c r="E168" s="58">
        <v>2000</v>
      </c>
      <c r="F168" s="258">
        <v>7500</v>
      </c>
      <c r="G168" s="226">
        <v>0</v>
      </c>
      <c r="H168" s="520"/>
      <c r="I168" s="170"/>
      <c r="J168" s="171">
        <f t="shared" si="5"/>
        <v>0</v>
      </c>
    </row>
    <row r="169" spans="1:10" x14ac:dyDescent="0.25">
      <c r="A169" s="689"/>
      <c r="B169" s="705"/>
      <c r="C169" s="72" t="s">
        <v>503</v>
      </c>
      <c r="D169" s="58">
        <v>208274.06</v>
      </c>
      <c r="E169" s="58">
        <v>197961.72999999998</v>
      </c>
      <c r="F169" s="258"/>
      <c r="G169" s="226">
        <v>123563</v>
      </c>
      <c r="H169" s="520"/>
      <c r="I169" s="170"/>
      <c r="J169" s="171">
        <f t="shared" si="5"/>
        <v>123563</v>
      </c>
    </row>
    <row r="170" spans="1:10" x14ac:dyDescent="0.25">
      <c r="A170" s="689"/>
      <c r="B170" s="705"/>
      <c r="C170" s="72" t="s">
        <v>49</v>
      </c>
      <c r="D170" s="58"/>
      <c r="E170" s="58"/>
      <c r="F170" s="258">
        <v>73084.13</v>
      </c>
      <c r="G170" s="226"/>
      <c r="H170" s="520"/>
      <c r="I170" s="170"/>
      <c r="J170" s="171"/>
    </row>
    <row r="171" spans="1:10" x14ac:dyDescent="0.25">
      <c r="A171" s="689"/>
      <c r="B171" s="705"/>
      <c r="C171" s="72" t="s">
        <v>235</v>
      </c>
      <c r="D171" s="58"/>
      <c r="E171" s="58"/>
      <c r="F171" s="258">
        <v>20000</v>
      </c>
      <c r="G171" s="226"/>
      <c r="H171" s="520"/>
      <c r="I171" s="170"/>
      <c r="J171" s="171"/>
    </row>
    <row r="172" spans="1:10" x14ac:dyDescent="0.25">
      <c r="A172" s="689"/>
      <c r="B172" s="705"/>
      <c r="C172" s="72" t="s">
        <v>501</v>
      </c>
      <c r="D172" s="58"/>
      <c r="E172" s="58"/>
      <c r="F172" s="258">
        <v>18132</v>
      </c>
      <c r="G172" s="226"/>
      <c r="H172" s="520"/>
      <c r="I172" s="170"/>
      <c r="J172" s="171"/>
    </row>
    <row r="173" spans="1:10" x14ac:dyDescent="0.25">
      <c r="A173" s="689"/>
      <c r="B173" s="705"/>
      <c r="C173" s="72" t="s">
        <v>272</v>
      </c>
      <c r="D173" s="58">
        <v>4600</v>
      </c>
      <c r="E173" s="58">
        <v>48000</v>
      </c>
      <c r="F173" s="258">
        <v>7007</v>
      </c>
      <c r="G173" s="226">
        <v>0</v>
      </c>
      <c r="H173" s="520"/>
      <c r="I173" s="170"/>
      <c r="J173" s="171">
        <f t="shared" si="5"/>
        <v>0</v>
      </c>
    </row>
    <row r="174" spans="1:10" x14ac:dyDescent="0.25">
      <c r="A174" s="689"/>
      <c r="B174" s="705"/>
      <c r="C174" s="72" t="s">
        <v>236</v>
      </c>
      <c r="D174" s="58"/>
      <c r="E174" s="58">
        <v>21500</v>
      </c>
      <c r="F174" s="258">
        <v>6212</v>
      </c>
      <c r="G174" s="226">
        <v>0</v>
      </c>
      <c r="H174" s="520"/>
      <c r="I174" s="170"/>
      <c r="J174" s="171">
        <f t="shared" si="5"/>
        <v>0</v>
      </c>
    </row>
    <row r="175" spans="1:10" x14ac:dyDescent="0.25">
      <c r="A175" s="689"/>
      <c r="B175" s="705"/>
      <c r="C175" s="72" t="s">
        <v>348</v>
      </c>
      <c r="D175" s="58">
        <v>2494.8000000000002</v>
      </c>
      <c r="E175" s="58">
        <v>22623.81</v>
      </c>
      <c r="F175" s="258">
        <v>2470.2999999999993</v>
      </c>
      <c r="G175" s="226">
        <v>0</v>
      </c>
      <c r="H175" s="520"/>
      <c r="I175" s="170"/>
      <c r="J175" s="171">
        <f t="shared" si="5"/>
        <v>0</v>
      </c>
    </row>
    <row r="176" spans="1:10" ht="15.75" thickBot="1" x14ac:dyDescent="0.3">
      <c r="A176" s="690"/>
      <c r="B176" s="706"/>
      <c r="C176" s="71" t="s">
        <v>237</v>
      </c>
      <c r="D176" s="37">
        <v>470294</v>
      </c>
      <c r="E176" s="37">
        <v>651803</v>
      </c>
      <c r="F176" s="615">
        <v>701898</v>
      </c>
      <c r="G176" s="228">
        <v>651224</v>
      </c>
      <c r="H176" s="521"/>
      <c r="I176" s="212"/>
      <c r="J176" s="193">
        <f t="shared" si="5"/>
        <v>651224</v>
      </c>
    </row>
    <row r="177" spans="1:10" ht="15.75" hidden="1" thickBot="1" x14ac:dyDescent="0.3">
      <c r="A177" s="310" t="s">
        <v>238</v>
      </c>
      <c r="B177" s="655" t="s">
        <v>239</v>
      </c>
      <c r="C177" s="633"/>
      <c r="D177" s="181">
        <v>0</v>
      </c>
      <c r="E177" s="181">
        <v>0</v>
      </c>
      <c r="F177" s="182"/>
      <c r="G177" s="181">
        <v>0</v>
      </c>
      <c r="H177" s="522"/>
      <c r="I177" s="311"/>
      <c r="J177" s="183">
        <v>0</v>
      </c>
    </row>
    <row r="178" spans="1:10" hidden="1" x14ac:dyDescent="0.25">
      <c r="A178" s="685"/>
      <c r="B178" s="312">
        <v>610</v>
      </c>
      <c r="C178" s="112" t="s">
        <v>105</v>
      </c>
      <c r="D178" s="57"/>
      <c r="E178" s="56"/>
      <c r="F178" s="616"/>
      <c r="G178" s="243">
        <v>0</v>
      </c>
      <c r="H178" s="519"/>
      <c r="I178" s="166"/>
      <c r="J178" s="167">
        <v>0</v>
      </c>
    </row>
    <row r="179" spans="1:10" hidden="1" x14ac:dyDescent="0.25">
      <c r="A179" s="686"/>
      <c r="B179" s="169">
        <v>620</v>
      </c>
      <c r="C179" s="69" t="s">
        <v>106</v>
      </c>
      <c r="D179" s="30"/>
      <c r="E179" s="29"/>
      <c r="F179" s="617"/>
      <c r="G179" s="172">
        <v>0</v>
      </c>
      <c r="H179" s="520"/>
      <c r="I179" s="170"/>
      <c r="J179" s="171">
        <v>0</v>
      </c>
    </row>
    <row r="180" spans="1:10" hidden="1" x14ac:dyDescent="0.25">
      <c r="A180" s="686"/>
      <c r="B180" s="169">
        <v>630</v>
      </c>
      <c r="C180" s="69" t="s">
        <v>107</v>
      </c>
      <c r="D180" s="30"/>
      <c r="E180" s="29"/>
      <c r="F180" s="617">
        <v>0</v>
      </c>
      <c r="G180" s="172">
        <v>0</v>
      </c>
      <c r="H180" s="520"/>
      <c r="I180" s="170"/>
      <c r="J180" s="171">
        <v>0</v>
      </c>
    </row>
    <row r="181" spans="1:10" ht="2.25" hidden="1" customHeight="1" thickBot="1" x14ac:dyDescent="0.3">
      <c r="A181" s="687"/>
      <c r="B181" s="227">
        <v>640</v>
      </c>
      <c r="C181" s="71" t="s">
        <v>240</v>
      </c>
      <c r="D181" s="110"/>
      <c r="E181" s="109"/>
      <c r="F181" s="620"/>
      <c r="G181" s="198"/>
      <c r="H181" s="521"/>
      <c r="I181" s="212"/>
      <c r="J181" s="193"/>
    </row>
    <row r="182" spans="1:10" ht="15.75" thickBot="1" x14ac:dyDescent="0.3">
      <c r="A182" s="180" t="s">
        <v>241</v>
      </c>
      <c r="B182" s="655" t="s">
        <v>242</v>
      </c>
      <c r="C182" s="633"/>
      <c r="D182" s="181">
        <v>109958.24</v>
      </c>
      <c r="E182" s="182">
        <v>135589.79999999999</v>
      </c>
      <c r="F182" s="182">
        <f>F183+F190</f>
        <v>161526.48999999996</v>
      </c>
      <c r="G182" s="181">
        <f>G183+G190</f>
        <v>125700</v>
      </c>
      <c r="H182" s="311">
        <f>H183+H190</f>
        <v>0</v>
      </c>
      <c r="I182" s="199">
        <f>I183+I190</f>
        <v>0</v>
      </c>
      <c r="J182" s="11">
        <f>J183+J190</f>
        <v>125700</v>
      </c>
    </row>
    <row r="183" spans="1:10" ht="15.75" thickBot="1" x14ac:dyDescent="0.3">
      <c r="A183" s="688"/>
      <c r="B183" s="691" t="s">
        <v>243</v>
      </c>
      <c r="C183" s="692"/>
      <c r="D183" s="303">
        <v>105530.11</v>
      </c>
      <c r="E183" s="304">
        <v>129250.44999999998</v>
      </c>
      <c r="F183" s="304">
        <f>SUM(F184:F188)</f>
        <v>156009.15999999997</v>
      </c>
      <c r="G183" s="303">
        <f>SUM(G184:G188)</f>
        <v>120700</v>
      </c>
      <c r="H183" s="311">
        <f>SUM(H184:H188)</f>
        <v>0</v>
      </c>
      <c r="I183" s="199">
        <f>SUM(I184:I188)</f>
        <v>0</v>
      </c>
      <c r="J183" s="11">
        <f>SUM(J184:J188)</f>
        <v>120700</v>
      </c>
    </row>
    <row r="184" spans="1:10" x14ac:dyDescent="0.25">
      <c r="A184" s="689"/>
      <c r="B184" s="283">
        <v>610</v>
      </c>
      <c r="C184" s="112" t="s">
        <v>105</v>
      </c>
      <c r="D184" s="56">
        <v>39563.769999999997</v>
      </c>
      <c r="E184" s="56">
        <v>51910.33</v>
      </c>
      <c r="F184" s="616">
        <v>72971.429999999993</v>
      </c>
      <c r="G184" s="243">
        <v>54994</v>
      </c>
      <c r="H184" s="519"/>
      <c r="I184" s="166"/>
      <c r="J184" s="167">
        <f>G184+H184+I184</f>
        <v>54994</v>
      </c>
    </row>
    <row r="185" spans="1:10" x14ac:dyDescent="0.25">
      <c r="A185" s="689"/>
      <c r="B185" s="201">
        <v>620</v>
      </c>
      <c r="C185" s="69" t="s">
        <v>106</v>
      </c>
      <c r="D185" s="29">
        <v>14895.57</v>
      </c>
      <c r="E185" s="29">
        <v>19183.12</v>
      </c>
      <c r="F185" s="617">
        <v>26600.959999999999</v>
      </c>
      <c r="G185" s="172">
        <v>20156</v>
      </c>
      <c r="H185" s="520"/>
      <c r="I185" s="170"/>
      <c r="J185" s="171">
        <f>G185+H185+I185</f>
        <v>20156</v>
      </c>
    </row>
    <row r="186" spans="1:10" x14ac:dyDescent="0.25">
      <c r="A186" s="689"/>
      <c r="B186" s="278">
        <v>630</v>
      </c>
      <c r="C186" s="72" t="s">
        <v>107</v>
      </c>
      <c r="D186" s="29">
        <v>13915.91</v>
      </c>
      <c r="E186" s="29">
        <v>9666.8799999999974</v>
      </c>
      <c r="F186" s="617">
        <v>10520.02</v>
      </c>
      <c r="G186" s="172">
        <v>13550</v>
      </c>
      <c r="H186" s="520"/>
      <c r="I186" s="170"/>
      <c r="J186" s="171">
        <f>G186+H186+I186</f>
        <v>13550</v>
      </c>
    </row>
    <row r="187" spans="1:10" x14ac:dyDescent="0.25">
      <c r="A187" s="689"/>
      <c r="B187" s="169">
        <v>640</v>
      </c>
      <c r="C187" s="195" t="s">
        <v>108</v>
      </c>
      <c r="D187" s="29">
        <v>133.86000000000001</v>
      </c>
      <c r="E187" s="29">
        <v>88.44</v>
      </c>
      <c r="F187" s="617"/>
      <c r="G187" s="172"/>
      <c r="H187" s="520"/>
      <c r="I187" s="173"/>
      <c r="J187" s="174">
        <f>G187+H187+I187</f>
        <v>0</v>
      </c>
    </row>
    <row r="188" spans="1:10" ht="15.75" thickBot="1" x14ac:dyDescent="0.3">
      <c r="A188" s="689"/>
      <c r="B188" s="227">
        <v>630</v>
      </c>
      <c r="C188" s="276" t="s">
        <v>48</v>
      </c>
      <c r="D188" s="37">
        <v>37021</v>
      </c>
      <c r="E188" s="37">
        <v>48401.68</v>
      </c>
      <c r="F188" s="615">
        <v>45916.75</v>
      </c>
      <c r="G188" s="228">
        <v>32000</v>
      </c>
      <c r="H188" s="525"/>
      <c r="I188" s="229"/>
      <c r="J188" s="230">
        <f>G188+H188+I188</f>
        <v>32000</v>
      </c>
    </row>
    <row r="189" spans="1:10" ht="15.75" hidden="1" thickBot="1" x14ac:dyDescent="0.3">
      <c r="A189" s="689"/>
      <c r="B189" s="285">
        <v>630</v>
      </c>
      <c r="C189" s="236" t="s">
        <v>92</v>
      </c>
      <c r="D189" s="116"/>
      <c r="E189" s="116"/>
      <c r="F189" s="621"/>
      <c r="G189" s="177"/>
      <c r="H189" s="522"/>
      <c r="I189" s="271"/>
      <c r="J189" s="272"/>
    </row>
    <row r="190" spans="1:10" ht="15.75" thickBot="1" x14ac:dyDescent="0.3">
      <c r="A190" s="689"/>
      <c r="B190" s="693" t="s">
        <v>244</v>
      </c>
      <c r="C190" s="694"/>
      <c r="D190" s="313">
        <v>4428.13</v>
      </c>
      <c r="E190" s="313">
        <v>6339.35</v>
      </c>
      <c r="F190" s="622">
        <f>F191</f>
        <v>5517.33</v>
      </c>
      <c r="G190" s="314">
        <f>G191</f>
        <v>5000</v>
      </c>
      <c r="H190" s="311">
        <f>H191</f>
        <v>0</v>
      </c>
      <c r="I190" s="199">
        <f>I191</f>
        <v>0</v>
      </c>
      <c r="J190" s="11">
        <f>J191</f>
        <v>5000</v>
      </c>
    </row>
    <row r="191" spans="1:10" ht="15.75" thickBot="1" x14ac:dyDescent="0.3">
      <c r="A191" s="690"/>
      <c r="B191" s="315">
        <v>630</v>
      </c>
      <c r="C191" s="71" t="s">
        <v>107</v>
      </c>
      <c r="D191" s="37">
        <v>4428.13</v>
      </c>
      <c r="E191" s="37">
        <v>6339.35</v>
      </c>
      <c r="F191" s="615">
        <v>5517.33</v>
      </c>
      <c r="G191" s="228">
        <v>5000</v>
      </c>
      <c r="H191" s="522"/>
      <c r="I191" s="210"/>
      <c r="J191" s="18">
        <f>G191+H191+I191</f>
        <v>5000</v>
      </c>
    </row>
    <row r="192" spans="1:10" ht="15.75" thickBot="1" x14ac:dyDescent="0.3">
      <c r="A192" s="535" t="s">
        <v>241</v>
      </c>
      <c r="B192" s="655" t="s">
        <v>245</v>
      </c>
      <c r="C192" s="633"/>
      <c r="D192" s="181">
        <v>241971.54</v>
      </c>
      <c r="E192" s="182">
        <v>327330.75</v>
      </c>
      <c r="F192" s="182">
        <f>SUM(F193:F196)</f>
        <v>348471.97000000009</v>
      </c>
      <c r="G192" s="181">
        <f>SUM(G193:G196)</f>
        <v>352787</v>
      </c>
      <c r="H192" s="311">
        <f>SUM(H193:H196)</f>
        <v>0</v>
      </c>
      <c r="I192" s="199">
        <f>SUM(I193:I196)</f>
        <v>0</v>
      </c>
      <c r="J192" s="11">
        <f>SUM(J193:J196)</f>
        <v>352787</v>
      </c>
    </row>
    <row r="193" spans="1:10" x14ac:dyDescent="0.25">
      <c r="A193" s="695"/>
      <c r="B193" s="200">
        <v>610</v>
      </c>
      <c r="C193" s="67" t="s">
        <v>105</v>
      </c>
      <c r="D193" s="22">
        <v>162844.91</v>
      </c>
      <c r="E193" s="22">
        <v>223275.62</v>
      </c>
      <c r="F193" s="287">
        <v>238861.14</v>
      </c>
      <c r="G193" s="165">
        <v>245055</v>
      </c>
      <c r="H193" s="519"/>
      <c r="I193" s="166"/>
      <c r="J193" s="167">
        <f>G193+H193+I193</f>
        <v>245055</v>
      </c>
    </row>
    <row r="194" spans="1:10" x14ac:dyDescent="0.25">
      <c r="A194" s="696"/>
      <c r="B194" s="201">
        <v>620</v>
      </c>
      <c r="C194" s="69" t="s">
        <v>106</v>
      </c>
      <c r="D194" s="29">
        <v>57717.62</v>
      </c>
      <c r="E194" s="29">
        <v>78315.259999999995</v>
      </c>
      <c r="F194" s="617">
        <v>82449.41</v>
      </c>
      <c r="G194" s="172">
        <v>86332</v>
      </c>
      <c r="H194" s="520"/>
      <c r="I194" s="170"/>
      <c r="J194" s="171">
        <f>G194+H194+I194</f>
        <v>86332</v>
      </c>
    </row>
    <row r="195" spans="1:10" x14ac:dyDescent="0.25">
      <c r="A195" s="696"/>
      <c r="B195" s="278">
        <v>630</v>
      </c>
      <c r="C195" s="72" t="s">
        <v>107</v>
      </c>
      <c r="D195" s="58">
        <v>20719.09</v>
      </c>
      <c r="E195" s="58">
        <v>25179.48</v>
      </c>
      <c r="F195" s="258">
        <v>26224.89</v>
      </c>
      <c r="G195" s="226">
        <v>21400</v>
      </c>
      <c r="H195" s="520"/>
      <c r="I195" s="170"/>
      <c r="J195" s="171">
        <f>G195+H195+I195</f>
        <v>21400</v>
      </c>
    </row>
    <row r="196" spans="1:10" ht="15.75" thickBot="1" x14ac:dyDescent="0.3">
      <c r="A196" s="696"/>
      <c r="B196" s="257">
        <v>640</v>
      </c>
      <c r="C196" s="71" t="s">
        <v>108</v>
      </c>
      <c r="D196" s="37">
        <v>689.92</v>
      </c>
      <c r="E196" s="37">
        <v>560.39</v>
      </c>
      <c r="F196" s="615">
        <v>936.53</v>
      </c>
      <c r="G196" s="228"/>
      <c r="H196" s="521"/>
      <c r="I196" s="212"/>
      <c r="J196" s="193">
        <f>G196+H196+I196</f>
        <v>0</v>
      </c>
    </row>
    <row r="197" spans="1:10" ht="15.75" hidden="1" thickBot="1" x14ac:dyDescent="0.3">
      <c r="A197" s="697"/>
      <c r="B197" s="202">
        <v>630</v>
      </c>
      <c r="C197" s="215" t="s">
        <v>246</v>
      </c>
      <c r="D197" s="116"/>
      <c r="E197" s="116"/>
      <c r="F197" s="621"/>
      <c r="G197" s="177"/>
      <c r="H197" s="522"/>
      <c r="I197" s="271"/>
      <c r="J197" s="272"/>
    </row>
    <row r="198" spans="1:10" ht="15.75" thickBot="1" x14ac:dyDescent="0.3">
      <c r="A198" s="316" t="s">
        <v>247</v>
      </c>
      <c r="B198" s="698" t="s">
        <v>248</v>
      </c>
      <c r="C198" s="659"/>
      <c r="D198" s="239">
        <v>31489.34</v>
      </c>
      <c r="E198" s="240">
        <v>40039.15</v>
      </c>
      <c r="F198" s="240">
        <f>SUM(F199:F202)</f>
        <v>38636.58</v>
      </c>
      <c r="G198" s="239">
        <f>SUM(G199:G202)</f>
        <v>41224</v>
      </c>
      <c r="H198" s="311">
        <f>SUM(H199:H202)</f>
        <v>0</v>
      </c>
      <c r="I198" s="199">
        <f>SUM(I199:I202)</f>
        <v>0</v>
      </c>
      <c r="J198" s="11">
        <f>SUM(J199:J202)</f>
        <v>41224</v>
      </c>
    </row>
    <row r="199" spans="1:10" x14ac:dyDescent="0.25">
      <c r="A199" s="699"/>
      <c r="B199" s="200">
        <v>610</v>
      </c>
      <c r="C199" s="194" t="s">
        <v>105</v>
      </c>
      <c r="D199" s="22">
        <v>19790.259999999998</v>
      </c>
      <c r="E199" s="22">
        <v>21979.15</v>
      </c>
      <c r="F199" s="287">
        <v>20451.23</v>
      </c>
      <c r="G199" s="165">
        <v>22554</v>
      </c>
      <c r="H199" s="519"/>
      <c r="I199" s="166"/>
      <c r="J199" s="167">
        <f>G199+H199+I199</f>
        <v>22554</v>
      </c>
    </row>
    <row r="200" spans="1:10" x14ac:dyDescent="0.25">
      <c r="A200" s="700"/>
      <c r="B200" s="201">
        <v>620</v>
      </c>
      <c r="C200" s="195" t="s">
        <v>106</v>
      </c>
      <c r="D200" s="29">
        <v>7193.52</v>
      </c>
      <c r="E200" s="29">
        <v>8019.72</v>
      </c>
      <c r="F200" s="617">
        <v>7342.82</v>
      </c>
      <c r="G200" s="172">
        <v>8135</v>
      </c>
      <c r="H200" s="520"/>
      <c r="I200" s="170"/>
      <c r="J200" s="171">
        <f>G200+H200+I200</f>
        <v>8135</v>
      </c>
    </row>
    <row r="201" spans="1:10" x14ac:dyDescent="0.25">
      <c r="A201" s="700"/>
      <c r="B201" s="201">
        <v>630</v>
      </c>
      <c r="C201" s="195" t="s">
        <v>107</v>
      </c>
      <c r="D201" s="29">
        <v>4505.5600000000004</v>
      </c>
      <c r="E201" s="29">
        <v>10040.280000000001</v>
      </c>
      <c r="F201" s="29">
        <v>10842.53</v>
      </c>
      <c r="G201" s="30">
        <v>10535</v>
      </c>
      <c r="H201" s="520"/>
      <c r="I201" s="170"/>
      <c r="J201" s="171">
        <f>G201+H201+I201</f>
        <v>10535</v>
      </c>
    </row>
    <row r="202" spans="1:10" ht="15.75" thickBot="1" x14ac:dyDescent="0.3">
      <c r="A202" s="701"/>
      <c r="B202" s="202">
        <v>640</v>
      </c>
      <c r="C202" s="236" t="s">
        <v>108</v>
      </c>
      <c r="D202" s="37"/>
      <c r="E202" s="37"/>
      <c r="F202" s="615"/>
      <c r="G202" s="228"/>
      <c r="H202" s="521"/>
      <c r="I202" s="178"/>
      <c r="J202" s="179">
        <f>G202+H202+I202</f>
        <v>0</v>
      </c>
    </row>
    <row r="203" spans="1:10" ht="36" customHeight="1" thickBot="1" x14ac:dyDescent="0.3">
      <c r="A203" s="318" t="s">
        <v>249</v>
      </c>
      <c r="B203" s="702" t="s">
        <v>250</v>
      </c>
      <c r="C203" s="703"/>
      <c r="D203" s="319">
        <v>332895.13</v>
      </c>
      <c r="E203" s="320">
        <v>380830.30000000005</v>
      </c>
      <c r="F203" s="320">
        <f>F204+F209+F210+F211+F212+F213+F214+F215+F216+F217</f>
        <v>455738.60999999993</v>
      </c>
      <c r="G203" s="319">
        <f>G204+G209+G210+G211+G212+G213+G214+G215+G216+G217</f>
        <v>370853</v>
      </c>
      <c r="H203" s="527">
        <f>H204+H209+H210+H211+H212+H213+H214+H215+H216+H217</f>
        <v>0</v>
      </c>
      <c r="I203" s="321">
        <f>I204+I209+I210+I211+I212+I213+I214+I215+I216+I217</f>
        <v>0</v>
      </c>
      <c r="J203" s="322">
        <f>J204+J209+J210+J211+J212+J213+J214+J215+J216+J217</f>
        <v>370853</v>
      </c>
    </row>
    <row r="204" spans="1:10" ht="26.45" customHeight="1" thickBot="1" x14ac:dyDescent="0.3">
      <c r="A204" s="682"/>
      <c r="B204" s="683" t="s">
        <v>251</v>
      </c>
      <c r="C204" s="684"/>
      <c r="D204" s="323">
        <v>120501.78</v>
      </c>
      <c r="E204" s="324">
        <v>126996.82000000002</v>
      </c>
      <c r="F204" s="324">
        <f>SUM(F205:F208)</f>
        <v>141830.07999999999</v>
      </c>
      <c r="G204" s="323">
        <f>SUM(G205:G208)</f>
        <v>160129</v>
      </c>
      <c r="H204" s="527">
        <f>SUM(H205:H208)</f>
        <v>0</v>
      </c>
      <c r="I204" s="321">
        <f>SUM(I205:I208)</f>
        <v>0</v>
      </c>
      <c r="J204" s="322">
        <f>SUM(J205:J208)</f>
        <v>160129</v>
      </c>
    </row>
    <row r="205" spans="1:10" x14ac:dyDescent="0.25">
      <c r="A205" s="682"/>
      <c r="B205" s="164">
        <v>610</v>
      </c>
      <c r="C205" s="67" t="s">
        <v>105</v>
      </c>
      <c r="D205" s="326">
        <v>74996.97</v>
      </c>
      <c r="E205" s="326">
        <v>83271.48000000001</v>
      </c>
      <c r="F205" s="326">
        <v>92380.39</v>
      </c>
      <c r="G205" s="325">
        <v>105000</v>
      </c>
      <c r="H205" s="519"/>
      <c r="I205" s="166"/>
      <c r="J205" s="167">
        <f t="shared" ref="J205:J217" si="6">G205+H205+I205</f>
        <v>105000</v>
      </c>
    </row>
    <row r="206" spans="1:10" x14ac:dyDescent="0.25">
      <c r="A206" s="682"/>
      <c r="B206" s="169">
        <v>620</v>
      </c>
      <c r="C206" s="69" t="s">
        <v>106</v>
      </c>
      <c r="D206" s="327">
        <v>26581.7</v>
      </c>
      <c r="E206" s="327">
        <v>26861.5</v>
      </c>
      <c r="F206" s="327">
        <v>31948.02</v>
      </c>
      <c r="G206" s="328">
        <v>37129</v>
      </c>
      <c r="H206" s="520"/>
      <c r="I206" s="170"/>
      <c r="J206" s="171">
        <f t="shared" si="6"/>
        <v>37129</v>
      </c>
    </row>
    <row r="207" spans="1:10" x14ac:dyDescent="0.25">
      <c r="A207" s="682"/>
      <c r="B207" s="169">
        <v>630</v>
      </c>
      <c r="C207" s="69" t="s">
        <v>107</v>
      </c>
      <c r="D207" s="327">
        <v>18923.11</v>
      </c>
      <c r="E207" s="327">
        <v>14768.490000000002</v>
      </c>
      <c r="F207" s="327">
        <v>17061.310000000001</v>
      </c>
      <c r="G207" s="328">
        <v>18000</v>
      </c>
      <c r="H207" s="520"/>
      <c r="I207" s="170"/>
      <c r="J207" s="171">
        <f t="shared" si="6"/>
        <v>18000</v>
      </c>
    </row>
    <row r="208" spans="1:10" ht="15.75" thickBot="1" x14ac:dyDescent="0.3">
      <c r="A208" s="682"/>
      <c r="B208" s="227">
        <v>640</v>
      </c>
      <c r="C208" s="276" t="s">
        <v>108</v>
      </c>
      <c r="D208" s="329"/>
      <c r="E208" s="329">
        <v>2095.35</v>
      </c>
      <c r="F208" s="623">
        <v>440.36</v>
      </c>
      <c r="G208" s="330"/>
      <c r="H208" s="525"/>
      <c r="I208" s="331"/>
      <c r="J208" s="332">
        <f t="shared" si="6"/>
        <v>0</v>
      </c>
    </row>
    <row r="209" spans="1:10" x14ac:dyDescent="0.25">
      <c r="A209" s="682"/>
      <c r="B209" s="333"/>
      <c r="C209" s="297" t="s">
        <v>252</v>
      </c>
      <c r="D209" s="56">
        <v>3928.96</v>
      </c>
      <c r="E209" s="56">
        <v>5212.5200000000004</v>
      </c>
      <c r="F209" s="616">
        <v>4480.0200000000004</v>
      </c>
      <c r="G209" s="243">
        <v>3500</v>
      </c>
      <c r="H209" s="519"/>
      <c r="I209" s="57"/>
      <c r="J209" s="167">
        <f t="shared" si="6"/>
        <v>3500</v>
      </c>
    </row>
    <row r="210" spans="1:10" x14ac:dyDescent="0.25">
      <c r="A210" s="682"/>
      <c r="B210" s="334"/>
      <c r="C210" s="195" t="s">
        <v>253</v>
      </c>
      <c r="D210" s="29"/>
      <c r="E210" s="29"/>
      <c r="F210" s="617"/>
      <c r="G210" s="172"/>
      <c r="H210" s="520"/>
      <c r="I210" s="30"/>
      <c r="J210" s="171">
        <f t="shared" si="6"/>
        <v>0</v>
      </c>
    </row>
    <row r="211" spans="1:10" ht="12.75" customHeight="1" x14ac:dyDescent="0.25">
      <c r="A211" s="682"/>
      <c r="B211" s="334">
        <v>630</v>
      </c>
      <c r="C211" s="195" t="s">
        <v>253</v>
      </c>
      <c r="D211" s="29"/>
      <c r="E211" s="29"/>
      <c r="F211" s="617"/>
      <c r="G211" s="172"/>
      <c r="H211" s="520"/>
      <c r="I211" s="30"/>
      <c r="J211" s="171">
        <f t="shared" si="6"/>
        <v>0</v>
      </c>
    </row>
    <row r="212" spans="1:10" ht="12.75" customHeight="1" x14ac:dyDescent="0.25">
      <c r="A212" s="682"/>
      <c r="B212" s="334">
        <v>630</v>
      </c>
      <c r="C212" s="195" t="s">
        <v>254</v>
      </c>
      <c r="D212" s="29">
        <v>24290.5</v>
      </c>
      <c r="E212" s="29">
        <v>106460.45</v>
      </c>
      <c r="F212" s="617"/>
      <c r="G212" s="172">
        <v>35000</v>
      </c>
      <c r="H212" s="520"/>
      <c r="I212" s="30"/>
      <c r="J212" s="171">
        <f t="shared" si="6"/>
        <v>35000</v>
      </c>
    </row>
    <row r="213" spans="1:10" x14ac:dyDescent="0.25">
      <c r="A213" s="682"/>
      <c r="B213" s="334">
        <v>630</v>
      </c>
      <c r="C213" s="195"/>
      <c r="D213" s="29"/>
      <c r="E213" s="29"/>
      <c r="F213" s="617">
        <v>179640.35</v>
      </c>
      <c r="G213" s="172"/>
      <c r="H213" s="520"/>
      <c r="I213" s="30"/>
      <c r="J213" s="171">
        <f t="shared" si="6"/>
        <v>0</v>
      </c>
    </row>
    <row r="214" spans="1:10" x14ac:dyDescent="0.25">
      <c r="A214" s="682"/>
      <c r="B214" s="334"/>
      <c r="C214" s="195" t="s">
        <v>87</v>
      </c>
      <c r="D214" s="29">
        <v>166083.10999999999</v>
      </c>
      <c r="E214" s="29">
        <v>128496.68000000001</v>
      </c>
      <c r="F214" s="617">
        <v>114012.98</v>
      </c>
      <c r="G214" s="172">
        <v>150000</v>
      </c>
      <c r="H214" s="520"/>
      <c r="I214" s="30"/>
      <c r="J214" s="171">
        <f t="shared" si="6"/>
        <v>150000</v>
      </c>
    </row>
    <row r="215" spans="1:10" x14ac:dyDescent="0.25">
      <c r="A215" s="682"/>
      <c r="B215" s="334">
        <v>630</v>
      </c>
      <c r="C215" s="195" t="s">
        <v>255</v>
      </c>
      <c r="D215" s="29">
        <v>7200.5999999999995</v>
      </c>
      <c r="E215" s="29">
        <v>10049.73</v>
      </c>
      <c r="F215" s="617">
        <v>11058.380000000001</v>
      </c>
      <c r="G215" s="172"/>
      <c r="H215" s="520"/>
      <c r="I215" s="30"/>
      <c r="J215" s="171">
        <f t="shared" si="6"/>
        <v>0</v>
      </c>
    </row>
    <row r="216" spans="1:10" x14ac:dyDescent="0.25">
      <c r="A216" s="682"/>
      <c r="B216" s="335"/>
      <c r="C216" s="195" t="s">
        <v>256</v>
      </c>
      <c r="D216" s="58">
        <v>6557</v>
      </c>
      <c r="E216" s="58">
        <v>315.39999999999998</v>
      </c>
      <c r="F216" s="258">
        <v>3685.2000000000003</v>
      </c>
      <c r="G216" s="226">
        <v>20224</v>
      </c>
      <c r="H216" s="521"/>
      <c r="I216" s="59"/>
      <c r="J216" s="193">
        <f t="shared" si="6"/>
        <v>20224</v>
      </c>
    </row>
    <row r="217" spans="1:10" ht="15.75" thickBot="1" x14ac:dyDescent="0.3">
      <c r="A217" s="682"/>
      <c r="B217" s="337">
        <v>630</v>
      </c>
      <c r="C217" s="338" t="s">
        <v>257</v>
      </c>
      <c r="D217" s="339">
        <v>4333.18</v>
      </c>
      <c r="E217" s="339">
        <v>3298.7</v>
      </c>
      <c r="F217" s="624">
        <v>1031.5999999999999</v>
      </c>
      <c r="G217" s="340">
        <v>2000</v>
      </c>
      <c r="H217" s="521"/>
      <c r="I217" s="178"/>
      <c r="J217" s="193">
        <f t="shared" si="6"/>
        <v>2000</v>
      </c>
    </row>
    <row r="218" spans="1:10" ht="17.25" thickTop="1" thickBot="1" x14ac:dyDescent="0.3">
      <c r="A218" s="341"/>
      <c r="B218" s="342"/>
      <c r="C218" s="343" t="s">
        <v>258</v>
      </c>
      <c r="D218" s="344">
        <v>10815176.439999999</v>
      </c>
      <c r="E218" s="345">
        <v>12072287.610000001</v>
      </c>
      <c r="F218" s="822">
        <f>F4+F10+F14+F19+F25+F27+F29+F34+F36+F41+F43+F50+F57+F71+F75+F82+F87+F92+F111+F113+F116+F129+F134+F149+F152+F158+F182+F192+F198+F203</f>
        <v>12542381.569999998</v>
      </c>
      <c r="G218" s="344">
        <f>G4+G10+G14+G19+G25+G27+G29+G34+G36+G41+G43+G50+G57+G71+G75+G82+G87+G92+G111+G113+G116+G129+G134+G149+G152+G158+G182+G192+G198+G203</f>
        <v>12522825</v>
      </c>
      <c r="H218" s="157">
        <f>H4+H10+H14+H19+H25+H27+H29+H34+H36+H41+H43+H50+H57+H71+H75+H82+H87+H92+H111+H113+H116+H129+H134+H149+H152+H158+H182+H192+H198+H203</f>
        <v>0</v>
      </c>
      <c r="I218" s="157">
        <f>I4+I10+I14+I19+I25+I27+I29+I34+I36+I41+I43+I50+I57+I71+I75+I82+I87+I92+I111+I113+I116+I129+I134+I149+I152+I158+I182+I192+I198+I203</f>
        <v>423831</v>
      </c>
      <c r="J218" s="158">
        <f>J4+J10+J14+J19+J25+J27+J29+J34+J36+J41+J43+J50+J57+J71+J75+J82+J87+J92+J111+J113+J116+J129+J134+J149+J152+J158+J182+J192+J198+J203</f>
        <v>12946656</v>
      </c>
    </row>
    <row r="219" spans="1:10" ht="15.75" thickTop="1" x14ac:dyDescent="0.25">
      <c r="H219" s="298"/>
    </row>
    <row r="220" spans="1:10" x14ac:dyDescent="0.25">
      <c r="G220" s="168"/>
      <c r="H220" s="298"/>
      <c r="I220" s="346"/>
      <c r="J220" s="346"/>
    </row>
    <row r="221" spans="1:10" x14ac:dyDescent="0.25">
      <c r="E221" s="168"/>
      <c r="F221" s="168"/>
      <c r="G221" s="168"/>
      <c r="H221" s="298"/>
      <c r="I221" s="346"/>
      <c r="J221" s="346"/>
    </row>
    <row r="222" spans="1:10" x14ac:dyDescent="0.25">
      <c r="F222" s="298"/>
      <c r="G222" s="168"/>
      <c r="H222" s="168"/>
      <c r="I222" s="168"/>
      <c r="J222" s="168"/>
    </row>
    <row r="223" spans="1:10" x14ac:dyDescent="0.25">
      <c r="D223" s="168"/>
      <c r="E223" s="168"/>
      <c r="F223" s="168"/>
      <c r="G223" s="168"/>
      <c r="H223" s="298"/>
      <c r="I223" s="346"/>
      <c r="J223" s="346"/>
    </row>
    <row r="224" spans="1:10" x14ac:dyDescent="0.25">
      <c r="H224" s="298"/>
    </row>
    <row r="225" spans="4:10" x14ac:dyDescent="0.25">
      <c r="D225" s="168"/>
      <c r="E225" s="168"/>
      <c r="F225" s="168"/>
      <c r="G225" s="168"/>
      <c r="H225" s="298"/>
      <c r="I225" s="346"/>
      <c r="J225" s="346"/>
    </row>
    <row r="226" spans="4:10" x14ac:dyDescent="0.25">
      <c r="H226" s="298"/>
    </row>
    <row r="227" spans="4:10" x14ac:dyDescent="0.25">
      <c r="D227" s="168"/>
      <c r="E227" s="168"/>
      <c r="F227" s="168"/>
      <c r="H227" s="298"/>
    </row>
    <row r="228" spans="4:10" x14ac:dyDescent="0.25">
      <c r="H228" s="298"/>
    </row>
    <row r="229" spans="4:10" x14ac:dyDescent="0.25">
      <c r="G229" s="168"/>
      <c r="H229" s="168"/>
      <c r="I229" s="168"/>
      <c r="J229" s="168"/>
    </row>
    <row r="230" spans="4:10" x14ac:dyDescent="0.25">
      <c r="G230" s="168"/>
      <c r="H230" s="298"/>
    </row>
    <row r="231" spans="4:10" x14ac:dyDescent="0.25">
      <c r="H231" s="298"/>
    </row>
    <row r="232" spans="4:10" x14ac:dyDescent="0.25">
      <c r="H232" s="298"/>
    </row>
    <row r="233" spans="4:10" x14ac:dyDescent="0.25">
      <c r="H233" s="298"/>
    </row>
    <row r="234" spans="4:10" x14ac:dyDescent="0.25">
      <c r="H234" s="298"/>
    </row>
    <row r="235" spans="4:10" x14ac:dyDescent="0.25">
      <c r="H235" s="298"/>
    </row>
    <row r="236" spans="4:10" x14ac:dyDescent="0.25">
      <c r="H236" s="298"/>
    </row>
    <row r="237" spans="4:10" x14ac:dyDescent="0.25">
      <c r="H237" s="298"/>
    </row>
    <row r="238" spans="4:10" x14ac:dyDescent="0.25">
      <c r="H238" s="298"/>
    </row>
    <row r="239" spans="4:10" x14ac:dyDescent="0.25">
      <c r="H239" s="298"/>
    </row>
    <row r="240" spans="4:10" x14ac:dyDescent="0.25">
      <c r="H240" s="298"/>
    </row>
    <row r="241" spans="8:8" x14ac:dyDescent="0.25">
      <c r="H241" s="298"/>
    </row>
    <row r="242" spans="8:8" x14ac:dyDescent="0.25">
      <c r="H242" s="298"/>
    </row>
    <row r="243" spans="8:8" x14ac:dyDescent="0.25">
      <c r="H243" s="298"/>
    </row>
    <row r="244" spans="8:8" x14ac:dyDescent="0.25">
      <c r="H244" s="298"/>
    </row>
    <row r="245" spans="8:8" x14ac:dyDescent="0.25">
      <c r="H245" s="298"/>
    </row>
    <row r="246" spans="8:8" x14ac:dyDescent="0.25">
      <c r="H246" s="298"/>
    </row>
    <row r="247" spans="8:8" x14ac:dyDescent="0.25">
      <c r="H247" s="298"/>
    </row>
    <row r="248" spans="8:8" x14ac:dyDescent="0.25">
      <c r="H248" s="298"/>
    </row>
    <row r="249" spans="8:8" x14ac:dyDescent="0.25">
      <c r="H249" s="298"/>
    </row>
    <row r="250" spans="8:8" x14ac:dyDescent="0.25">
      <c r="H250" s="298"/>
    </row>
    <row r="251" spans="8:8" x14ac:dyDescent="0.25">
      <c r="H251" s="298"/>
    </row>
    <row r="252" spans="8:8" x14ac:dyDescent="0.25">
      <c r="H252" s="298"/>
    </row>
    <row r="253" spans="8:8" x14ac:dyDescent="0.25">
      <c r="H253" s="298"/>
    </row>
    <row r="254" spans="8:8" x14ac:dyDescent="0.25">
      <c r="H254" s="298"/>
    </row>
    <row r="255" spans="8:8" x14ac:dyDescent="0.25">
      <c r="H255" s="298"/>
    </row>
    <row r="256" spans="8:8" x14ac:dyDescent="0.25">
      <c r="H256" s="298"/>
    </row>
    <row r="257" spans="8:8" x14ac:dyDescent="0.25">
      <c r="H257" s="298"/>
    </row>
  </sheetData>
  <mergeCells count="76">
    <mergeCell ref="A5:A9"/>
    <mergeCell ref="D2:D3"/>
    <mergeCell ref="A2:A3"/>
    <mergeCell ref="B2:B3"/>
    <mergeCell ref="C2:C3"/>
    <mergeCell ref="G2:G3"/>
    <mergeCell ref="J2:J3"/>
    <mergeCell ref="B4:C4"/>
    <mergeCell ref="E2:E3"/>
    <mergeCell ref="F2:F3"/>
    <mergeCell ref="H2:I2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B164:C164"/>
    <mergeCell ref="B165:B176"/>
    <mergeCell ref="A117:A128"/>
    <mergeCell ref="B129:C129"/>
    <mergeCell ref="A130:A133"/>
    <mergeCell ref="B134:C134"/>
    <mergeCell ref="A135:A148"/>
    <mergeCell ref="B149:C149"/>
    <mergeCell ref="A150:A151"/>
    <mergeCell ref="B152:C152"/>
    <mergeCell ref="A153:A157"/>
    <mergeCell ref="B153:B157"/>
    <mergeCell ref="B158:C158"/>
    <mergeCell ref="A1:C1"/>
    <mergeCell ref="A204:A217"/>
    <mergeCell ref="B204:C204"/>
    <mergeCell ref="B177:C177"/>
    <mergeCell ref="A178:A181"/>
    <mergeCell ref="B182:C182"/>
    <mergeCell ref="A183:A191"/>
    <mergeCell ref="B183:C183"/>
    <mergeCell ref="B190:C190"/>
    <mergeCell ref="B192:C192"/>
    <mergeCell ref="A193:A197"/>
    <mergeCell ref="B198:C198"/>
    <mergeCell ref="A199:A202"/>
    <mergeCell ref="B203:C203"/>
    <mergeCell ref="A159:A176"/>
    <mergeCell ref="B159:C159"/>
  </mergeCells>
  <pageMargins left="0" right="0" top="0" bottom="0" header="0.31496062992125984" footer="0.31496062992125984"/>
  <pageSetup paperSize="9" scale="93" orientation="portrait" r:id="rId1"/>
  <rowBreaks count="3" manualBreakCount="3">
    <brk id="49" max="16383" man="1"/>
    <brk id="128" max="16383" man="1"/>
    <brk id="191" max="16383" man="1"/>
  </rowBreaks>
  <ignoredErrors>
    <ignoredError sqref="J128:J134 J87 J111:J1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workbookViewId="0">
      <selection sqref="A1:C1"/>
    </sheetView>
  </sheetViews>
  <sheetFormatPr defaultRowHeight="15" x14ac:dyDescent="0.25"/>
  <cols>
    <col min="2" max="2" width="7.140625" customWidth="1"/>
    <col min="3" max="3" width="32" customWidth="1"/>
    <col min="4" max="4" width="16.140625" hidden="1" customWidth="1"/>
    <col min="5" max="5" width="15.28515625" hidden="1" customWidth="1"/>
    <col min="6" max="6" width="14" customWidth="1"/>
    <col min="7" max="9" width="11.85546875" customWidth="1"/>
    <col min="246" max="246" width="37.5703125" customWidth="1"/>
    <col min="247" max="258" width="0" hidden="1" customWidth="1"/>
    <col min="259" max="259" width="16.140625" customWidth="1"/>
    <col min="260" max="260" width="15.28515625" customWidth="1"/>
    <col min="261" max="261" width="14" customWidth="1"/>
    <col min="262" max="262" width="13" customWidth="1"/>
    <col min="263" max="263" width="10.140625" customWidth="1"/>
    <col min="264" max="265" width="10.42578125" customWidth="1"/>
    <col min="502" max="502" width="37.5703125" customWidth="1"/>
    <col min="503" max="514" width="0" hidden="1" customWidth="1"/>
    <col min="515" max="515" width="16.140625" customWidth="1"/>
    <col min="516" max="516" width="15.28515625" customWidth="1"/>
    <col min="517" max="517" width="14" customWidth="1"/>
    <col min="518" max="518" width="13" customWidth="1"/>
    <col min="519" max="519" width="10.140625" customWidth="1"/>
    <col min="520" max="521" width="10.42578125" customWidth="1"/>
    <col min="758" max="758" width="37.5703125" customWidth="1"/>
    <col min="759" max="770" width="0" hidden="1" customWidth="1"/>
    <col min="771" max="771" width="16.140625" customWidth="1"/>
    <col min="772" max="772" width="15.28515625" customWidth="1"/>
    <col min="773" max="773" width="14" customWidth="1"/>
    <col min="774" max="774" width="13" customWidth="1"/>
    <col min="775" max="775" width="10.140625" customWidth="1"/>
    <col min="776" max="777" width="10.42578125" customWidth="1"/>
    <col min="1014" max="1014" width="37.5703125" customWidth="1"/>
    <col min="1015" max="1026" width="0" hidden="1" customWidth="1"/>
    <col min="1027" max="1027" width="16.140625" customWidth="1"/>
    <col min="1028" max="1028" width="15.28515625" customWidth="1"/>
    <col min="1029" max="1029" width="14" customWidth="1"/>
    <col min="1030" max="1030" width="13" customWidth="1"/>
    <col min="1031" max="1031" width="10.140625" customWidth="1"/>
    <col min="1032" max="1033" width="10.42578125" customWidth="1"/>
    <col min="1270" max="1270" width="37.5703125" customWidth="1"/>
    <col min="1271" max="1282" width="0" hidden="1" customWidth="1"/>
    <col min="1283" max="1283" width="16.140625" customWidth="1"/>
    <col min="1284" max="1284" width="15.28515625" customWidth="1"/>
    <col min="1285" max="1285" width="14" customWidth="1"/>
    <col min="1286" max="1286" width="13" customWidth="1"/>
    <col min="1287" max="1287" width="10.140625" customWidth="1"/>
    <col min="1288" max="1289" width="10.42578125" customWidth="1"/>
    <col min="1526" max="1526" width="37.5703125" customWidth="1"/>
    <col min="1527" max="1538" width="0" hidden="1" customWidth="1"/>
    <col min="1539" max="1539" width="16.140625" customWidth="1"/>
    <col min="1540" max="1540" width="15.28515625" customWidth="1"/>
    <col min="1541" max="1541" width="14" customWidth="1"/>
    <col min="1542" max="1542" width="13" customWidth="1"/>
    <col min="1543" max="1543" width="10.140625" customWidth="1"/>
    <col min="1544" max="1545" width="10.42578125" customWidth="1"/>
    <col min="1782" max="1782" width="37.5703125" customWidth="1"/>
    <col min="1783" max="1794" width="0" hidden="1" customWidth="1"/>
    <col min="1795" max="1795" width="16.140625" customWidth="1"/>
    <col min="1796" max="1796" width="15.28515625" customWidth="1"/>
    <col min="1797" max="1797" width="14" customWidth="1"/>
    <col min="1798" max="1798" width="13" customWidth="1"/>
    <col min="1799" max="1799" width="10.140625" customWidth="1"/>
    <col min="1800" max="1801" width="10.42578125" customWidth="1"/>
    <col min="2038" max="2038" width="37.5703125" customWidth="1"/>
    <col min="2039" max="2050" width="0" hidden="1" customWidth="1"/>
    <col min="2051" max="2051" width="16.140625" customWidth="1"/>
    <col min="2052" max="2052" width="15.28515625" customWidth="1"/>
    <col min="2053" max="2053" width="14" customWidth="1"/>
    <col min="2054" max="2054" width="13" customWidth="1"/>
    <col min="2055" max="2055" width="10.140625" customWidth="1"/>
    <col min="2056" max="2057" width="10.42578125" customWidth="1"/>
    <col min="2294" max="2294" width="37.5703125" customWidth="1"/>
    <col min="2295" max="2306" width="0" hidden="1" customWidth="1"/>
    <col min="2307" max="2307" width="16.140625" customWidth="1"/>
    <col min="2308" max="2308" width="15.28515625" customWidth="1"/>
    <col min="2309" max="2309" width="14" customWidth="1"/>
    <col min="2310" max="2310" width="13" customWidth="1"/>
    <col min="2311" max="2311" width="10.140625" customWidth="1"/>
    <col min="2312" max="2313" width="10.42578125" customWidth="1"/>
    <col min="2550" max="2550" width="37.5703125" customWidth="1"/>
    <col min="2551" max="2562" width="0" hidden="1" customWidth="1"/>
    <col min="2563" max="2563" width="16.140625" customWidth="1"/>
    <col min="2564" max="2564" width="15.28515625" customWidth="1"/>
    <col min="2565" max="2565" width="14" customWidth="1"/>
    <col min="2566" max="2566" width="13" customWidth="1"/>
    <col min="2567" max="2567" width="10.140625" customWidth="1"/>
    <col min="2568" max="2569" width="10.42578125" customWidth="1"/>
    <col min="2806" max="2806" width="37.5703125" customWidth="1"/>
    <col min="2807" max="2818" width="0" hidden="1" customWidth="1"/>
    <col min="2819" max="2819" width="16.140625" customWidth="1"/>
    <col min="2820" max="2820" width="15.28515625" customWidth="1"/>
    <col min="2821" max="2821" width="14" customWidth="1"/>
    <col min="2822" max="2822" width="13" customWidth="1"/>
    <col min="2823" max="2823" width="10.140625" customWidth="1"/>
    <col min="2824" max="2825" width="10.42578125" customWidth="1"/>
    <col min="3062" max="3062" width="37.5703125" customWidth="1"/>
    <col min="3063" max="3074" width="0" hidden="1" customWidth="1"/>
    <col min="3075" max="3075" width="16.140625" customWidth="1"/>
    <col min="3076" max="3076" width="15.28515625" customWidth="1"/>
    <col min="3077" max="3077" width="14" customWidth="1"/>
    <col min="3078" max="3078" width="13" customWidth="1"/>
    <col min="3079" max="3079" width="10.140625" customWidth="1"/>
    <col min="3080" max="3081" width="10.42578125" customWidth="1"/>
    <col min="3318" max="3318" width="37.5703125" customWidth="1"/>
    <col min="3319" max="3330" width="0" hidden="1" customWidth="1"/>
    <col min="3331" max="3331" width="16.140625" customWidth="1"/>
    <col min="3332" max="3332" width="15.28515625" customWidth="1"/>
    <col min="3333" max="3333" width="14" customWidth="1"/>
    <col min="3334" max="3334" width="13" customWidth="1"/>
    <col min="3335" max="3335" width="10.140625" customWidth="1"/>
    <col min="3336" max="3337" width="10.42578125" customWidth="1"/>
    <col min="3574" max="3574" width="37.5703125" customWidth="1"/>
    <col min="3575" max="3586" width="0" hidden="1" customWidth="1"/>
    <col min="3587" max="3587" width="16.140625" customWidth="1"/>
    <col min="3588" max="3588" width="15.28515625" customWidth="1"/>
    <col min="3589" max="3589" width="14" customWidth="1"/>
    <col min="3590" max="3590" width="13" customWidth="1"/>
    <col min="3591" max="3591" width="10.140625" customWidth="1"/>
    <col min="3592" max="3593" width="10.42578125" customWidth="1"/>
    <col min="3830" max="3830" width="37.5703125" customWidth="1"/>
    <col min="3831" max="3842" width="0" hidden="1" customWidth="1"/>
    <col min="3843" max="3843" width="16.140625" customWidth="1"/>
    <col min="3844" max="3844" width="15.28515625" customWidth="1"/>
    <col min="3845" max="3845" width="14" customWidth="1"/>
    <col min="3846" max="3846" width="13" customWidth="1"/>
    <col min="3847" max="3847" width="10.140625" customWidth="1"/>
    <col min="3848" max="3849" width="10.42578125" customWidth="1"/>
    <col min="4086" max="4086" width="37.5703125" customWidth="1"/>
    <col min="4087" max="4098" width="0" hidden="1" customWidth="1"/>
    <col min="4099" max="4099" width="16.140625" customWidth="1"/>
    <col min="4100" max="4100" width="15.28515625" customWidth="1"/>
    <col min="4101" max="4101" width="14" customWidth="1"/>
    <col min="4102" max="4102" width="13" customWidth="1"/>
    <col min="4103" max="4103" width="10.140625" customWidth="1"/>
    <col min="4104" max="4105" width="10.42578125" customWidth="1"/>
    <col min="4342" max="4342" width="37.5703125" customWidth="1"/>
    <col min="4343" max="4354" width="0" hidden="1" customWidth="1"/>
    <col min="4355" max="4355" width="16.140625" customWidth="1"/>
    <col min="4356" max="4356" width="15.28515625" customWidth="1"/>
    <col min="4357" max="4357" width="14" customWidth="1"/>
    <col min="4358" max="4358" width="13" customWidth="1"/>
    <col min="4359" max="4359" width="10.140625" customWidth="1"/>
    <col min="4360" max="4361" width="10.42578125" customWidth="1"/>
    <col min="4598" max="4598" width="37.5703125" customWidth="1"/>
    <col min="4599" max="4610" width="0" hidden="1" customWidth="1"/>
    <col min="4611" max="4611" width="16.140625" customWidth="1"/>
    <col min="4612" max="4612" width="15.28515625" customWidth="1"/>
    <col min="4613" max="4613" width="14" customWidth="1"/>
    <col min="4614" max="4614" width="13" customWidth="1"/>
    <col min="4615" max="4615" width="10.140625" customWidth="1"/>
    <col min="4616" max="4617" width="10.42578125" customWidth="1"/>
    <col min="4854" max="4854" width="37.5703125" customWidth="1"/>
    <col min="4855" max="4866" width="0" hidden="1" customWidth="1"/>
    <col min="4867" max="4867" width="16.140625" customWidth="1"/>
    <col min="4868" max="4868" width="15.28515625" customWidth="1"/>
    <col min="4869" max="4869" width="14" customWidth="1"/>
    <col min="4870" max="4870" width="13" customWidth="1"/>
    <col min="4871" max="4871" width="10.140625" customWidth="1"/>
    <col min="4872" max="4873" width="10.42578125" customWidth="1"/>
    <col min="5110" max="5110" width="37.5703125" customWidth="1"/>
    <col min="5111" max="5122" width="0" hidden="1" customWidth="1"/>
    <col min="5123" max="5123" width="16.140625" customWidth="1"/>
    <col min="5124" max="5124" width="15.28515625" customWidth="1"/>
    <col min="5125" max="5125" width="14" customWidth="1"/>
    <col min="5126" max="5126" width="13" customWidth="1"/>
    <col min="5127" max="5127" width="10.140625" customWidth="1"/>
    <col min="5128" max="5129" width="10.42578125" customWidth="1"/>
    <col min="5366" max="5366" width="37.5703125" customWidth="1"/>
    <col min="5367" max="5378" width="0" hidden="1" customWidth="1"/>
    <col min="5379" max="5379" width="16.140625" customWidth="1"/>
    <col min="5380" max="5380" width="15.28515625" customWidth="1"/>
    <col min="5381" max="5381" width="14" customWidth="1"/>
    <col min="5382" max="5382" width="13" customWidth="1"/>
    <col min="5383" max="5383" width="10.140625" customWidth="1"/>
    <col min="5384" max="5385" width="10.42578125" customWidth="1"/>
    <col min="5622" max="5622" width="37.5703125" customWidth="1"/>
    <col min="5623" max="5634" width="0" hidden="1" customWidth="1"/>
    <col min="5635" max="5635" width="16.140625" customWidth="1"/>
    <col min="5636" max="5636" width="15.28515625" customWidth="1"/>
    <col min="5637" max="5637" width="14" customWidth="1"/>
    <col min="5638" max="5638" width="13" customWidth="1"/>
    <col min="5639" max="5639" width="10.140625" customWidth="1"/>
    <col min="5640" max="5641" width="10.42578125" customWidth="1"/>
    <col min="5878" max="5878" width="37.5703125" customWidth="1"/>
    <col min="5879" max="5890" width="0" hidden="1" customWidth="1"/>
    <col min="5891" max="5891" width="16.140625" customWidth="1"/>
    <col min="5892" max="5892" width="15.28515625" customWidth="1"/>
    <col min="5893" max="5893" width="14" customWidth="1"/>
    <col min="5894" max="5894" width="13" customWidth="1"/>
    <col min="5895" max="5895" width="10.140625" customWidth="1"/>
    <col min="5896" max="5897" width="10.42578125" customWidth="1"/>
    <col min="6134" max="6134" width="37.5703125" customWidth="1"/>
    <col min="6135" max="6146" width="0" hidden="1" customWidth="1"/>
    <col min="6147" max="6147" width="16.140625" customWidth="1"/>
    <col min="6148" max="6148" width="15.28515625" customWidth="1"/>
    <col min="6149" max="6149" width="14" customWidth="1"/>
    <col min="6150" max="6150" width="13" customWidth="1"/>
    <col min="6151" max="6151" width="10.140625" customWidth="1"/>
    <col min="6152" max="6153" width="10.42578125" customWidth="1"/>
    <col min="6390" max="6390" width="37.5703125" customWidth="1"/>
    <col min="6391" max="6402" width="0" hidden="1" customWidth="1"/>
    <col min="6403" max="6403" width="16.140625" customWidth="1"/>
    <col min="6404" max="6404" width="15.28515625" customWidth="1"/>
    <col min="6405" max="6405" width="14" customWidth="1"/>
    <col min="6406" max="6406" width="13" customWidth="1"/>
    <col min="6407" max="6407" width="10.140625" customWidth="1"/>
    <col min="6408" max="6409" width="10.42578125" customWidth="1"/>
    <col min="6646" max="6646" width="37.5703125" customWidth="1"/>
    <col min="6647" max="6658" width="0" hidden="1" customWidth="1"/>
    <col min="6659" max="6659" width="16.140625" customWidth="1"/>
    <col min="6660" max="6660" width="15.28515625" customWidth="1"/>
    <col min="6661" max="6661" width="14" customWidth="1"/>
    <col min="6662" max="6662" width="13" customWidth="1"/>
    <col min="6663" max="6663" width="10.140625" customWidth="1"/>
    <col min="6664" max="6665" width="10.42578125" customWidth="1"/>
    <col min="6902" max="6902" width="37.5703125" customWidth="1"/>
    <col min="6903" max="6914" width="0" hidden="1" customWidth="1"/>
    <col min="6915" max="6915" width="16.140625" customWidth="1"/>
    <col min="6916" max="6916" width="15.28515625" customWidth="1"/>
    <col min="6917" max="6917" width="14" customWidth="1"/>
    <col min="6918" max="6918" width="13" customWidth="1"/>
    <col min="6919" max="6919" width="10.140625" customWidth="1"/>
    <col min="6920" max="6921" width="10.42578125" customWidth="1"/>
    <col min="7158" max="7158" width="37.5703125" customWidth="1"/>
    <col min="7159" max="7170" width="0" hidden="1" customWidth="1"/>
    <col min="7171" max="7171" width="16.140625" customWidth="1"/>
    <col min="7172" max="7172" width="15.28515625" customWidth="1"/>
    <col min="7173" max="7173" width="14" customWidth="1"/>
    <col min="7174" max="7174" width="13" customWidth="1"/>
    <col min="7175" max="7175" width="10.140625" customWidth="1"/>
    <col min="7176" max="7177" width="10.42578125" customWidth="1"/>
    <col min="7414" max="7414" width="37.5703125" customWidth="1"/>
    <col min="7415" max="7426" width="0" hidden="1" customWidth="1"/>
    <col min="7427" max="7427" width="16.140625" customWidth="1"/>
    <col min="7428" max="7428" width="15.28515625" customWidth="1"/>
    <col min="7429" max="7429" width="14" customWidth="1"/>
    <col min="7430" max="7430" width="13" customWidth="1"/>
    <col min="7431" max="7431" width="10.140625" customWidth="1"/>
    <col min="7432" max="7433" width="10.42578125" customWidth="1"/>
    <col min="7670" max="7670" width="37.5703125" customWidth="1"/>
    <col min="7671" max="7682" width="0" hidden="1" customWidth="1"/>
    <col min="7683" max="7683" width="16.140625" customWidth="1"/>
    <col min="7684" max="7684" width="15.28515625" customWidth="1"/>
    <col min="7685" max="7685" width="14" customWidth="1"/>
    <col min="7686" max="7686" width="13" customWidth="1"/>
    <col min="7687" max="7687" width="10.140625" customWidth="1"/>
    <col min="7688" max="7689" width="10.42578125" customWidth="1"/>
    <col min="7926" max="7926" width="37.5703125" customWidth="1"/>
    <col min="7927" max="7938" width="0" hidden="1" customWidth="1"/>
    <col min="7939" max="7939" width="16.140625" customWidth="1"/>
    <col min="7940" max="7940" width="15.28515625" customWidth="1"/>
    <col min="7941" max="7941" width="14" customWidth="1"/>
    <col min="7942" max="7942" width="13" customWidth="1"/>
    <col min="7943" max="7943" width="10.140625" customWidth="1"/>
    <col min="7944" max="7945" width="10.42578125" customWidth="1"/>
    <col min="8182" max="8182" width="37.5703125" customWidth="1"/>
    <col min="8183" max="8194" width="0" hidden="1" customWidth="1"/>
    <col min="8195" max="8195" width="16.140625" customWidth="1"/>
    <col min="8196" max="8196" width="15.28515625" customWidth="1"/>
    <col min="8197" max="8197" width="14" customWidth="1"/>
    <col min="8198" max="8198" width="13" customWidth="1"/>
    <col min="8199" max="8199" width="10.140625" customWidth="1"/>
    <col min="8200" max="8201" width="10.42578125" customWidth="1"/>
    <col min="8438" max="8438" width="37.5703125" customWidth="1"/>
    <col min="8439" max="8450" width="0" hidden="1" customWidth="1"/>
    <col min="8451" max="8451" width="16.140625" customWidth="1"/>
    <col min="8452" max="8452" width="15.28515625" customWidth="1"/>
    <col min="8453" max="8453" width="14" customWidth="1"/>
    <col min="8454" max="8454" width="13" customWidth="1"/>
    <col min="8455" max="8455" width="10.140625" customWidth="1"/>
    <col min="8456" max="8457" width="10.42578125" customWidth="1"/>
    <col min="8694" max="8694" width="37.5703125" customWidth="1"/>
    <col min="8695" max="8706" width="0" hidden="1" customWidth="1"/>
    <col min="8707" max="8707" width="16.140625" customWidth="1"/>
    <col min="8708" max="8708" width="15.28515625" customWidth="1"/>
    <col min="8709" max="8709" width="14" customWidth="1"/>
    <col min="8710" max="8710" width="13" customWidth="1"/>
    <col min="8711" max="8711" width="10.140625" customWidth="1"/>
    <col min="8712" max="8713" width="10.42578125" customWidth="1"/>
    <col min="8950" max="8950" width="37.5703125" customWidth="1"/>
    <col min="8951" max="8962" width="0" hidden="1" customWidth="1"/>
    <col min="8963" max="8963" width="16.140625" customWidth="1"/>
    <col min="8964" max="8964" width="15.28515625" customWidth="1"/>
    <col min="8965" max="8965" width="14" customWidth="1"/>
    <col min="8966" max="8966" width="13" customWidth="1"/>
    <col min="8967" max="8967" width="10.140625" customWidth="1"/>
    <col min="8968" max="8969" width="10.42578125" customWidth="1"/>
    <col min="9206" max="9206" width="37.5703125" customWidth="1"/>
    <col min="9207" max="9218" width="0" hidden="1" customWidth="1"/>
    <col min="9219" max="9219" width="16.140625" customWidth="1"/>
    <col min="9220" max="9220" width="15.28515625" customWidth="1"/>
    <col min="9221" max="9221" width="14" customWidth="1"/>
    <col min="9222" max="9222" width="13" customWidth="1"/>
    <col min="9223" max="9223" width="10.140625" customWidth="1"/>
    <col min="9224" max="9225" width="10.42578125" customWidth="1"/>
    <col min="9462" max="9462" width="37.5703125" customWidth="1"/>
    <col min="9463" max="9474" width="0" hidden="1" customWidth="1"/>
    <col min="9475" max="9475" width="16.140625" customWidth="1"/>
    <col min="9476" max="9476" width="15.28515625" customWidth="1"/>
    <col min="9477" max="9477" width="14" customWidth="1"/>
    <col min="9478" max="9478" width="13" customWidth="1"/>
    <col min="9479" max="9479" width="10.140625" customWidth="1"/>
    <col min="9480" max="9481" width="10.42578125" customWidth="1"/>
    <col min="9718" max="9718" width="37.5703125" customWidth="1"/>
    <col min="9719" max="9730" width="0" hidden="1" customWidth="1"/>
    <col min="9731" max="9731" width="16.140625" customWidth="1"/>
    <col min="9732" max="9732" width="15.28515625" customWidth="1"/>
    <col min="9733" max="9733" width="14" customWidth="1"/>
    <col min="9734" max="9734" width="13" customWidth="1"/>
    <col min="9735" max="9735" width="10.140625" customWidth="1"/>
    <col min="9736" max="9737" width="10.42578125" customWidth="1"/>
    <col min="9974" max="9974" width="37.5703125" customWidth="1"/>
    <col min="9975" max="9986" width="0" hidden="1" customWidth="1"/>
    <col min="9987" max="9987" width="16.140625" customWidth="1"/>
    <col min="9988" max="9988" width="15.28515625" customWidth="1"/>
    <col min="9989" max="9989" width="14" customWidth="1"/>
    <col min="9990" max="9990" width="13" customWidth="1"/>
    <col min="9991" max="9991" width="10.140625" customWidth="1"/>
    <col min="9992" max="9993" width="10.42578125" customWidth="1"/>
    <col min="10230" max="10230" width="37.5703125" customWidth="1"/>
    <col min="10231" max="10242" width="0" hidden="1" customWidth="1"/>
    <col min="10243" max="10243" width="16.140625" customWidth="1"/>
    <col min="10244" max="10244" width="15.28515625" customWidth="1"/>
    <col min="10245" max="10245" width="14" customWidth="1"/>
    <col min="10246" max="10246" width="13" customWidth="1"/>
    <col min="10247" max="10247" width="10.140625" customWidth="1"/>
    <col min="10248" max="10249" width="10.42578125" customWidth="1"/>
    <col min="10486" max="10486" width="37.5703125" customWidth="1"/>
    <col min="10487" max="10498" width="0" hidden="1" customWidth="1"/>
    <col min="10499" max="10499" width="16.140625" customWidth="1"/>
    <col min="10500" max="10500" width="15.28515625" customWidth="1"/>
    <col min="10501" max="10501" width="14" customWidth="1"/>
    <col min="10502" max="10502" width="13" customWidth="1"/>
    <col min="10503" max="10503" width="10.140625" customWidth="1"/>
    <col min="10504" max="10505" width="10.42578125" customWidth="1"/>
    <col min="10742" max="10742" width="37.5703125" customWidth="1"/>
    <col min="10743" max="10754" width="0" hidden="1" customWidth="1"/>
    <col min="10755" max="10755" width="16.140625" customWidth="1"/>
    <col min="10756" max="10756" width="15.28515625" customWidth="1"/>
    <col min="10757" max="10757" width="14" customWidth="1"/>
    <col min="10758" max="10758" width="13" customWidth="1"/>
    <col min="10759" max="10759" width="10.140625" customWidth="1"/>
    <col min="10760" max="10761" width="10.42578125" customWidth="1"/>
    <col min="10998" max="10998" width="37.5703125" customWidth="1"/>
    <col min="10999" max="11010" width="0" hidden="1" customWidth="1"/>
    <col min="11011" max="11011" width="16.140625" customWidth="1"/>
    <col min="11012" max="11012" width="15.28515625" customWidth="1"/>
    <col min="11013" max="11013" width="14" customWidth="1"/>
    <col min="11014" max="11014" width="13" customWidth="1"/>
    <col min="11015" max="11015" width="10.140625" customWidth="1"/>
    <col min="11016" max="11017" width="10.42578125" customWidth="1"/>
    <col min="11254" max="11254" width="37.5703125" customWidth="1"/>
    <col min="11255" max="11266" width="0" hidden="1" customWidth="1"/>
    <col min="11267" max="11267" width="16.140625" customWidth="1"/>
    <col min="11268" max="11268" width="15.28515625" customWidth="1"/>
    <col min="11269" max="11269" width="14" customWidth="1"/>
    <col min="11270" max="11270" width="13" customWidth="1"/>
    <col min="11271" max="11271" width="10.140625" customWidth="1"/>
    <col min="11272" max="11273" width="10.42578125" customWidth="1"/>
    <col min="11510" max="11510" width="37.5703125" customWidth="1"/>
    <col min="11511" max="11522" width="0" hidden="1" customWidth="1"/>
    <col min="11523" max="11523" width="16.140625" customWidth="1"/>
    <col min="11524" max="11524" width="15.28515625" customWidth="1"/>
    <col min="11525" max="11525" width="14" customWidth="1"/>
    <col min="11526" max="11526" width="13" customWidth="1"/>
    <col min="11527" max="11527" width="10.140625" customWidth="1"/>
    <col min="11528" max="11529" width="10.42578125" customWidth="1"/>
    <col min="11766" max="11766" width="37.5703125" customWidth="1"/>
    <col min="11767" max="11778" width="0" hidden="1" customWidth="1"/>
    <col min="11779" max="11779" width="16.140625" customWidth="1"/>
    <col min="11780" max="11780" width="15.28515625" customWidth="1"/>
    <col min="11781" max="11781" width="14" customWidth="1"/>
    <col min="11782" max="11782" width="13" customWidth="1"/>
    <col min="11783" max="11783" width="10.140625" customWidth="1"/>
    <col min="11784" max="11785" width="10.42578125" customWidth="1"/>
    <col min="12022" max="12022" width="37.5703125" customWidth="1"/>
    <col min="12023" max="12034" width="0" hidden="1" customWidth="1"/>
    <col min="12035" max="12035" width="16.140625" customWidth="1"/>
    <col min="12036" max="12036" width="15.28515625" customWidth="1"/>
    <col min="12037" max="12037" width="14" customWidth="1"/>
    <col min="12038" max="12038" width="13" customWidth="1"/>
    <col min="12039" max="12039" width="10.140625" customWidth="1"/>
    <col min="12040" max="12041" width="10.42578125" customWidth="1"/>
    <col min="12278" max="12278" width="37.5703125" customWidth="1"/>
    <col min="12279" max="12290" width="0" hidden="1" customWidth="1"/>
    <col min="12291" max="12291" width="16.140625" customWidth="1"/>
    <col min="12292" max="12292" width="15.28515625" customWidth="1"/>
    <col min="12293" max="12293" width="14" customWidth="1"/>
    <col min="12294" max="12294" width="13" customWidth="1"/>
    <col min="12295" max="12295" width="10.140625" customWidth="1"/>
    <col min="12296" max="12297" width="10.42578125" customWidth="1"/>
    <col min="12534" max="12534" width="37.5703125" customWidth="1"/>
    <col min="12535" max="12546" width="0" hidden="1" customWidth="1"/>
    <col min="12547" max="12547" width="16.140625" customWidth="1"/>
    <col min="12548" max="12548" width="15.28515625" customWidth="1"/>
    <col min="12549" max="12549" width="14" customWidth="1"/>
    <col min="12550" max="12550" width="13" customWidth="1"/>
    <col min="12551" max="12551" width="10.140625" customWidth="1"/>
    <col min="12552" max="12553" width="10.42578125" customWidth="1"/>
    <col min="12790" max="12790" width="37.5703125" customWidth="1"/>
    <col min="12791" max="12802" width="0" hidden="1" customWidth="1"/>
    <col min="12803" max="12803" width="16.140625" customWidth="1"/>
    <col min="12804" max="12804" width="15.28515625" customWidth="1"/>
    <col min="12805" max="12805" width="14" customWidth="1"/>
    <col min="12806" max="12806" width="13" customWidth="1"/>
    <col min="12807" max="12807" width="10.140625" customWidth="1"/>
    <col min="12808" max="12809" width="10.42578125" customWidth="1"/>
    <col min="13046" max="13046" width="37.5703125" customWidth="1"/>
    <col min="13047" max="13058" width="0" hidden="1" customWidth="1"/>
    <col min="13059" max="13059" width="16.140625" customWidth="1"/>
    <col min="13060" max="13060" width="15.28515625" customWidth="1"/>
    <col min="13061" max="13061" width="14" customWidth="1"/>
    <col min="13062" max="13062" width="13" customWidth="1"/>
    <col min="13063" max="13063" width="10.140625" customWidth="1"/>
    <col min="13064" max="13065" width="10.42578125" customWidth="1"/>
    <col min="13302" max="13302" width="37.5703125" customWidth="1"/>
    <col min="13303" max="13314" width="0" hidden="1" customWidth="1"/>
    <col min="13315" max="13315" width="16.140625" customWidth="1"/>
    <col min="13316" max="13316" width="15.28515625" customWidth="1"/>
    <col min="13317" max="13317" width="14" customWidth="1"/>
    <col min="13318" max="13318" width="13" customWidth="1"/>
    <col min="13319" max="13319" width="10.140625" customWidth="1"/>
    <col min="13320" max="13321" width="10.42578125" customWidth="1"/>
    <col min="13558" max="13558" width="37.5703125" customWidth="1"/>
    <col min="13559" max="13570" width="0" hidden="1" customWidth="1"/>
    <col min="13571" max="13571" width="16.140625" customWidth="1"/>
    <col min="13572" max="13572" width="15.28515625" customWidth="1"/>
    <col min="13573" max="13573" width="14" customWidth="1"/>
    <col min="13574" max="13574" width="13" customWidth="1"/>
    <col min="13575" max="13575" width="10.140625" customWidth="1"/>
    <col min="13576" max="13577" width="10.42578125" customWidth="1"/>
    <col min="13814" max="13814" width="37.5703125" customWidth="1"/>
    <col min="13815" max="13826" width="0" hidden="1" customWidth="1"/>
    <col min="13827" max="13827" width="16.140625" customWidth="1"/>
    <col min="13828" max="13828" width="15.28515625" customWidth="1"/>
    <col min="13829" max="13829" width="14" customWidth="1"/>
    <col min="13830" max="13830" width="13" customWidth="1"/>
    <col min="13831" max="13831" width="10.140625" customWidth="1"/>
    <col min="13832" max="13833" width="10.42578125" customWidth="1"/>
    <col min="14070" max="14070" width="37.5703125" customWidth="1"/>
    <col min="14071" max="14082" width="0" hidden="1" customWidth="1"/>
    <col min="14083" max="14083" width="16.140625" customWidth="1"/>
    <col min="14084" max="14084" width="15.28515625" customWidth="1"/>
    <col min="14085" max="14085" width="14" customWidth="1"/>
    <col min="14086" max="14086" width="13" customWidth="1"/>
    <col min="14087" max="14087" width="10.140625" customWidth="1"/>
    <col min="14088" max="14089" width="10.42578125" customWidth="1"/>
    <col min="14326" max="14326" width="37.5703125" customWidth="1"/>
    <col min="14327" max="14338" width="0" hidden="1" customWidth="1"/>
    <col min="14339" max="14339" width="16.140625" customWidth="1"/>
    <col min="14340" max="14340" width="15.28515625" customWidth="1"/>
    <col min="14341" max="14341" width="14" customWidth="1"/>
    <col min="14342" max="14342" width="13" customWidth="1"/>
    <col min="14343" max="14343" width="10.140625" customWidth="1"/>
    <col min="14344" max="14345" width="10.42578125" customWidth="1"/>
    <col min="14582" max="14582" width="37.5703125" customWidth="1"/>
    <col min="14583" max="14594" width="0" hidden="1" customWidth="1"/>
    <col min="14595" max="14595" width="16.140625" customWidth="1"/>
    <col min="14596" max="14596" width="15.28515625" customWidth="1"/>
    <col min="14597" max="14597" width="14" customWidth="1"/>
    <col min="14598" max="14598" width="13" customWidth="1"/>
    <col min="14599" max="14599" width="10.140625" customWidth="1"/>
    <col min="14600" max="14601" width="10.42578125" customWidth="1"/>
    <col min="14838" max="14838" width="37.5703125" customWidth="1"/>
    <col min="14839" max="14850" width="0" hidden="1" customWidth="1"/>
    <col min="14851" max="14851" width="16.140625" customWidth="1"/>
    <col min="14852" max="14852" width="15.28515625" customWidth="1"/>
    <col min="14853" max="14853" width="14" customWidth="1"/>
    <col min="14854" max="14854" width="13" customWidth="1"/>
    <col min="14855" max="14855" width="10.140625" customWidth="1"/>
    <col min="14856" max="14857" width="10.42578125" customWidth="1"/>
    <col min="15094" max="15094" width="37.5703125" customWidth="1"/>
    <col min="15095" max="15106" width="0" hidden="1" customWidth="1"/>
    <col min="15107" max="15107" width="16.140625" customWidth="1"/>
    <col min="15108" max="15108" width="15.28515625" customWidth="1"/>
    <col min="15109" max="15109" width="14" customWidth="1"/>
    <col min="15110" max="15110" width="13" customWidth="1"/>
    <col min="15111" max="15111" width="10.140625" customWidth="1"/>
    <col min="15112" max="15113" width="10.42578125" customWidth="1"/>
    <col min="15350" max="15350" width="37.5703125" customWidth="1"/>
    <col min="15351" max="15362" width="0" hidden="1" customWidth="1"/>
    <col min="15363" max="15363" width="16.140625" customWidth="1"/>
    <col min="15364" max="15364" width="15.28515625" customWidth="1"/>
    <col min="15365" max="15365" width="14" customWidth="1"/>
    <col min="15366" max="15366" width="13" customWidth="1"/>
    <col min="15367" max="15367" width="10.140625" customWidth="1"/>
    <col min="15368" max="15369" width="10.42578125" customWidth="1"/>
    <col min="15606" max="15606" width="37.5703125" customWidth="1"/>
    <col min="15607" max="15618" width="0" hidden="1" customWidth="1"/>
    <col min="15619" max="15619" width="16.140625" customWidth="1"/>
    <col min="15620" max="15620" width="15.28515625" customWidth="1"/>
    <col min="15621" max="15621" width="14" customWidth="1"/>
    <col min="15622" max="15622" width="13" customWidth="1"/>
    <col min="15623" max="15623" width="10.140625" customWidth="1"/>
    <col min="15624" max="15625" width="10.42578125" customWidth="1"/>
    <col min="15862" max="15862" width="37.5703125" customWidth="1"/>
    <col min="15863" max="15874" width="0" hidden="1" customWidth="1"/>
    <col min="15875" max="15875" width="16.140625" customWidth="1"/>
    <col min="15876" max="15876" width="15.28515625" customWidth="1"/>
    <col min="15877" max="15877" width="14" customWidth="1"/>
    <col min="15878" max="15878" width="13" customWidth="1"/>
    <col min="15879" max="15879" width="10.140625" customWidth="1"/>
    <col min="15880" max="15881" width="10.42578125" customWidth="1"/>
    <col min="16118" max="16118" width="37.5703125" customWidth="1"/>
    <col min="16119" max="16130" width="0" hidden="1" customWidth="1"/>
    <col min="16131" max="16131" width="16.140625" customWidth="1"/>
    <col min="16132" max="16132" width="15.28515625" customWidth="1"/>
    <col min="16133" max="16133" width="14" customWidth="1"/>
    <col min="16134" max="16134" width="13" customWidth="1"/>
    <col min="16135" max="16135" width="10.140625" customWidth="1"/>
    <col min="16136" max="16137" width="10.42578125" customWidth="1"/>
  </cols>
  <sheetData>
    <row r="1" spans="1:13" x14ac:dyDescent="0.25">
      <c r="A1" s="731" t="s">
        <v>408</v>
      </c>
      <c r="B1" s="731"/>
      <c r="C1" s="731"/>
    </row>
    <row r="2" spans="1:13" ht="15.75" thickBot="1" x14ac:dyDescent="0.3">
      <c r="A2" s="681" t="s">
        <v>409</v>
      </c>
      <c r="B2" s="681"/>
      <c r="C2" s="681"/>
    </row>
    <row r="3" spans="1:13" ht="14.25" customHeight="1" thickTop="1" x14ac:dyDescent="0.25">
      <c r="A3" s="666" t="s">
        <v>0</v>
      </c>
      <c r="B3" s="668" t="s">
        <v>1</v>
      </c>
      <c r="C3" s="664" t="s">
        <v>2</v>
      </c>
      <c r="D3" s="664" t="s">
        <v>3</v>
      </c>
      <c r="E3" s="664" t="s">
        <v>4</v>
      </c>
      <c r="F3" s="664" t="s">
        <v>500</v>
      </c>
      <c r="G3" s="737" t="s">
        <v>401</v>
      </c>
      <c r="H3" s="515" t="s">
        <v>465</v>
      </c>
      <c r="I3" s="739" t="s">
        <v>404</v>
      </c>
    </row>
    <row r="4" spans="1:13" ht="27.75" customHeight="1" thickBot="1" x14ac:dyDescent="0.3">
      <c r="A4" s="667"/>
      <c r="B4" s="669"/>
      <c r="C4" s="665"/>
      <c r="D4" s="665"/>
      <c r="E4" s="665"/>
      <c r="F4" s="665"/>
      <c r="G4" s="738"/>
      <c r="H4" s="513" t="s">
        <v>9</v>
      </c>
      <c r="I4" s="740"/>
    </row>
    <row r="5" spans="1:13" ht="17.25" thickTop="1" thickBot="1" x14ac:dyDescent="0.3">
      <c r="A5" s="347">
        <v>200</v>
      </c>
      <c r="B5" s="662" t="s">
        <v>26</v>
      </c>
      <c r="C5" s="663"/>
      <c r="D5" s="349">
        <v>47974.47</v>
      </c>
      <c r="E5" s="349">
        <v>147766.67000000001</v>
      </c>
      <c r="F5" s="349">
        <v>652299.32999999996</v>
      </c>
      <c r="G5" s="348">
        <f>G6</f>
        <v>855936</v>
      </c>
      <c r="H5" s="348">
        <f>H6</f>
        <v>83726</v>
      </c>
      <c r="I5" s="350">
        <f>I6</f>
        <v>939662</v>
      </c>
    </row>
    <row r="6" spans="1:13" ht="15.75" thickBot="1" x14ac:dyDescent="0.3">
      <c r="A6" s="351">
        <v>230</v>
      </c>
      <c r="B6" s="632" t="s">
        <v>491</v>
      </c>
      <c r="C6" s="633"/>
      <c r="D6" s="105">
        <v>47974.47</v>
      </c>
      <c r="E6" s="105">
        <v>147766.67000000001</v>
      </c>
      <c r="F6" s="105">
        <v>652299.32999999996</v>
      </c>
      <c r="G6" s="102">
        <f>G7+G11</f>
        <v>855936</v>
      </c>
      <c r="H6" s="102">
        <f>H7+H11</f>
        <v>83726</v>
      </c>
      <c r="I6" s="106">
        <f>I7+I11</f>
        <v>939662</v>
      </c>
    </row>
    <row r="7" spans="1:13" ht="15.75" thickBot="1" x14ac:dyDescent="0.3">
      <c r="A7" s="634"/>
      <c r="B7" s="352">
        <v>231</v>
      </c>
      <c r="C7" s="93" t="s">
        <v>259</v>
      </c>
      <c r="D7" s="107">
        <v>0</v>
      </c>
      <c r="E7" s="107">
        <v>0</v>
      </c>
      <c r="F7" s="95">
        <v>38955</v>
      </c>
      <c r="G7" s="94">
        <f>SUM(G8:G10)</f>
        <v>0</v>
      </c>
      <c r="H7" s="94">
        <f>SUM(H8:H10)</f>
        <v>5772</v>
      </c>
      <c r="I7" s="97">
        <f>SUM(I8:I10)</f>
        <v>5772</v>
      </c>
    </row>
    <row r="8" spans="1:13" x14ac:dyDescent="0.25">
      <c r="A8" s="635"/>
      <c r="B8" s="640"/>
      <c r="C8" s="353" t="s">
        <v>260</v>
      </c>
      <c r="D8" s="56"/>
      <c r="E8" s="56"/>
      <c r="F8" s="56"/>
      <c r="G8" s="86"/>
      <c r="H8" s="86"/>
      <c r="I8" s="98">
        <f>G8+H8</f>
        <v>0</v>
      </c>
    </row>
    <row r="9" spans="1:13" x14ac:dyDescent="0.25">
      <c r="A9" s="635"/>
      <c r="B9" s="641"/>
      <c r="C9" s="69" t="s">
        <v>261</v>
      </c>
      <c r="D9" s="56"/>
      <c r="E9" s="56"/>
      <c r="F9" s="56">
        <v>38955</v>
      </c>
      <c r="G9" s="86"/>
      <c r="H9" s="86">
        <v>5772</v>
      </c>
      <c r="I9" s="98">
        <f>G9+H9</f>
        <v>5772</v>
      </c>
    </row>
    <row r="10" spans="1:13" ht="15.75" thickBot="1" x14ac:dyDescent="0.3">
      <c r="A10" s="635"/>
      <c r="B10" s="642"/>
      <c r="C10" s="215" t="s">
        <v>262</v>
      </c>
      <c r="D10" s="109"/>
      <c r="E10" s="109"/>
      <c r="F10" s="109"/>
      <c r="G10" s="86"/>
      <c r="H10" s="86"/>
      <c r="I10" s="98">
        <f>G10+H10</f>
        <v>0</v>
      </c>
    </row>
    <row r="11" spans="1:13" ht="15.75" thickBot="1" x14ac:dyDescent="0.3">
      <c r="A11" s="635"/>
      <c r="B11" s="354">
        <v>233</v>
      </c>
      <c r="C11" s="92" t="s">
        <v>263</v>
      </c>
      <c r="D11" s="96">
        <v>47974.47</v>
      </c>
      <c r="E11" s="107">
        <v>147766.67000000001</v>
      </c>
      <c r="F11" s="95">
        <v>613344.32999999996</v>
      </c>
      <c r="G11" s="94">
        <f>G12</f>
        <v>855936</v>
      </c>
      <c r="H11" s="94">
        <f>H12</f>
        <v>77954</v>
      </c>
      <c r="I11" s="97">
        <f>I12</f>
        <v>933890</v>
      </c>
    </row>
    <row r="12" spans="1:13" ht="15.75" thickBot="1" x14ac:dyDescent="0.3">
      <c r="A12" s="635"/>
      <c r="B12" s="640"/>
      <c r="C12" s="67" t="s">
        <v>264</v>
      </c>
      <c r="D12" s="355">
        <v>47974.47</v>
      </c>
      <c r="E12" s="355">
        <v>147766.67000000001</v>
      </c>
      <c r="F12" s="355">
        <v>613344.32999999996</v>
      </c>
      <c r="G12" s="86">
        <v>855936</v>
      </c>
      <c r="H12" s="86">
        <f>51839+2000+24115</f>
        <v>77954</v>
      </c>
      <c r="I12" s="98">
        <f>G12+H12</f>
        <v>933890</v>
      </c>
      <c r="M12" s="168"/>
    </row>
    <row r="13" spans="1:13" ht="15.75" hidden="1" thickBot="1" x14ac:dyDescent="0.3">
      <c r="A13" s="635"/>
      <c r="B13" s="641"/>
      <c r="C13" s="356" t="s">
        <v>265</v>
      </c>
      <c r="D13" s="357"/>
      <c r="E13" s="357"/>
      <c r="F13" s="357"/>
      <c r="G13" s="358"/>
      <c r="H13" s="358"/>
      <c r="I13" s="359"/>
    </row>
    <row r="14" spans="1:13" ht="15.75" hidden="1" thickBot="1" x14ac:dyDescent="0.3">
      <c r="A14" s="635"/>
      <c r="B14" s="641"/>
      <c r="C14" s="356" t="s">
        <v>266</v>
      </c>
      <c r="D14" s="357"/>
      <c r="E14" s="357"/>
      <c r="F14" s="357"/>
      <c r="G14" s="358"/>
      <c r="H14" s="358"/>
      <c r="I14" s="359"/>
    </row>
    <row r="15" spans="1:13" ht="15.75" hidden="1" thickBot="1" x14ac:dyDescent="0.3">
      <c r="A15" s="635"/>
      <c r="B15" s="641"/>
      <c r="C15" s="356" t="s">
        <v>267</v>
      </c>
      <c r="D15" s="357"/>
      <c r="E15" s="357"/>
      <c r="F15" s="357"/>
      <c r="G15" s="358"/>
      <c r="H15" s="358"/>
      <c r="I15" s="359"/>
    </row>
    <row r="16" spans="1:13" ht="15.75" hidden="1" thickBot="1" x14ac:dyDescent="0.3">
      <c r="A16" s="635"/>
      <c r="B16" s="642"/>
      <c r="C16" s="360" t="s">
        <v>268</v>
      </c>
      <c r="D16" s="109"/>
      <c r="E16" s="109"/>
      <c r="F16" s="109"/>
      <c r="G16" s="86"/>
      <c r="H16" s="86"/>
      <c r="I16" s="98"/>
    </row>
    <row r="17" spans="1:14" ht="16.5" thickBot="1" x14ac:dyDescent="0.3">
      <c r="A17" s="361">
        <v>300</v>
      </c>
      <c r="B17" s="653" t="s">
        <v>65</v>
      </c>
      <c r="C17" s="732"/>
      <c r="D17" s="362">
        <v>2075273.05</v>
      </c>
      <c r="E17" s="362">
        <v>1378895.97</v>
      </c>
      <c r="F17" s="105">
        <v>1784333.91</v>
      </c>
      <c r="G17" s="363">
        <f>G18</f>
        <v>2041280</v>
      </c>
      <c r="H17" s="363">
        <f>H18</f>
        <v>228000</v>
      </c>
      <c r="I17" s="364">
        <f>I18</f>
        <v>2269280</v>
      </c>
    </row>
    <row r="18" spans="1:14" ht="15.75" thickBot="1" x14ac:dyDescent="0.3">
      <c r="A18" s="351">
        <v>320</v>
      </c>
      <c r="B18" s="632" t="s">
        <v>460</v>
      </c>
      <c r="C18" s="633"/>
      <c r="D18" s="365">
        <v>2075273.05</v>
      </c>
      <c r="E18" s="366">
        <v>1378895.97</v>
      </c>
      <c r="F18" s="366">
        <v>1784333.91</v>
      </c>
      <c r="G18" s="365">
        <f>G19</f>
        <v>2041280</v>
      </c>
      <c r="H18" s="365">
        <f>H19+H50</f>
        <v>228000</v>
      </c>
      <c r="I18" s="367">
        <f>I19</f>
        <v>2269280</v>
      </c>
      <c r="N18" s="168"/>
    </row>
    <row r="19" spans="1:14" ht="13.5" customHeight="1" thickBot="1" x14ac:dyDescent="0.3">
      <c r="A19" s="733"/>
      <c r="B19" s="354">
        <v>321</v>
      </c>
      <c r="C19" s="92" t="s">
        <v>67</v>
      </c>
      <c r="D19" s="65">
        <v>2075273.05</v>
      </c>
      <c r="E19" s="65">
        <v>1378895.97</v>
      </c>
      <c r="F19" s="65">
        <v>1784333.91</v>
      </c>
      <c r="G19" s="62">
        <f>SUM(G20:G24)</f>
        <v>2041280</v>
      </c>
      <c r="H19" s="62">
        <f>SUM(H20:H49)</f>
        <v>228000</v>
      </c>
      <c r="I19" s="66">
        <f>SUM(I20:I49)</f>
        <v>2269280</v>
      </c>
    </row>
    <row r="20" spans="1:14" ht="15.75" customHeight="1" x14ac:dyDescent="0.25">
      <c r="A20" s="734"/>
      <c r="B20" s="736"/>
      <c r="C20" s="19" t="s">
        <v>269</v>
      </c>
      <c r="D20" s="55"/>
      <c r="E20" s="234"/>
      <c r="F20" s="234"/>
      <c r="G20" s="86">
        <v>834950</v>
      </c>
      <c r="H20" s="86"/>
      <c r="I20" s="98">
        <f>G20+H20</f>
        <v>834950</v>
      </c>
      <c r="N20" s="168"/>
    </row>
    <row r="21" spans="1:14" ht="15.75" customHeight="1" x14ac:dyDescent="0.25">
      <c r="A21" s="734"/>
      <c r="B21" s="736"/>
      <c r="C21" s="54" t="s">
        <v>270</v>
      </c>
      <c r="D21" s="55"/>
      <c r="E21" s="234"/>
      <c r="F21" s="234"/>
      <c r="G21" s="86">
        <v>86330</v>
      </c>
      <c r="H21" s="86"/>
      <c r="I21" s="98">
        <f>G21+H21</f>
        <v>86330</v>
      </c>
    </row>
    <row r="22" spans="1:14" ht="15.75" customHeight="1" x14ac:dyDescent="0.25">
      <c r="A22" s="734"/>
      <c r="B22" s="736"/>
      <c r="C22" s="54" t="s">
        <v>271</v>
      </c>
      <c r="D22" s="55"/>
      <c r="E22" s="234"/>
      <c r="F22" s="234"/>
      <c r="G22" s="86">
        <v>0</v>
      </c>
      <c r="H22" s="86"/>
      <c r="I22" s="98">
        <f>G22+H22</f>
        <v>0</v>
      </c>
    </row>
    <row r="23" spans="1:14" ht="15.75" customHeight="1" x14ac:dyDescent="0.25">
      <c r="A23" s="734"/>
      <c r="B23" s="736"/>
      <c r="C23" s="54" t="s">
        <v>272</v>
      </c>
      <c r="D23" s="55"/>
      <c r="E23" s="234"/>
      <c r="F23" s="234"/>
      <c r="G23" s="86">
        <v>20000</v>
      </c>
      <c r="H23" s="86">
        <v>-20000</v>
      </c>
      <c r="I23" s="98">
        <f>G23+H23</f>
        <v>0</v>
      </c>
    </row>
    <row r="24" spans="1:14" ht="15.75" customHeight="1" x14ac:dyDescent="0.25">
      <c r="A24" s="734"/>
      <c r="B24" s="736"/>
      <c r="C24" s="69" t="s">
        <v>402</v>
      </c>
      <c r="D24" s="55"/>
      <c r="E24" s="234">
        <v>0</v>
      </c>
      <c r="F24" s="234"/>
      <c r="G24" s="86">
        <v>1100000</v>
      </c>
      <c r="H24" s="86"/>
      <c r="I24" s="98">
        <f>G24+H24</f>
        <v>1100000</v>
      </c>
    </row>
    <row r="25" spans="1:14" ht="15.75" customHeight="1" x14ac:dyDescent="0.25">
      <c r="A25" s="734"/>
      <c r="B25" s="736"/>
      <c r="C25" s="69" t="s">
        <v>329</v>
      </c>
      <c r="D25" s="55"/>
      <c r="E25" s="234">
        <v>0</v>
      </c>
      <c r="F25" s="234"/>
      <c r="G25" s="86"/>
      <c r="H25" s="86">
        <v>20000</v>
      </c>
      <c r="I25" s="98">
        <f t="shared" ref="I25:I33" si="0">G25+H25</f>
        <v>20000</v>
      </c>
    </row>
    <row r="26" spans="1:14" ht="15.75" customHeight="1" x14ac:dyDescent="0.25">
      <c r="A26" s="734"/>
      <c r="B26" s="736"/>
      <c r="C26" s="368" t="s">
        <v>473</v>
      </c>
      <c r="D26" s="55"/>
      <c r="E26" s="234">
        <v>0</v>
      </c>
      <c r="F26" s="234"/>
      <c r="G26" s="86"/>
      <c r="H26" s="86">
        <v>220000</v>
      </c>
      <c r="I26" s="98">
        <f t="shared" si="0"/>
        <v>220000</v>
      </c>
    </row>
    <row r="27" spans="1:14" ht="15.75" customHeight="1" x14ac:dyDescent="0.25">
      <c r="A27" s="734"/>
      <c r="B27" s="736"/>
      <c r="C27" s="69" t="s">
        <v>468</v>
      </c>
      <c r="D27" s="70"/>
      <c r="E27" s="147">
        <v>0</v>
      </c>
      <c r="F27" s="147"/>
      <c r="G27" s="70"/>
      <c r="H27" s="70">
        <v>8000</v>
      </c>
      <c r="I27" s="98">
        <f t="shared" si="0"/>
        <v>8000</v>
      </c>
    </row>
    <row r="28" spans="1:14" ht="15.75" customHeight="1" thickBot="1" x14ac:dyDescent="0.3">
      <c r="A28" s="734"/>
      <c r="B28" s="736"/>
      <c r="C28" s="69"/>
      <c r="D28" s="28"/>
      <c r="E28" s="136">
        <v>0</v>
      </c>
      <c r="F28" s="136"/>
      <c r="G28" s="70"/>
      <c r="H28" s="70"/>
      <c r="I28" s="98">
        <f t="shared" si="0"/>
        <v>0</v>
      </c>
    </row>
    <row r="29" spans="1:14" ht="15.75" hidden="1" customHeight="1" x14ac:dyDescent="0.25">
      <c r="A29" s="734"/>
      <c r="B29" s="736"/>
      <c r="C29" s="69"/>
      <c r="D29" s="28"/>
      <c r="E29" s="136">
        <v>0</v>
      </c>
      <c r="F29" s="136"/>
      <c r="G29" s="70"/>
      <c r="H29" s="70"/>
      <c r="I29" s="98">
        <f t="shared" si="0"/>
        <v>0</v>
      </c>
    </row>
    <row r="30" spans="1:14" ht="15.75" hidden="1" customHeight="1" x14ac:dyDescent="0.25">
      <c r="A30" s="734"/>
      <c r="B30" s="736"/>
      <c r="C30" s="69"/>
      <c r="D30" s="28"/>
      <c r="E30" s="136">
        <v>0</v>
      </c>
      <c r="F30" s="136"/>
      <c r="G30" s="70"/>
      <c r="H30" s="70"/>
      <c r="I30" s="98">
        <f t="shared" si="0"/>
        <v>0</v>
      </c>
    </row>
    <row r="31" spans="1:14" ht="15.75" hidden="1" customHeight="1" x14ac:dyDescent="0.25">
      <c r="A31" s="734"/>
      <c r="B31" s="736"/>
      <c r="C31" s="112"/>
      <c r="D31" s="28"/>
      <c r="E31" s="136">
        <v>0</v>
      </c>
      <c r="F31" s="136"/>
      <c r="G31" s="147"/>
      <c r="H31" s="147"/>
      <c r="I31" s="98">
        <f t="shared" si="0"/>
        <v>0</v>
      </c>
    </row>
    <row r="32" spans="1:14" ht="15.75" hidden="1" customHeight="1" x14ac:dyDescent="0.25">
      <c r="A32" s="734"/>
      <c r="B32" s="736"/>
      <c r="C32" s="112"/>
      <c r="D32" s="28"/>
      <c r="E32" s="136">
        <v>0</v>
      </c>
      <c r="F32" s="136"/>
      <c r="G32" s="147"/>
      <c r="H32" s="147"/>
      <c r="I32" s="98">
        <f t="shared" si="0"/>
        <v>0</v>
      </c>
    </row>
    <row r="33" spans="1:9" ht="15.75" hidden="1" customHeight="1" x14ac:dyDescent="0.25">
      <c r="A33" s="734"/>
      <c r="B33" s="736"/>
      <c r="C33" s="112"/>
      <c r="D33" s="28"/>
      <c r="E33" s="136">
        <v>0</v>
      </c>
      <c r="F33" s="136"/>
      <c r="G33" s="147"/>
      <c r="H33" s="147"/>
      <c r="I33" s="98">
        <f t="shared" si="0"/>
        <v>0</v>
      </c>
    </row>
    <row r="34" spans="1:9" ht="15.75" hidden="1" customHeight="1" x14ac:dyDescent="0.25">
      <c r="A34" s="734"/>
      <c r="B34" s="736"/>
      <c r="C34" s="112"/>
      <c r="D34" s="28"/>
      <c r="E34" s="136">
        <v>0</v>
      </c>
      <c r="F34" s="136"/>
      <c r="G34" s="147"/>
      <c r="H34" s="147"/>
      <c r="I34" s="369"/>
    </row>
    <row r="35" spans="1:9" ht="15.75" hidden="1" customHeight="1" x14ac:dyDescent="0.25">
      <c r="A35" s="734"/>
      <c r="B35" s="736"/>
      <c r="C35" s="112"/>
      <c r="D35" s="28"/>
      <c r="E35" s="136">
        <v>0</v>
      </c>
      <c r="F35" s="136"/>
      <c r="G35" s="147"/>
      <c r="H35" s="147"/>
      <c r="I35" s="369"/>
    </row>
    <row r="36" spans="1:9" ht="15.75" hidden="1" customHeight="1" x14ac:dyDescent="0.25">
      <c r="A36" s="734"/>
      <c r="B36" s="736"/>
      <c r="C36" s="69"/>
      <c r="D36" s="28"/>
      <c r="E36" s="136">
        <v>0</v>
      </c>
      <c r="F36" s="136"/>
      <c r="G36" s="147"/>
      <c r="H36" s="147"/>
      <c r="I36" s="369"/>
    </row>
    <row r="37" spans="1:9" ht="15.75" hidden="1" customHeight="1" x14ac:dyDescent="0.25">
      <c r="A37" s="734"/>
      <c r="B37" s="736"/>
      <c r="C37" s="69"/>
      <c r="D37" s="28"/>
      <c r="E37" s="136">
        <v>0</v>
      </c>
      <c r="F37" s="136"/>
      <c r="G37" s="147"/>
      <c r="H37" s="147"/>
      <c r="I37" s="369"/>
    </row>
    <row r="38" spans="1:9" ht="15.75" hidden="1" customHeight="1" x14ac:dyDescent="0.25">
      <c r="A38" s="734"/>
      <c r="B38" s="736"/>
      <c r="C38" s="69"/>
      <c r="D38" s="28"/>
      <c r="E38" s="136">
        <v>0</v>
      </c>
      <c r="F38" s="136"/>
      <c r="G38" s="147"/>
      <c r="H38" s="147"/>
      <c r="I38" s="369"/>
    </row>
    <row r="39" spans="1:9" ht="15.75" hidden="1" customHeight="1" x14ac:dyDescent="0.25">
      <c r="A39" s="734"/>
      <c r="B39" s="736"/>
      <c r="C39" s="69"/>
      <c r="D39" s="28"/>
      <c r="E39" s="136">
        <v>0</v>
      </c>
      <c r="F39" s="136"/>
      <c r="G39" s="147"/>
      <c r="H39" s="147"/>
      <c r="I39" s="369"/>
    </row>
    <row r="40" spans="1:9" ht="15.75" hidden="1" customHeight="1" x14ac:dyDescent="0.25">
      <c r="A40" s="734"/>
      <c r="B40" s="736"/>
      <c r="C40" s="69"/>
      <c r="D40" s="28"/>
      <c r="E40" s="136">
        <v>0</v>
      </c>
      <c r="F40" s="136"/>
      <c r="G40" s="70"/>
      <c r="H40" s="70"/>
      <c r="I40" s="99"/>
    </row>
    <row r="41" spans="1:9" ht="15.75" hidden="1" customHeight="1" x14ac:dyDescent="0.25">
      <c r="A41" s="734"/>
      <c r="B41" s="736"/>
      <c r="C41" s="69"/>
      <c r="D41" s="28"/>
      <c r="E41" s="136"/>
      <c r="F41" s="136"/>
      <c r="G41" s="70"/>
      <c r="H41" s="70"/>
      <c r="I41" s="99"/>
    </row>
    <row r="42" spans="1:9" ht="15.75" hidden="1" customHeight="1" x14ac:dyDescent="0.25">
      <c r="A42" s="734"/>
      <c r="B42" s="736"/>
      <c r="C42" s="69"/>
      <c r="D42" s="28"/>
      <c r="E42" s="136">
        <v>0</v>
      </c>
      <c r="F42" s="136"/>
      <c r="G42" s="70"/>
      <c r="H42" s="70"/>
      <c r="I42" s="99"/>
    </row>
    <row r="43" spans="1:9" ht="15.75" hidden="1" customHeight="1" x14ac:dyDescent="0.25">
      <c r="A43" s="734"/>
      <c r="B43" s="736"/>
      <c r="C43" s="69"/>
      <c r="D43" s="28"/>
      <c r="E43" s="136"/>
      <c r="F43" s="136"/>
      <c r="G43" s="70"/>
      <c r="H43" s="70"/>
      <c r="I43" s="99"/>
    </row>
    <row r="44" spans="1:9" ht="15.75" hidden="1" customHeight="1" x14ac:dyDescent="0.25">
      <c r="A44" s="734"/>
      <c r="B44" s="736"/>
      <c r="C44" s="69"/>
      <c r="D44" s="28"/>
      <c r="E44" s="136"/>
      <c r="F44" s="136"/>
      <c r="G44" s="70"/>
      <c r="H44" s="70"/>
      <c r="I44" s="99"/>
    </row>
    <row r="45" spans="1:9" hidden="1" x14ac:dyDescent="0.25">
      <c r="A45" s="734"/>
      <c r="B45" s="736"/>
      <c r="C45" s="69"/>
      <c r="D45" s="28"/>
      <c r="E45" s="136"/>
      <c r="F45" s="136"/>
      <c r="G45" s="70"/>
      <c r="H45" s="70"/>
      <c r="I45" s="99"/>
    </row>
    <row r="46" spans="1:9" hidden="1" x14ac:dyDescent="0.25">
      <c r="A46" s="734"/>
      <c r="B46" s="736"/>
      <c r="C46" s="69"/>
      <c r="D46" s="28"/>
      <c r="E46" s="136"/>
      <c r="F46" s="136"/>
      <c r="G46" s="70"/>
      <c r="H46" s="70"/>
      <c r="I46" s="99"/>
    </row>
    <row r="47" spans="1:9" hidden="1" x14ac:dyDescent="0.25">
      <c r="A47" s="734"/>
      <c r="B47" s="736"/>
      <c r="C47" s="69"/>
      <c r="D47" s="28"/>
      <c r="E47" s="136"/>
      <c r="F47" s="136"/>
      <c r="G47" s="70"/>
      <c r="H47" s="70"/>
      <c r="I47" s="99"/>
    </row>
    <row r="48" spans="1:9" hidden="1" x14ac:dyDescent="0.25">
      <c r="A48" s="734"/>
      <c r="B48" s="736"/>
      <c r="C48" s="69"/>
      <c r="D48" s="28"/>
      <c r="E48" s="136"/>
      <c r="F48" s="136"/>
      <c r="G48" s="70"/>
      <c r="H48" s="70"/>
      <c r="I48" s="99"/>
    </row>
    <row r="49" spans="1:9" ht="15.75" hidden="1" thickBot="1" x14ac:dyDescent="0.3">
      <c r="A49" s="735"/>
      <c r="B49" s="736"/>
      <c r="C49" s="69"/>
      <c r="D49" s="28"/>
      <c r="E49" s="136"/>
      <c r="F49" s="136"/>
      <c r="G49" s="147"/>
      <c r="H49" s="147"/>
      <c r="I49" s="369"/>
    </row>
    <row r="50" spans="1:9" ht="15.75" thickBot="1" x14ac:dyDescent="0.3">
      <c r="A50" s="370">
        <v>330</v>
      </c>
      <c r="B50" s="632" t="s">
        <v>98</v>
      </c>
      <c r="C50" s="633"/>
      <c r="D50" s="371"/>
      <c r="E50" s="372">
        <v>0</v>
      </c>
      <c r="F50" s="372"/>
      <c r="G50" s="373">
        <v>0</v>
      </c>
      <c r="H50" s="373">
        <v>0</v>
      </c>
      <c r="I50" s="374">
        <v>0</v>
      </c>
    </row>
    <row r="51" spans="1:9" ht="15.75" hidden="1" thickBot="1" x14ac:dyDescent="0.3">
      <c r="A51" s="672"/>
      <c r="B51" s="354">
        <v>332</v>
      </c>
      <c r="C51" s="92" t="s">
        <v>273</v>
      </c>
      <c r="D51" s="93"/>
      <c r="E51" s="107">
        <v>0</v>
      </c>
      <c r="F51" s="107"/>
      <c r="G51" s="96">
        <v>0</v>
      </c>
      <c r="H51" s="95"/>
      <c r="I51" s="375"/>
    </row>
    <row r="52" spans="1:9" hidden="1" x14ac:dyDescent="0.25">
      <c r="A52" s="673"/>
      <c r="B52" s="640"/>
      <c r="C52" s="19" t="s">
        <v>274</v>
      </c>
      <c r="D52" s="55"/>
      <c r="E52" s="234"/>
      <c r="F52" s="234"/>
      <c r="G52" s="113"/>
      <c r="H52" s="113"/>
      <c r="I52" s="376"/>
    </row>
    <row r="53" spans="1:9" ht="15.75" thickBot="1" x14ac:dyDescent="0.3">
      <c r="A53" s="673"/>
      <c r="B53" s="641"/>
      <c r="C53" s="197"/>
      <c r="D53" s="110"/>
      <c r="E53" s="109"/>
      <c r="F53" s="109"/>
      <c r="G53" s="113"/>
      <c r="H53" s="113"/>
      <c r="I53" s="376"/>
    </row>
    <row r="54" spans="1:9" ht="17.25" thickTop="1" thickBot="1" x14ac:dyDescent="0.3">
      <c r="A54" s="377"/>
      <c r="B54" s="378"/>
      <c r="C54" s="343" t="s">
        <v>275</v>
      </c>
      <c r="D54" s="154">
        <v>2123247.52</v>
      </c>
      <c r="E54" s="155">
        <v>1526662.64</v>
      </c>
      <c r="F54" s="629">
        <v>2436633.2399999998</v>
      </c>
      <c r="G54" s="154">
        <f>G5+G17</f>
        <v>2897216</v>
      </c>
      <c r="H54" s="154">
        <f>H5+H17</f>
        <v>311726</v>
      </c>
      <c r="I54" s="379">
        <f>I5+I17</f>
        <v>3208942</v>
      </c>
    </row>
    <row r="55" spans="1:9" ht="15.75" thickTop="1" x14ac:dyDescent="0.25"/>
    <row r="57" spans="1:9" x14ac:dyDescent="0.25">
      <c r="H57" s="168"/>
    </row>
  </sheetData>
  <mergeCells count="22">
    <mergeCell ref="G3:G4"/>
    <mergeCell ref="I3:I4"/>
    <mergeCell ref="B5:C5"/>
    <mergeCell ref="E3:E4"/>
    <mergeCell ref="F3:F4"/>
    <mergeCell ref="B3:B4"/>
    <mergeCell ref="C3:C4"/>
    <mergeCell ref="D3:D4"/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zoomScaleNormal="100" workbookViewId="0">
      <selection sqref="A1:C1"/>
    </sheetView>
  </sheetViews>
  <sheetFormatPr defaultRowHeight="15" x14ac:dyDescent="0.25"/>
  <cols>
    <col min="1" max="1" width="10.28515625" customWidth="1"/>
    <col min="2" max="2" width="8.42578125" customWidth="1"/>
    <col min="3" max="3" width="28.5703125" customWidth="1"/>
    <col min="4" max="5" width="14.28515625" hidden="1" customWidth="1"/>
    <col min="6" max="6" width="12.140625" customWidth="1"/>
    <col min="7" max="7" width="12.5703125" style="13" customWidth="1"/>
    <col min="8" max="8" width="11.42578125" customWidth="1"/>
    <col min="9" max="9" width="11.42578125" style="510" customWidth="1"/>
    <col min="10" max="10" width="12.7109375" customWidth="1"/>
    <col min="12" max="12" width="14.28515625" style="298" customWidth="1"/>
    <col min="242" max="242" width="10.85546875" customWidth="1"/>
    <col min="244" max="244" width="34.140625" customWidth="1"/>
    <col min="245" max="256" width="0" hidden="1" customWidth="1"/>
    <col min="257" max="259" width="15.28515625" customWidth="1"/>
    <col min="260" max="260" width="13.7109375" customWidth="1"/>
    <col min="261" max="261" width="10.5703125" customWidth="1"/>
    <col min="262" max="263" width="14.140625" customWidth="1"/>
    <col min="266" max="266" width="11.28515625" customWidth="1"/>
    <col min="498" max="498" width="10.85546875" customWidth="1"/>
    <col min="500" max="500" width="34.140625" customWidth="1"/>
    <col min="501" max="512" width="0" hidden="1" customWidth="1"/>
    <col min="513" max="515" width="15.28515625" customWidth="1"/>
    <col min="516" max="516" width="13.7109375" customWidth="1"/>
    <col min="517" max="517" width="10.5703125" customWidth="1"/>
    <col min="518" max="519" width="14.140625" customWidth="1"/>
    <col min="522" max="522" width="11.28515625" customWidth="1"/>
    <col min="754" max="754" width="10.85546875" customWidth="1"/>
    <col min="756" max="756" width="34.140625" customWidth="1"/>
    <col min="757" max="768" width="0" hidden="1" customWidth="1"/>
    <col min="769" max="771" width="15.28515625" customWidth="1"/>
    <col min="772" max="772" width="13.7109375" customWidth="1"/>
    <col min="773" max="773" width="10.5703125" customWidth="1"/>
    <col min="774" max="775" width="14.140625" customWidth="1"/>
    <col min="778" max="778" width="11.28515625" customWidth="1"/>
    <col min="1010" max="1010" width="10.85546875" customWidth="1"/>
    <col min="1012" max="1012" width="34.140625" customWidth="1"/>
    <col min="1013" max="1024" width="0" hidden="1" customWidth="1"/>
    <col min="1025" max="1027" width="15.28515625" customWidth="1"/>
    <col min="1028" max="1028" width="13.7109375" customWidth="1"/>
    <col min="1029" max="1029" width="10.5703125" customWidth="1"/>
    <col min="1030" max="1031" width="14.140625" customWidth="1"/>
    <col min="1034" max="1034" width="11.28515625" customWidth="1"/>
    <col min="1266" max="1266" width="10.85546875" customWidth="1"/>
    <col min="1268" max="1268" width="34.140625" customWidth="1"/>
    <col min="1269" max="1280" width="0" hidden="1" customWidth="1"/>
    <col min="1281" max="1283" width="15.28515625" customWidth="1"/>
    <col min="1284" max="1284" width="13.7109375" customWidth="1"/>
    <col min="1285" max="1285" width="10.5703125" customWidth="1"/>
    <col min="1286" max="1287" width="14.140625" customWidth="1"/>
    <col min="1290" max="1290" width="11.28515625" customWidth="1"/>
    <col min="1522" max="1522" width="10.85546875" customWidth="1"/>
    <col min="1524" max="1524" width="34.140625" customWidth="1"/>
    <col min="1525" max="1536" width="0" hidden="1" customWidth="1"/>
    <col min="1537" max="1539" width="15.28515625" customWidth="1"/>
    <col min="1540" max="1540" width="13.7109375" customWidth="1"/>
    <col min="1541" max="1541" width="10.5703125" customWidth="1"/>
    <col min="1542" max="1543" width="14.140625" customWidth="1"/>
    <col min="1546" max="1546" width="11.28515625" customWidth="1"/>
    <col min="1778" max="1778" width="10.85546875" customWidth="1"/>
    <col min="1780" max="1780" width="34.140625" customWidth="1"/>
    <col min="1781" max="1792" width="0" hidden="1" customWidth="1"/>
    <col min="1793" max="1795" width="15.28515625" customWidth="1"/>
    <col min="1796" max="1796" width="13.7109375" customWidth="1"/>
    <col min="1797" max="1797" width="10.5703125" customWidth="1"/>
    <col min="1798" max="1799" width="14.140625" customWidth="1"/>
    <col min="1802" max="1802" width="11.28515625" customWidth="1"/>
    <col min="2034" max="2034" width="10.85546875" customWidth="1"/>
    <col min="2036" max="2036" width="34.140625" customWidth="1"/>
    <col min="2037" max="2048" width="0" hidden="1" customWidth="1"/>
    <col min="2049" max="2051" width="15.28515625" customWidth="1"/>
    <col min="2052" max="2052" width="13.7109375" customWidth="1"/>
    <col min="2053" max="2053" width="10.5703125" customWidth="1"/>
    <col min="2054" max="2055" width="14.140625" customWidth="1"/>
    <col min="2058" max="2058" width="11.28515625" customWidth="1"/>
    <col min="2290" max="2290" width="10.85546875" customWidth="1"/>
    <col min="2292" max="2292" width="34.140625" customWidth="1"/>
    <col min="2293" max="2304" width="0" hidden="1" customWidth="1"/>
    <col min="2305" max="2307" width="15.28515625" customWidth="1"/>
    <col min="2308" max="2308" width="13.7109375" customWidth="1"/>
    <col min="2309" max="2309" width="10.5703125" customWidth="1"/>
    <col min="2310" max="2311" width="14.140625" customWidth="1"/>
    <col min="2314" max="2314" width="11.28515625" customWidth="1"/>
    <col min="2546" max="2546" width="10.85546875" customWidth="1"/>
    <col min="2548" max="2548" width="34.140625" customWidth="1"/>
    <col min="2549" max="2560" width="0" hidden="1" customWidth="1"/>
    <col min="2561" max="2563" width="15.28515625" customWidth="1"/>
    <col min="2564" max="2564" width="13.7109375" customWidth="1"/>
    <col min="2565" max="2565" width="10.5703125" customWidth="1"/>
    <col min="2566" max="2567" width="14.140625" customWidth="1"/>
    <col min="2570" max="2570" width="11.28515625" customWidth="1"/>
    <col min="2802" max="2802" width="10.85546875" customWidth="1"/>
    <col min="2804" max="2804" width="34.140625" customWidth="1"/>
    <col min="2805" max="2816" width="0" hidden="1" customWidth="1"/>
    <col min="2817" max="2819" width="15.28515625" customWidth="1"/>
    <col min="2820" max="2820" width="13.7109375" customWidth="1"/>
    <col min="2821" max="2821" width="10.5703125" customWidth="1"/>
    <col min="2822" max="2823" width="14.140625" customWidth="1"/>
    <col min="2826" max="2826" width="11.28515625" customWidth="1"/>
    <col min="3058" max="3058" width="10.85546875" customWidth="1"/>
    <col min="3060" max="3060" width="34.140625" customWidth="1"/>
    <col min="3061" max="3072" width="0" hidden="1" customWidth="1"/>
    <col min="3073" max="3075" width="15.28515625" customWidth="1"/>
    <col min="3076" max="3076" width="13.7109375" customWidth="1"/>
    <col min="3077" max="3077" width="10.5703125" customWidth="1"/>
    <col min="3078" max="3079" width="14.140625" customWidth="1"/>
    <col min="3082" max="3082" width="11.28515625" customWidth="1"/>
    <col min="3314" max="3314" width="10.85546875" customWidth="1"/>
    <col min="3316" max="3316" width="34.140625" customWidth="1"/>
    <col min="3317" max="3328" width="0" hidden="1" customWidth="1"/>
    <col min="3329" max="3331" width="15.28515625" customWidth="1"/>
    <col min="3332" max="3332" width="13.7109375" customWidth="1"/>
    <col min="3333" max="3333" width="10.5703125" customWidth="1"/>
    <col min="3334" max="3335" width="14.140625" customWidth="1"/>
    <col min="3338" max="3338" width="11.28515625" customWidth="1"/>
    <col min="3570" max="3570" width="10.85546875" customWidth="1"/>
    <col min="3572" max="3572" width="34.140625" customWidth="1"/>
    <col min="3573" max="3584" width="0" hidden="1" customWidth="1"/>
    <col min="3585" max="3587" width="15.28515625" customWidth="1"/>
    <col min="3588" max="3588" width="13.7109375" customWidth="1"/>
    <col min="3589" max="3589" width="10.5703125" customWidth="1"/>
    <col min="3590" max="3591" width="14.140625" customWidth="1"/>
    <col min="3594" max="3594" width="11.28515625" customWidth="1"/>
    <col min="3826" max="3826" width="10.85546875" customWidth="1"/>
    <col min="3828" max="3828" width="34.140625" customWidth="1"/>
    <col min="3829" max="3840" width="0" hidden="1" customWidth="1"/>
    <col min="3841" max="3843" width="15.28515625" customWidth="1"/>
    <col min="3844" max="3844" width="13.7109375" customWidth="1"/>
    <col min="3845" max="3845" width="10.5703125" customWidth="1"/>
    <col min="3846" max="3847" width="14.140625" customWidth="1"/>
    <col min="3850" max="3850" width="11.28515625" customWidth="1"/>
    <col min="4082" max="4082" width="10.85546875" customWidth="1"/>
    <col min="4084" max="4084" width="34.140625" customWidth="1"/>
    <col min="4085" max="4096" width="0" hidden="1" customWidth="1"/>
    <col min="4097" max="4099" width="15.28515625" customWidth="1"/>
    <col min="4100" max="4100" width="13.7109375" customWidth="1"/>
    <col min="4101" max="4101" width="10.5703125" customWidth="1"/>
    <col min="4102" max="4103" width="14.140625" customWidth="1"/>
    <col min="4106" max="4106" width="11.28515625" customWidth="1"/>
    <col min="4338" max="4338" width="10.85546875" customWidth="1"/>
    <col min="4340" max="4340" width="34.140625" customWidth="1"/>
    <col min="4341" max="4352" width="0" hidden="1" customWidth="1"/>
    <col min="4353" max="4355" width="15.28515625" customWidth="1"/>
    <col min="4356" max="4356" width="13.7109375" customWidth="1"/>
    <col min="4357" max="4357" width="10.5703125" customWidth="1"/>
    <col min="4358" max="4359" width="14.140625" customWidth="1"/>
    <col min="4362" max="4362" width="11.28515625" customWidth="1"/>
    <col min="4594" max="4594" width="10.85546875" customWidth="1"/>
    <col min="4596" max="4596" width="34.140625" customWidth="1"/>
    <col min="4597" max="4608" width="0" hidden="1" customWidth="1"/>
    <col min="4609" max="4611" width="15.28515625" customWidth="1"/>
    <col min="4612" max="4612" width="13.7109375" customWidth="1"/>
    <col min="4613" max="4613" width="10.5703125" customWidth="1"/>
    <col min="4614" max="4615" width="14.140625" customWidth="1"/>
    <col min="4618" max="4618" width="11.28515625" customWidth="1"/>
    <col min="4850" max="4850" width="10.85546875" customWidth="1"/>
    <col min="4852" max="4852" width="34.140625" customWidth="1"/>
    <col min="4853" max="4864" width="0" hidden="1" customWidth="1"/>
    <col min="4865" max="4867" width="15.28515625" customWidth="1"/>
    <col min="4868" max="4868" width="13.7109375" customWidth="1"/>
    <col min="4869" max="4869" width="10.5703125" customWidth="1"/>
    <col min="4870" max="4871" width="14.140625" customWidth="1"/>
    <col min="4874" max="4874" width="11.28515625" customWidth="1"/>
    <col min="5106" max="5106" width="10.85546875" customWidth="1"/>
    <col min="5108" max="5108" width="34.140625" customWidth="1"/>
    <col min="5109" max="5120" width="0" hidden="1" customWidth="1"/>
    <col min="5121" max="5123" width="15.28515625" customWidth="1"/>
    <col min="5124" max="5124" width="13.7109375" customWidth="1"/>
    <col min="5125" max="5125" width="10.5703125" customWidth="1"/>
    <col min="5126" max="5127" width="14.140625" customWidth="1"/>
    <col min="5130" max="5130" width="11.28515625" customWidth="1"/>
    <col min="5362" max="5362" width="10.85546875" customWidth="1"/>
    <col min="5364" max="5364" width="34.140625" customWidth="1"/>
    <col min="5365" max="5376" width="0" hidden="1" customWidth="1"/>
    <col min="5377" max="5379" width="15.28515625" customWidth="1"/>
    <col min="5380" max="5380" width="13.7109375" customWidth="1"/>
    <col min="5381" max="5381" width="10.5703125" customWidth="1"/>
    <col min="5382" max="5383" width="14.140625" customWidth="1"/>
    <col min="5386" max="5386" width="11.28515625" customWidth="1"/>
    <col min="5618" max="5618" width="10.85546875" customWidth="1"/>
    <col min="5620" max="5620" width="34.140625" customWidth="1"/>
    <col min="5621" max="5632" width="0" hidden="1" customWidth="1"/>
    <col min="5633" max="5635" width="15.28515625" customWidth="1"/>
    <col min="5636" max="5636" width="13.7109375" customWidth="1"/>
    <col min="5637" max="5637" width="10.5703125" customWidth="1"/>
    <col min="5638" max="5639" width="14.140625" customWidth="1"/>
    <col min="5642" max="5642" width="11.28515625" customWidth="1"/>
    <col min="5874" max="5874" width="10.85546875" customWidth="1"/>
    <col min="5876" max="5876" width="34.140625" customWidth="1"/>
    <col min="5877" max="5888" width="0" hidden="1" customWidth="1"/>
    <col min="5889" max="5891" width="15.28515625" customWidth="1"/>
    <col min="5892" max="5892" width="13.7109375" customWidth="1"/>
    <col min="5893" max="5893" width="10.5703125" customWidth="1"/>
    <col min="5894" max="5895" width="14.140625" customWidth="1"/>
    <col min="5898" max="5898" width="11.28515625" customWidth="1"/>
    <col min="6130" max="6130" width="10.85546875" customWidth="1"/>
    <col min="6132" max="6132" width="34.140625" customWidth="1"/>
    <col min="6133" max="6144" width="0" hidden="1" customWidth="1"/>
    <col min="6145" max="6147" width="15.28515625" customWidth="1"/>
    <col min="6148" max="6148" width="13.7109375" customWidth="1"/>
    <col min="6149" max="6149" width="10.5703125" customWidth="1"/>
    <col min="6150" max="6151" width="14.140625" customWidth="1"/>
    <col min="6154" max="6154" width="11.28515625" customWidth="1"/>
    <col min="6386" max="6386" width="10.85546875" customWidth="1"/>
    <col min="6388" max="6388" width="34.140625" customWidth="1"/>
    <col min="6389" max="6400" width="0" hidden="1" customWidth="1"/>
    <col min="6401" max="6403" width="15.28515625" customWidth="1"/>
    <col min="6404" max="6404" width="13.7109375" customWidth="1"/>
    <col min="6405" max="6405" width="10.5703125" customWidth="1"/>
    <col min="6406" max="6407" width="14.140625" customWidth="1"/>
    <col min="6410" max="6410" width="11.28515625" customWidth="1"/>
    <col min="6642" max="6642" width="10.85546875" customWidth="1"/>
    <col min="6644" max="6644" width="34.140625" customWidth="1"/>
    <col min="6645" max="6656" width="0" hidden="1" customWidth="1"/>
    <col min="6657" max="6659" width="15.28515625" customWidth="1"/>
    <col min="6660" max="6660" width="13.7109375" customWidth="1"/>
    <col min="6661" max="6661" width="10.5703125" customWidth="1"/>
    <col min="6662" max="6663" width="14.140625" customWidth="1"/>
    <col min="6666" max="6666" width="11.28515625" customWidth="1"/>
    <col min="6898" max="6898" width="10.85546875" customWidth="1"/>
    <col min="6900" max="6900" width="34.140625" customWidth="1"/>
    <col min="6901" max="6912" width="0" hidden="1" customWidth="1"/>
    <col min="6913" max="6915" width="15.28515625" customWidth="1"/>
    <col min="6916" max="6916" width="13.7109375" customWidth="1"/>
    <col min="6917" max="6917" width="10.5703125" customWidth="1"/>
    <col min="6918" max="6919" width="14.140625" customWidth="1"/>
    <col min="6922" max="6922" width="11.28515625" customWidth="1"/>
    <col min="7154" max="7154" width="10.85546875" customWidth="1"/>
    <col min="7156" max="7156" width="34.140625" customWidth="1"/>
    <col min="7157" max="7168" width="0" hidden="1" customWidth="1"/>
    <col min="7169" max="7171" width="15.28515625" customWidth="1"/>
    <col min="7172" max="7172" width="13.7109375" customWidth="1"/>
    <col min="7173" max="7173" width="10.5703125" customWidth="1"/>
    <col min="7174" max="7175" width="14.140625" customWidth="1"/>
    <col min="7178" max="7178" width="11.28515625" customWidth="1"/>
    <col min="7410" max="7410" width="10.85546875" customWidth="1"/>
    <col min="7412" max="7412" width="34.140625" customWidth="1"/>
    <col min="7413" max="7424" width="0" hidden="1" customWidth="1"/>
    <col min="7425" max="7427" width="15.28515625" customWidth="1"/>
    <col min="7428" max="7428" width="13.7109375" customWidth="1"/>
    <col min="7429" max="7429" width="10.5703125" customWidth="1"/>
    <col min="7430" max="7431" width="14.140625" customWidth="1"/>
    <col min="7434" max="7434" width="11.28515625" customWidth="1"/>
    <col min="7666" max="7666" width="10.85546875" customWidth="1"/>
    <col min="7668" max="7668" width="34.140625" customWidth="1"/>
    <col min="7669" max="7680" width="0" hidden="1" customWidth="1"/>
    <col min="7681" max="7683" width="15.28515625" customWidth="1"/>
    <col min="7684" max="7684" width="13.7109375" customWidth="1"/>
    <col min="7685" max="7685" width="10.5703125" customWidth="1"/>
    <col min="7686" max="7687" width="14.140625" customWidth="1"/>
    <col min="7690" max="7690" width="11.28515625" customWidth="1"/>
    <col min="7922" max="7922" width="10.85546875" customWidth="1"/>
    <col min="7924" max="7924" width="34.140625" customWidth="1"/>
    <col min="7925" max="7936" width="0" hidden="1" customWidth="1"/>
    <col min="7937" max="7939" width="15.28515625" customWidth="1"/>
    <col min="7940" max="7940" width="13.7109375" customWidth="1"/>
    <col min="7941" max="7941" width="10.5703125" customWidth="1"/>
    <col min="7942" max="7943" width="14.140625" customWidth="1"/>
    <col min="7946" max="7946" width="11.28515625" customWidth="1"/>
    <col min="8178" max="8178" width="10.85546875" customWidth="1"/>
    <col min="8180" max="8180" width="34.140625" customWidth="1"/>
    <col min="8181" max="8192" width="0" hidden="1" customWidth="1"/>
    <col min="8193" max="8195" width="15.28515625" customWidth="1"/>
    <col min="8196" max="8196" width="13.7109375" customWidth="1"/>
    <col min="8197" max="8197" width="10.5703125" customWidth="1"/>
    <col min="8198" max="8199" width="14.140625" customWidth="1"/>
    <col min="8202" max="8202" width="11.28515625" customWidth="1"/>
    <col min="8434" max="8434" width="10.85546875" customWidth="1"/>
    <col min="8436" max="8436" width="34.140625" customWidth="1"/>
    <col min="8437" max="8448" width="0" hidden="1" customWidth="1"/>
    <col min="8449" max="8451" width="15.28515625" customWidth="1"/>
    <col min="8452" max="8452" width="13.7109375" customWidth="1"/>
    <col min="8453" max="8453" width="10.5703125" customWidth="1"/>
    <col min="8454" max="8455" width="14.140625" customWidth="1"/>
    <col min="8458" max="8458" width="11.28515625" customWidth="1"/>
    <col min="8690" max="8690" width="10.85546875" customWidth="1"/>
    <col min="8692" max="8692" width="34.140625" customWidth="1"/>
    <col min="8693" max="8704" width="0" hidden="1" customWidth="1"/>
    <col min="8705" max="8707" width="15.28515625" customWidth="1"/>
    <col min="8708" max="8708" width="13.7109375" customWidth="1"/>
    <col min="8709" max="8709" width="10.5703125" customWidth="1"/>
    <col min="8710" max="8711" width="14.140625" customWidth="1"/>
    <col min="8714" max="8714" width="11.28515625" customWidth="1"/>
    <col min="8946" max="8946" width="10.85546875" customWidth="1"/>
    <col min="8948" max="8948" width="34.140625" customWidth="1"/>
    <col min="8949" max="8960" width="0" hidden="1" customWidth="1"/>
    <col min="8961" max="8963" width="15.28515625" customWidth="1"/>
    <col min="8964" max="8964" width="13.7109375" customWidth="1"/>
    <col min="8965" max="8965" width="10.5703125" customWidth="1"/>
    <col min="8966" max="8967" width="14.140625" customWidth="1"/>
    <col min="8970" max="8970" width="11.28515625" customWidth="1"/>
    <col min="9202" max="9202" width="10.85546875" customWidth="1"/>
    <col min="9204" max="9204" width="34.140625" customWidth="1"/>
    <col min="9205" max="9216" width="0" hidden="1" customWidth="1"/>
    <col min="9217" max="9219" width="15.28515625" customWidth="1"/>
    <col min="9220" max="9220" width="13.7109375" customWidth="1"/>
    <col min="9221" max="9221" width="10.5703125" customWidth="1"/>
    <col min="9222" max="9223" width="14.140625" customWidth="1"/>
    <col min="9226" max="9226" width="11.28515625" customWidth="1"/>
    <col min="9458" max="9458" width="10.85546875" customWidth="1"/>
    <col min="9460" max="9460" width="34.140625" customWidth="1"/>
    <col min="9461" max="9472" width="0" hidden="1" customWidth="1"/>
    <col min="9473" max="9475" width="15.28515625" customWidth="1"/>
    <col min="9476" max="9476" width="13.7109375" customWidth="1"/>
    <col min="9477" max="9477" width="10.5703125" customWidth="1"/>
    <col min="9478" max="9479" width="14.140625" customWidth="1"/>
    <col min="9482" max="9482" width="11.28515625" customWidth="1"/>
    <col min="9714" max="9714" width="10.85546875" customWidth="1"/>
    <col min="9716" max="9716" width="34.140625" customWidth="1"/>
    <col min="9717" max="9728" width="0" hidden="1" customWidth="1"/>
    <col min="9729" max="9731" width="15.28515625" customWidth="1"/>
    <col min="9732" max="9732" width="13.7109375" customWidth="1"/>
    <col min="9733" max="9733" width="10.5703125" customWidth="1"/>
    <col min="9734" max="9735" width="14.140625" customWidth="1"/>
    <col min="9738" max="9738" width="11.28515625" customWidth="1"/>
    <col min="9970" max="9970" width="10.85546875" customWidth="1"/>
    <col min="9972" max="9972" width="34.140625" customWidth="1"/>
    <col min="9973" max="9984" width="0" hidden="1" customWidth="1"/>
    <col min="9985" max="9987" width="15.28515625" customWidth="1"/>
    <col min="9988" max="9988" width="13.7109375" customWidth="1"/>
    <col min="9989" max="9989" width="10.5703125" customWidth="1"/>
    <col min="9990" max="9991" width="14.140625" customWidth="1"/>
    <col min="9994" max="9994" width="11.28515625" customWidth="1"/>
    <col min="10226" max="10226" width="10.85546875" customWidth="1"/>
    <col min="10228" max="10228" width="34.140625" customWidth="1"/>
    <col min="10229" max="10240" width="0" hidden="1" customWidth="1"/>
    <col min="10241" max="10243" width="15.28515625" customWidth="1"/>
    <col min="10244" max="10244" width="13.7109375" customWidth="1"/>
    <col min="10245" max="10245" width="10.5703125" customWidth="1"/>
    <col min="10246" max="10247" width="14.140625" customWidth="1"/>
    <col min="10250" max="10250" width="11.28515625" customWidth="1"/>
    <col min="10482" max="10482" width="10.85546875" customWidth="1"/>
    <col min="10484" max="10484" width="34.140625" customWidth="1"/>
    <col min="10485" max="10496" width="0" hidden="1" customWidth="1"/>
    <col min="10497" max="10499" width="15.28515625" customWidth="1"/>
    <col min="10500" max="10500" width="13.7109375" customWidth="1"/>
    <col min="10501" max="10501" width="10.5703125" customWidth="1"/>
    <col min="10502" max="10503" width="14.140625" customWidth="1"/>
    <col min="10506" max="10506" width="11.28515625" customWidth="1"/>
    <col min="10738" max="10738" width="10.85546875" customWidth="1"/>
    <col min="10740" max="10740" width="34.140625" customWidth="1"/>
    <col min="10741" max="10752" width="0" hidden="1" customWidth="1"/>
    <col min="10753" max="10755" width="15.28515625" customWidth="1"/>
    <col min="10756" max="10756" width="13.7109375" customWidth="1"/>
    <col min="10757" max="10757" width="10.5703125" customWidth="1"/>
    <col min="10758" max="10759" width="14.140625" customWidth="1"/>
    <col min="10762" max="10762" width="11.28515625" customWidth="1"/>
    <col min="10994" max="10994" width="10.85546875" customWidth="1"/>
    <col min="10996" max="10996" width="34.140625" customWidth="1"/>
    <col min="10997" max="11008" width="0" hidden="1" customWidth="1"/>
    <col min="11009" max="11011" width="15.28515625" customWidth="1"/>
    <col min="11012" max="11012" width="13.7109375" customWidth="1"/>
    <col min="11013" max="11013" width="10.5703125" customWidth="1"/>
    <col min="11014" max="11015" width="14.140625" customWidth="1"/>
    <col min="11018" max="11018" width="11.28515625" customWidth="1"/>
    <col min="11250" max="11250" width="10.85546875" customWidth="1"/>
    <col min="11252" max="11252" width="34.140625" customWidth="1"/>
    <col min="11253" max="11264" width="0" hidden="1" customWidth="1"/>
    <col min="11265" max="11267" width="15.28515625" customWidth="1"/>
    <col min="11268" max="11268" width="13.7109375" customWidth="1"/>
    <col min="11269" max="11269" width="10.5703125" customWidth="1"/>
    <col min="11270" max="11271" width="14.140625" customWidth="1"/>
    <col min="11274" max="11274" width="11.28515625" customWidth="1"/>
    <col min="11506" max="11506" width="10.85546875" customWidth="1"/>
    <col min="11508" max="11508" width="34.140625" customWidth="1"/>
    <col min="11509" max="11520" width="0" hidden="1" customWidth="1"/>
    <col min="11521" max="11523" width="15.28515625" customWidth="1"/>
    <col min="11524" max="11524" width="13.7109375" customWidth="1"/>
    <col min="11525" max="11525" width="10.5703125" customWidth="1"/>
    <col min="11526" max="11527" width="14.140625" customWidth="1"/>
    <col min="11530" max="11530" width="11.28515625" customWidth="1"/>
    <col min="11762" max="11762" width="10.85546875" customWidth="1"/>
    <col min="11764" max="11764" width="34.140625" customWidth="1"/>
    <col min="11765" max="11776" width="0" hidden="1" customWidth="1"/>
    <col min="11777" max="11779" width="15.28515625" customWidth="1"/>
    <col min="11780" max="11780" width="13.7109375" customWidth="1"/>
    <col min="11781" max="11781" width="10.5703125" customWidth="1"/>
    <col min="11782" max="11783" width="14.140625" customWidth="1"/>
    <col min="11786" max="11786" width="11.28515625" customWidth="1"/>
    <col min="12018" max="12018" width="10.85546875" customWidth="1"/>
    <col min="12020" max="12020" width="34.140625" customWidth="1"/>
    <col min="12021" max="12032" width="0" hidden="1" customWidth="1"/>
    <col min="12033" max="12035" width="15.28515625" customWidth="1"/>
    <col min="12036" max="12036" width="13.7109375" customWidth="1"/>
    <col min="12037" max="12037" width="10.5703125" customWidth="1"/>
    <col min="12038" max="12039" width="14.140625" customWidth="1"/>
    <col min="12042" max="12042" width="11.28515625" customWidth="1"/>
    <col min="12274" max="12274" width="10.85546875" customWidth="1"/>
    <col min="12276" max="12276" width="34.140625" customWidth="1"/>
    <col min="12277" max="12288" width="0" hidden="1" customWidth="1"/>
    <col min="12289" max="12291" width="15.28515625" customWidth="1"/>
    <col min="12292" max="12292" width="13.7109375" customWidth="1"/>
    <col min="12293" max="12293" width="10.5703125" customWidth="1"/>
    <col min="12294" max="12295" width="14.140625" customWidth="1"/>
    <col min="12298" max="12298" width="11.28515625" customWidth="1"/>
    <col min="12530" max="12530" width="10.85546875" customWidth="1"/>
    <col min="12532" max="12532" width="34.140625" customWidth="1"/>
    <col min="12533" max="12544" width="0" hidden="1" customWidth="1"/>
    <col min="12545" max="12547" width="15.28515625" customWidth="1"/>
    <col min="12548" max="12548" width="13.7109375" customWidth="1"/>
    <col min="12549" max="12549" width="10.5703125" customWidth="1"/>
    <col min="12550" max="12551" width="14.140625" customWidth="1"/>
    <col min="12554" max="12554" width="11.28515625" customWidth="1"/>
    <col min="12786" max="12786" width="10.85546875" customWidth="1"/>
    <col min="12788" max="12788" width="34.140625" customWidth="1"/>
    <col min="12789" max="12800" width="0" hidden="1" customWidth="1"/>
    <col min="12801" max="12803" width="15.28515625" customWidth="1"/>
    <col min="12804" max="12804" width="13.7109375" customWidth="1"/>
    <col min="12805" max="12805" width="10.5703125" customWidth="1"/>
    <col min="12806" max="12807" width="14.140625" customWidth="1"/>
    <col min="12810" max="12810" width="11.28515625" customWidth="1"/>
    <col min="13042" max="13042" width="10.85546875" customWidth="1"/>
    <col min="13044" max="13044" width="34.140625" customWidth="1"/>
    <col min="13045" max="13056" width="0" hidden="1" customWidth="1"/>
    <col min="13057" max="13059" width="15.28515625" customWidth="1"/>
    <col min="13060" max="13060" width="13.7109375" customWidth="1"/>
    <col min="13061" max="13061" width="10.5703125" customWidth="1"/>
    <col min="13062" max="13063" width="14.140625" customWidth="1"/>
    <col min="13066" max="13066" width="11.28515625" customWidth="1"/>
    <col min="13298" max="13298" width="10.85546875" customWidth="1"/>
    <col min="13300" max="13300" width="34.140625" customWidth="1"/>
    <col min="13301" max="13312" width="0" hidden="1" customWidth="1"/>
    <col min="13313" max="13315" width="15.28515625" customWidth="1"/>
    <col min="13316" max="13316" width="13.7109375" customWidth="1"/>
    <col min="13317" max="13317" width="10.5703125" customWidth="1"/>
    <col min="13318" max="13319" width="14.140625" customWidth="1"/>
    <col min="13322" max="13322" width="11.28515625" customWidth="1"/>
    <col min="13554" max="13554" width="10.85546875" customWidth="1"/>
    <col min="13556" max="13556" width="34.140625" customWidth="1"/>
    <col min="13557" max="13568" width="0" hidden="1" customWidth="1"/>
    <col min="13569" max="13571" width="15.28515625" customWidth="1"/>
    <col min="13572" max="13572" width="13.7109375" customWidth="1"/>
    <col min="13573" max="13573" width="10.5703125" customWidth="1"/>
    <col min="13574" max="13575" width="14.140625" customWidth="1"/>
    <col min="13578" max="13578" width="11.28515625" customWidth="1"/>
    <col min="13810" max="13810" width="10.85546875" customWidth="1"/>
    <col min="13812" max="13812" width="34.140625" customWidth="1"/>
    <col min="13813" max="13824" width="0" hidden="1" customWidth="1"/>
    <col min="13825" max="13827" width="15.28515625" customWidth="1"/>
    <col min="13828" max="13828" width="13.7109375" customWidth="1"/>
    <col min="13829" max="13829" width="10.5703125" customWidth="1"/>
    <col min="13830" max="13831" width="14.140625" customWidth="1"/>
    <col min="13834" max="13834" width="11.28515625" customWidth="1"/>
    <col min="14066" max="14066" width="10.85546875" customWidth="1"/>
    <col min="14068" max="14068" width="34.140625" customWidth="1"/>
    <col min="14069" max="14080" width="0" hidden="1" customWidth="1"/>
    <col min="14081" max="14083" width="15.28515625" customWidth="1"/>
    <col min="14084" max="14084" width="13.7109375" customWidth="1"/>
    <col min="14085" max="14085" width="10.5703125" customWidth="1"/>
    <col min="14086" max="14087" width="14.140625" customWidth="1"/>
    <col min="14090" max="14090" width="11.28515625" customWidth="1"/>
    <col min="14322" max="14322" width="10.85546875" customWidth="1"/>
    <col min="14324" max="14324" width="34.140625" customWidth="1"/>
    <col min="14325" max="14336" width="0" hidden="1" customWidth="1"/>
    <col min="14337" max="14339" width="15.28515625" customWidth="1"/>
    <col min="14340" max="14340" width="13.7109375" customWidth="1"/>
    <col min="14341" max="14341" width="10.5703125" customWidth="1"/>
    <col min="14342" max="14343" width="14.140625" customWidth="1"/>
    <col min="14346" max="14346" width="11.28515625" customWidth="1"/>
    <col min="14578" max="14578" width="10.85546875" customWidth="1"/>
    <col min="14580" max="14580" width="34.140625" customWidth="1"/>
    <col min="14581" max="14592" width="0" hidden="1" customWidth="1"/>
    <col min="14593" max="14595" width="15.28515625" customWidth="1"/>
    <col min="14596" max="14596" width="13.7109375" customWidth="1"/>
    <col min="14597" max="14597" width="10.5703125" customWidth="1"/>
    <col min="14598" max="14599" width="14.140625" customWidth="1"/>
    <col min="14602" max="14602" width="11.28515625" customWidth="1"/>
    <col min="14834" max="14834" width="10.85546875" customWidth="1"/>
    <col min="14836" max="14836" width="34.140625" customWidth="1"/>
    <col min="14837" max="14848" width="0" hidden="1" customWidth="1"/>
    <col min="14849" max="14851" width="15.28515625" customWidth="1"/>
    <col min="14852" max="14852" width="13.7109375" customWidth="1"/>
    <col min="14853" max="14853" width="10.5703125" customWidth="1"/>
    <col min="14854" max="14855" width="14.140625" customWidth="1"/>
    <col min="14858" max="14858" width="11.28515625" customWidth="1"/>
    <col min="15090" max="15090" width="10.85546875" customWidth="1"/>
    <col min="15092" max="15092" width="34.140625" customWidth="1"/>
    <col min="15093" max="15104" width="0" hidden="1" customWidth="1"/>
    <col min="15105" max="15107" width="15.28515625" customWidth="1"/>
    <col min="15108" max="15108" width="13.7109375" customWidth="1"/>
    <col min="15109" max="15109" width="10.5703125" customWidth="1"/>
    <col min="15110" max="15111" width="14.140625" customWidth="1"/>
    <col min="15114" max="15114" width="11.28515625" customWidth="1"/>
    <col min="15346" max="15346" width="10.85546875" customWidth="1"/>
    <col min="15348" max="15348" width="34.140625" customWidth="1"/>
    <col min="15349" max="15360" width="0" hidden="1" customWidth="1"/>
    <col min="15361" max="15363" width="15.28515625" customWidth="1"/>
    <col min="15364" max="15364" width="13.7109375" customWidth="1"/>
    <col min="15365" max="15365" width="10.5703125" customWidth="1"/>
    <col min="15366" max="15367" width="14.140625" customWidth="1"/>
    <col min="15370" max="15370" width="11.28515625" customWidth="1"/>
    <col min="15602" max="15602" width="10.85546875" customWidth="1"/>
    <col min="15604" max="15604" width="34.140625" customWidth="1"/>
    <col min="15605" max="15616" width="0" hidden="1" customWidth="1"/>
    <col min="15617" max="15619" width="15.28515625" customWidth="1"/>
    <col min="15620" max="15620" width="13.7109375" customWidth="1"/>
    <col min="15621" max="15621" width="10.5703125" customWidth="1"/>
    <col min="15622" max="15623" width="14.140625" customWidth="1"/>
    <col min="15626" max="15626" width="11.28515625" customWidth="1"/>
    <col min="15858" max="15858" width="10.85546875" customWidth="1"/>
    <col min="15860" max="15860" width="34.140625" customWidth="1"/>
    <col min="15861" max="15872" width="0" hidden="1" customWidth="1"/>
    <col min="15873" max="15875" width="15.28515625" customWidth="1"/>
    <col min="15876" max="15876" width="13.7109375" customWidth="1"/>
    <col min="15877" max="15877" width="10.5703125" customWidth="1"/>
    <col min="15878" max="15879" width="14.140625" customWidth="1"/>
    <col min="15882" max="15882" width="11.28515625" customWidth="1"/>
    <col min="16114" max="16114" width="10.85546875" customWidth="1"/>
    <col min="16116" max="16116" width="34.140625" customWidth="1"/>
    <col min="16117" max="16128" width="0" hidden="1" customWidth="1"/>
    <col min="16129" max="16131" width="15.28515625" customWidth="1"/>
    <col min="16132" max="16132" width="13.7109375" customWidth="1"/>
    <col min="16133" max="16133" width="10.5703125" customWidth="1"/>
    <col min="16134" max="16135" width="14.140625" customWidth="1"/>
    <col min="16138" max="16138" width="11.28515625" customWidth="1"/>
  </cols>
  <sheetData>
    <row r="1" spans="1:19" ht="15.75" thickBot="1" x14ac:dyDescent="0.3">
      <c r="A1" s="761" t="s">
        <v>276</v>
      </c>
      <c r="B1" s="761"/>
      <c r="C1" s="761"/>
    </row>
    <row r="2" spans="1:19" ht="13.5" customHeight="1" thickTop="1" thickBot="1" x14ac:dyDescent="0.3">
      <c r="A2" s="725" t="s">
        <v>101</v>
      </c>
      <c r="B2" s="828" t="s">
        <v>1</v>
      </c>
      <c r="C2" s="729" t="s">
        <v>102</v>
      </c>
      <c r="D2" s="664" t="s">
        <v>3</v>
      </c>
      <c r="E2" s="664" t="s">
        <v>4</v>
      </c>
      <c r="F2" s="664" t="s">
        <v>500</v>
      </c>
      <c r="G2" s="759" t="s">
        <v>401</v>
      </c>
      <c r="H2" s="723" t="s">
        <v>466</v>
      </c>
      <c r="I2" s="724"/>
      <c r="J2" s="660" t="s">
        <v>404</v>
      </c>
      <c r="L2" s="380"/>
      <c r="M2" s="380"/>
      <c r="N2" s="380"/>
      <c r="O2" s="380"/>
      <c r="P2" s="380"/>
      <c r="Q2" s="380"/>
      <c r="R2" s="380"/>
      <c r="S2" s="380"/>
    </row>
    <row r="3" spans="1:19" ht="30" customHeight="1" thickBot="1" x14ac:dyDescent="0.3">
      <c r="A3" s="726"/>
      <c r="B3" s="829"/>
      <c r="C3" s="730"/>
      <c r="D3" s="665"/>
      <c r="E3" s="665"/>
      <c r="F3" s="665"/>
      <c r="G3" s="760"/>
      <c r="H3" s="516" t="s">
        <v>8</v>
      </c>
      <c r="I3" s="517" t="s">
        <v>10</v>
      </c>
      <c r="J3" s="661"/>
      <c r="L3" s="380"/>
      <c r="M3" s="380"/>
      <c r="N3" s="380"/>
      <c r="O3" s="380"/>
      <c r="P3" s="380"/>
      <c r="Q3" s="380"/>
      <c r="R3" s="380"/>
      <c r="S3" s="380"/>
    </row>
    <row r="4" spans="1:19" ht="16.5" thickTop="1" thickBot="1" x14ac:dyDescent="0.3">
      <c r="A4" s="238" t="s">
        <v>103</v>
      </c>
      <c r="B4" s="764" t="s">
        <v>277</v>
      </c>
      <c r="C4" s="764"/>
      <c r="D4" s="382">
        <v>23813.83</v>
      </c>
      <c r="E4" s="382">
        <v>0</v>
      </c>
      <c r="F4" s="382">
        <v>27286.1</v>
      </c>
      <c r="G4" s="381">
        <f>SUM(G5:G6)</f>
        <v>13000</v>
      </c>
      <c r="H4" s="381">
        <f>SUM(H5:H6)</f>
        <v>0</v>
      </c>
      <c r="I4" s="381">
        <f>SUM(I5:I6)</f>
        <v>0</v>
      </c>
      <c r="J4" s="383">
        <f>SUM(J5:J6)</f>
        <v>13000</v>
      </c>
    </row>
    <row r="5" spans="1:19" hidden="1" x14ac:dyDescent="0.25">
      <c r="A5" s="710"/>
      <c r="B5" s="746"/>
      <c r="C5" s="112" t="s">
        <v>278</v>
      </c>
      <c r="D5" s="56"/>
      <c r="E5" s="56"/>
      <c r="F5" s="56"/>
      <c r="G5" s="86"/>
      <c r="H5" s="86"/>
      <c r="I5" s="86"/>
      <c r="J5" s="98">
        <f>G5+H5+I5</f>
        <v>0</v>
      </c>
    </row>
    <row r="6" spans="1:19" ht="15.75" thickBot="1" x14ac:dyDescent="0.3">
      <c r="A6" s="711"/>
      <c r="B6" s="747"/>
      <c r="C6" s="112" t="s">
        <v>279</v>
      </c>
      <c r="D6" s="56"/>
      <c r="E6" s="56"/>
      <c r="F6" s="56"/>
      <c r="G6" s="86">
        <v>13000</v>
      </c>
      <c r="H6" s="86"/>
      <c r="I6" s="86"/>
      <c r="J6" s="98">
        <f>G6+H6+I6</f>
        <v>13000</v>
      </c>
    </row>
    <row r="7" spans="1:19" ht="15.75" hidden="1" thickBot="1" x14ac:dyDescent="0.3">
      <c r="A7" s="711"/>
      <c r="B7" s="747"/>
      <c r="C7" s="112"/>
      <c r="D7" s="56"/>
      <c r="E7" s="56"/>
      <c r="F7" s="56"/>
      <c r="G7" s="86"/>
      <c r="H7" s="86"/>
      <c r="I7" s="86"/>
      <c r="J7" s="98"/>
    </row>
    <row r="8" spans="1:19" ht="15.75" hidden="1" thickBot="1" x14ac:dyDescent="0.3">
      <c r="A8" s="712"/>
      <c r="B8" s="748"/>
      <c r="C8" s="112"/>
      <c r="D8" s="56"/>
      <c r="E8" s="56"/>
      <c r="F8" s="56"/>
      <c r="G8" s="86"/>
      <c r="H8" s="86"/>
      <c r="I8" s="113"/>
      <c r="J8" s="376"/>
    </row>
    <row r="9" spans="1:19" ht="15.75" thickBot="1" x14ac:dyDescent="0.3">
      <c r="A9" s="180" t="s">
        <v>124</v>
      </c>
      <c r="B9" s="752" t="s">
        <v>280</v>
      </c>
      <c r="C9" s="752"/>
      <c r="D9" s="103">
        <v>12513.86</v>
      </c>
      <c r="E9" s="103">
        <v>14947.44</v>
      </c>
      <c r="F9" s="103">
        <v>13076.5</v>
      </c>
      <c r="G9" s="102">
        <f>G10</f>
        <v>0</v>
      </c>
      <c r="H9" s="102">
        <f>H10</f>
        <v>0</v>
      </c>
      <c r="I9" s="102">
        <f>I10</f>
        <v>0</v>
      </c>
      <c r="J9" s="106">
        <f>J10</f>
        <v>0</v>
      </c>
    </row>
    <row r="10" spans="1:19" ht="15.75" hidden="1" thickBot="1" x14ac:dyDescent="0.3">
      <c r="A10" s="384"/>
      <c r="B10" s="746"/>
      <c r="C10" s="67" t="s">
        <v>281</v>
      </c>
      <c r="D10" s="22"/>
      <c r="E10" s="22"/>
      <c r="F10" s="22"/>
      <c r="G10" s="68"/>
      <c r="H10" s="68"/>
      <c r="I10" s="68"/>
      <c r="J10" s="385">
        <f>G10+H10+I10</f>
        <v>0</v>
      </c>
    </row>
    <row r="11" spans="1:19" ht="15.75" hidden="1" thickBot="1" x14ac:dyDescent="0.3">
      <c r="A11" s="384"/>
      <c r="B11" s="748"/>
      <c r="C11" s="197" t="s">
        <v>282</v>
      </c>
      <c r="D11" s="109"/>
      <c r="E11" s="109"/>
      <c r="F11" s="109"/>
      <c r="G11" s="86"/>
      <c r="H11" s="86"/>
      <c r="I11" s="86"/>
      <c r="J11" s="98"/>
    </row>
    <row r="12" spans="1:19" ht="15.75" thickBot="1" x14ac:dyDescent="0.3">
      <c r="A12" s="180" t="s">
        <v>134</v>
      </c>
      <c r="B12" s="752" t="s">
        <v>283</v>
      </c>
      <c r="C12" s="752"/>
      <c r="D12" s="103">
        <v>904828.37</v>
      </c>
      <c r="E12" s="103">
        <v>1191812.5499999998</v>
      </c>
      <c r="F12" s="103">
        <v>902832.48</v>
      </c>
      <c r="G12" s="102">
        <f>SUM(G13:G20)</f>
        <v>1329913</v>
      </c>
      <c r="H12" s="102">
        <f>SUM(H13:H20)</f>
        <v>-184000</v>
      </c>
      <c r="I12" s="102">
        <f>SUM(I13:I20)</f>
        <v>254745</v>
      </c>
      <c r="J12" s="106">
        <f>SUM(J13:J20)</f>
        <v>1400658</v>
      </c>
    </row>
    <row r="13" spans="1:19" x14ac:dyDescent="0.25">
      <c r="A13" s="711"/>
      <c r="B13" s="757"/>
      <c r="C13" s="112" t="s">
        <v>284</v>
      </c>
      <c r="D13" s="56"/>
      <c r="E13" s="56"/>
      <c r="F13" s="56"/>
      <c r="G13" s="86">
        <v>57000</v>
      </c>
      <c r="H13" s="86"/>
      <c r="I13" s="86">
        <f>40000-4255-1000</f>
        <v>34745</v>
      </c>
      <c r="J13" s="98">
        <f t="shared" ref="J13:J20" si="0">G13+H13+I13</f>
        <v>91745</v>
      </c>
    </row>
    <row r="14" spans="1:19" hidden="1" x14ac:dyDescent="0.25">
      <c r="A14" s="711"/>
      <c r="B14" s="757"/>
      <c r="C14" s="112" t="s">
        <v>285</v>
      </c>
      <c r="D14" s="56"/>
      <c r="E14" s="56"/>
      <c r="F14" s="56"/>
      <c r="G14" s="86"/>
      <c r="H14" s="86"/>
      <c r="I14" s="86"/>
      <c r="J14" s="98">
        <f t="shared" si="0"/>
        <v>0</v>
      </c>
    </row>
    <row r="15" spans="1:19" hidden="1" x14ac:dyDescent="0.25">
      <c r="A15" s="711"/>
      <c r="B15" s="757"/>
      <c r="C15" s="69" t="s">
        <v>286</v>
      </c>
      <c r="D15" s="56"/>
      <c r="E15" s="56"/>
      <c r="F15" s="56"/>
      <c r="G15" s="86"/>
      <c r="H15" s="86"/>
      <c r="I15" s="86"/>
      <c r="J15" s="98">
        <f t="shared" si="0"/>
        <v>0</v>
      </c>
    </row>
    <row r="16" spans="1:19" hidden="1" x14ac:dyDescent="0.25">
      <c r="A16" s="711"/>
      <c r="B16" s="757"/>
      <c r="C16" s="72" t="s">
        <v>287</v>
      </c>
      <c r="D16" s="56"/>
      <c r="E16" s="56"/>
      <c r="F16" s="56"/>
      <c r="G16" s="86"/>
      <c r="H16" s="86"/>
      <c r="I16" s="86"/>
      <c r="J16" s="98">
        <f t="shared" si="0"/>
        <v>0</v>
      </c>
    </row>
    <row r="17" spans="1:13" hidden="1" x14ac:dyDescent="0.25">
      <c r="A17" s="711"/>
      <c r="B17" s="757"/>
      <c r="C17" s="72" t="s">
        <v>288</v>
      </c>
      <c r="D17" s="113"/>
      <c r="E17" s="113"/>
      <c r="F17" s="113"/>
      <c r="G17" s="86"/>
      <c r="H17" s="86"/>
      <c r="I17" s="86"/>
      <c r="J17" s="98">
        <f t="shared" si="0"/>
        <v>0</v>
      </c>
    </row>
    <row r="18" spans="1:13" hidden="1" x14ac:dyDescent="0.25">
      <c r="A18" s="711"/>
      <c r="B18" s="757"/>
      <c r="C18" s="72" t="s">
        <v>289</v>
      </c>
      <c r="D18" s="56"/>
      <c r="E18" s="56"/>
      <c r="F18" s="56"/>
      <c r="G18" s="86"/>
      <c r="H18" s="86"/>
      <c r="I18" s="86"/>
      <c r="J18" s="98">
        <f t="shared" si="0"/>
        <v>0</v>
      </c>
    </row>
    <row r="19" spans="1:13" x14ac:dyDescent="0.25">
      <c r="A19" s="711"/>
      <c r="B19" s="757"/>
      <c r="C19" s="69" t="s">
        <v>290</v>
      </c>
      <c r="D19" s="56"/>
      <c r="E19" s="56"/>
      <c r="F19" s="56"/>
      <c r="G19" s="86">
        <v>37833</v>
      </c>
      <c r="H19" s="86"/>
      <c r="I19" s="86"/>
      <c r="J19" s="98">
        <f t="shared" si="0"/>
        <v>37833</v>
      </c>
    </row>
    <row r="20" spans="1:13" ht="15.75" thickBot="1" x14ac:dyDescent="0.3">
      <c r="A20" s="711"/>
      <c r="B20" s="757"/>
      <c r="C20" s="69" t="s">
        <v>291</v>
      </c>
      <c r="D20" s="56"/>
      <c r="E20" s="56"/>
      <c r="F20" s="56"/>
      <c r="G20" s="86">
        <v>1235080</v>
      </c>
      <c r="H20" s="86">
        <f>-170000-14000</f>
        <v>-184000</v>
      </c>
      <c r="I20" s="86">
        <v>220000</v>
      </c>
      <c r="J20" s="98">
        <f t="shared" si="0"/>
        <v>1271080</v>
      </c>
      <c r="M20" s="168"/>
    </row>
    <row r="21" spans="1:13" ht="15.75" hidden="1" thickBot="1" x14ac:dyDescent="0.3">
      <c r="A21" s="711"/>
      <c r="B21" s="757"/>
      <c r="C21" s="69" t="s">
        <v>292</v>
      </c>
      <c r="D21" s="56"/>
      <c r="E21" s="56"/>
      <c r="F21" s="56"/>
      <c r="G21" s="86"/>
      <c r="H21" s="86"/>
      <c r="I21" s="86"/>
      <c r="J21" s="98"/>
    </row>
    <row r="22" spans="1:13" ht="15.75" hidden="1" thickBot="1" x14ac:dyDescent="0.3">
      <c r="A22" s="711"/>
      <c r="B22" s="757"/>
      <c r="C22" s="69" t="s">
        <v>293</v>
      </c>
      <c r="D22" s="56"/>
      <c r="E22" s="56"/>
      <c r="F22" s="56"/>
      <c r="G22" s="86"/>
      <c r="H22" s="86"/>
      <c r="I22" s="86"/>
      <c r="J22" s="98"/>
    </row>
    <row r="23" spans="1:13" ht="15.75" hidden="1" thickBot="1" x14ac:dyDescent="0.3">
      <c r="A23" s="711"/>
      <c r="B23" s="757"/>
      <c r="C23" s="69" t="s">
        <v>294</v>
      </c>
      <c r="D23" s="29"/>
      <c r="E23" s="29"/>
      <c r="F23" s="29"/>
      <c r="G23" s="30"/>
      <c r="H23" s="86"/>
      <c r="I23" s="70"/>
      <c r="J23" s="99"/>
    </row>
    <row r="24" spans="1:13" ht="15.75" hidden="1" thickBot="1" x14ac:dyDescent="0.3">
      <c r="A24" s="711"/>
      <c r="B24" s="757"/>
      <c r="C24" s="69" t="s">
        <v>295</v>
      </c>
      <c r="D24" s="29"/>
      <c r="E24" s="29"/>
      <c r="F24" s="29"/>
      <c r="G24" s="70"/>
      <c r="H24" s="86"/>
      <c r="I24" s="70"/>
      <c r="J24" s="99"/>
    </row>
    <row r="25" spans="1:13" ht="15.75" hidden="1" thickBot="1" x14ac:dyDescent="0.3">
      <c r="A25" s="711"/>
      <c r="B25" s="757"/>
      <c r="C25" s="69" t="s">
        <v>296</v>
      </c>
      <c r="D25" s="29"/>
      <c r="E25" s="29"/>
      <c r="F25" s="29"/>
      <c r="G25" s="70"/>
      <c r="H25" s="70"/>
      <c r="I25" s="70"/>
      <c r="J25" s="99"/>
    </row>
    <row r="26" spans="1:13" ht="15.75" hidden="1" thickBot="1" x14ac:dyDescent="0.3">
      <c r="A26" s="711"/>
      <c r="B26" s="757"/>
      <c r="C26" s="69" t="s">
        <v>297</v>
      </c>
      <c r="D26" s="29"/>
      <c r="E26" s="29"/>
      <c r="F26" s="29"/>
      <c r="G26" s="70"/>
      <c r="H26" s="70"/>
      <c r="I26" s="86"/>
      <c r="J26" s="98"/>
    </row>
    <row r="27" spans="1:13" ht="15.75" hidden="1" thickBot="1" x14ac:dyDescent="0.3">
      <c r="A27" s="711"/>
      <c r="B27" s="757"/>
      <c r="C27" s="69" t="s">
        <v>298</v>
      </c>
      <c r="D27" s="29"/>
      <c r="E27" s="29"/>
      <c r="F27" s="29"/>
      <c r="G27" s="70"/>
      <c r="H27" s="70"/>
      <c r="I27" s="86"/>
      <c r="J27" s="98"/>
    </row>
    <row r="28" spans="1:13" ht="15.75" hidden="1" thickBot="1" x14ac:dyDescent="0.3">
      <c r="A28" s="711"/>
      <c r="B28" s="757"/>
      <c r="C28" s="69" t="s">
        <v>295</v>
      </c>
      <c r="D28" s="29"/>
      <c r="E28" s="29"/>
      <c r="F28" s="29"/>
      <c r="G28" s="70"/>
      <c r="H28" s="70"/>
      <c r="I28" s="86"/>
      <c r="J28" s="98"/>
    </row>
    <row r="29" spans="1:13" ht="15.75" hidden="1" thickBot="1" x14ac:dyDescent="0.3">
      <c r="A29" s="712"/>
      <c r="B29" s="758"/>
      <c r="C29" s="197" t="s">
        <v>299</v>
      </c>
      <c r="D29" s="109"/>
      <c r="E29" s="109"/>
      <c r="F29" s="109"/>
      <c r="G29" s="86"/>
      <c r="H29" s="86"/>
      <c r="I29" s="86"/>
      <c r="J29" s="98"/>
    </row>
    <row r="30" spans="1:13" ht="15.75" thickBot="1" x14ac:dyDescent="0.3">
      <c r="A30" s="386" t="s">
        <v>138</v>
      </c>
      <c r="B30" s="632" t="s">
        <v>300</v>
      </c>
      <c r="C30" s="633"/>
      <c r="D30" s="103">
        <v>405936.13</v>
      </c>
      <c r="E30" s="103">
        <v>500251.95999999996</v>
      </c>
      <c r="F30" s="103">
        <v>456247.63</v>
      </c>
      <c r="G30" s="102">
        <f>SUM(G37:G42)</f>
        <v>1007329</v>
      </c>
      <c r="H30" s="102">
        <f>SUM(H37:H42)</f>
        <v>0</v>
      </c>
      <c r="I30" s="102">
        <f>SUM(I37:I49)</f>
        <v>0</v>
      </c>
      <c r="J30" s="106">
        <f>SUM(J37:J49)</f>
        <v>1007329</v>
      </c>
    </row>
    <row r="31" spans="1:13" hidden="1" x14ac:dyDescent="0.25">
      <c r="A31" s="384"/>
      <c r="B31" s="387"/>
      <c r="C31" s="69" t="s">
        <v>301</v>
      </c>
      <c r="D31" s="56"/>
      <c r="E31" s="56"/>
      <c r="F31" s="56"/>
      <c r="G31" s="86"/>
      <c r="H31" s="86"/>
      <c r="I31" s="86"/>
      <c r="J31" s="98"/>
    </row>
    <row r="32" spans="1:13" hidden="1" x14ac:dyDescent="0.25">
      <c r="A32" s="384"/>
      <c r="B32" s="387"/>
      <c r="C32" s="69" t="s">
        <v>302</v>
      </c>
      <c r="D32" s="56"/>
      <c r="E32" s="56"/>
      <c r="F32" s="56"/>
      <c r="G32" s="86"/>
      <c r="H32" s="86"/>
      <c r="I32" s="86"/>
      <c r="J32" s="98"/>
    </row>
    <row r="33" spans="1:13" hidden="1" x14ac:dyDescent="0.25">
      <c r="A33" s="384"/>
      <c r="B33" s="387"/>
      <c r="C33" s="69" t="s">
        <v>303</v>
      </c>
      <c r="D33" s="56"/>
      <c r="E33" s="56"/>
      <c r="F33" s="56"/>
      <c r="G33" s="86"/>
      <c r="H33" s="86"/>
      <c r="I33" s="86"/>
      <c r="J33" s="98"/>
    </row>
    <row r="34" spans="1:13" hidden="1" x14ac:dyDescent="0.25">
      <c r="A34" s="384"/>
      <c r="B34" s="387"/>
      <c r="C34" s="69" t="s">
        <v>304</v>
      </c>
      <c r="D34" s="56"/>
      <c r="E34" s="56"/>
      <c r="F34" s="56"/>
      <c r="G34" s="86"/>
      <c r="H34" s="86"/>
      <c r="I34" s="86"/>
      <c r="J34" s="98"/>
    </row>
    <row r="35" spans="1:13" hidden="1" x14ac:dyDescent="0.25">
      <c r="A35" s="384"/>
      <c r="B35" s="387"/>
      <c r="C35" s="69" t="s">
        <v>305</v>
      </c>
      <c r="D35" s="56"/>
      <c r="E35" s="56"/>
      <c r="F35" s="56"/>
      <c r="G35" s="86"/>
      <c r="H35" s="86"/>
      <c r="I35" s="86"/>
      <c r="J35" s="98"/>
    </row>
    <row r="36" spans="1:13" hidden="1" x14ac:dyDescent="0.25">
      <c r="A36" s="384"/>
      <c r="B36" s="387"/>
      <c r="C36" s="69" t="s">
        <v>97</v>
      </c>
      <c r="D36" s="56"/>
      <c r="E36" s="56"/>
      <c r="F36" s="56"/>
      <c r="G36" s="86"/>
      <c r="H36" s="86"/>
      <c r="I36" s="86"/>
      <c r="J36" s="98"/>
    </row>
    <row r="37" spans="1:13" x14ac:dyDescent="0.25">
      <c r="A37" s="711"/>
      <c r="B37" s="747"/>
      <c r="C37" s="69" t="s">
        <v>306</v>
      </c>
      <c r="D37" s="56"/>
      <c r="E37" s="56"/>
      <c r="F37" s="56"/>
      <c r="G37" s="86">
        <v>254461</v>
      </c>
      <c r="H37" s="86"/>
      <c r="I37" s="86"/>
      <c r="J37" s="98">
        <f t="shared" ref="J37:J47" si="1">G37+H37+I37</f>
        <v>254461</v>
      </c>
    </row>
    <row r="38" spans="1:13" x14ac:dyDescent="0.25">
      <c r="A38" s="711"/>
      <c r="B38" s="747"/>
      <c r="C38" s="69" t="s">
        <v>307</v>
      </c>
      <c r="D38" s="56"/>
      <c r="E38" s="56"/>
      <c r="F38" s="56"/>
      <c r="G38" s="86">
        <v>53438</v>
      </c>
      <c r="H38" s="86"/>
      <c r="I38" s="86"/>
      <c r="J38" s="98">
        <f t="shared" si="1"/>
        <v>53438</v>
      </c>
    </row>
    <row r="39" spans="1:13" ht="12.75" customHeight="1" x14ac:dyDescent="0.25">
      <c r="A39" s="711"/>
      <c r="B39" s="747"/>
      <c r="C39" s="69" t="s">
        <v>271</v>
      </c>
      <c r="D39" s="56"/>
      <c r="E39" s="56"/>
      <c r="F39" s="56"/>
      <c r="G39" s="86">
        <v>581730</v>
      </c>
      <c r="H39" s="86"/>
      <c r="I39" s="86"/>
      <c r="J39" s="98">
        <f t="shared" si="1"/>
        <v>581730</v>
      </c>
    </row>
    <row r="40" spans="1:13" ht="12.75" customHeight="1" x14ac:dyDescent="0.25">
      <c r="A40" s="711"/>
      <c r="B40" s="747"/>
      <c r="C40" s="69" t="s">
        <v>308</v>
      </c>
      <c r="D40" s="56"/>
      <c r="E40" s="56"/>
      <c r="F40" s="56"/>
      <c r="G40" s="86">
        <v>92700</v>
      </c>
      <c r="H40" s="86"/>
      <c r="I40" s="86"/>
      <c r="J40" s="98">
        <f t="shared" si="1"/>
        <v>92700</v>
      </c>
      <c r="M40" s="168"/>
    </row>
    <row r="41" spans="1:13" ht="12.75" customHeight="1" x14ac:dyDescent="0.25">
      <c r="A41" s="711"/>
      <c r="B41" s="747"/>
      <c r="C41" s="69" t="s">
        <v>415</v>
      </c>
      <c r="D41" s="56"/>
      <c r="E41" s="56"/>
      <c r="F41" s="56"/>
      <c r="G41" s="86">
        <v>5000</v>
      </c>
      <c r="H41" s="600"/>
      <c r="I41" s="86"/>
      <c r="J41" s="98">
        <f t="shared" si="1"/>
        <v>5000</v>
      </c>
      <c r="M41" s="168"/>
    </row>
    <row r="42" spans="1:13" ht="12.75" customHeight="1" x14ac:dyDescent="0.25">
      <c r="A42" s="711"/>
      <c r="B42" s="747"/>
      <c r="C42" s="69" t="s">
        <v>416</v>
      </c>
      <c r="D42" s="56"/>
      <c r="E42" s="56"/>
      <c r="F42" s="56"/>
      <c r="G42" s="86">
        <v>20000</v>
      </c>
      <c r="H42" s="86"/>
      <c r="I42" s="86"/>
      <c r="J42" s="98">
        <f t="shared" si="1"/>
        <v>20000</v>
      </c>
    </row>
    <row r="43" spans="1:13" ht="12.75" hidden="1" customHeight="1" x14ac:dyDescent="0.25">
      <c r="A43" s="711"/>
      <c r="B43" s="747"/>
      <c r="C43" s="69" t="s">
        <v>310</v>
      </c>
      <c r="D43" s="56"/>
      <c r="E43" s="56"/>
      <c r="F43" s="56"/>
      <c r="G43" s="86"/>
      <c r="H43" s="86"/>
      <c r="I43" s="86"/>
      <c r="J43" s="98">
        <f t="shared" si="1"/>
        <v>0</v>
      </c>
    </row>
    <row r="44" spans="1:13" ht="12.75" hidden="1" customHeight="1" x14ac:dyDescent="0.25">
      <c r="A44" s="711"/>
      <c r="B44" s="747"/>
      <c r="C44" s="69" t="s">
        <v>311</v>
      </c>
      <c r="D44" s="56"/>
      <c r="E44" s="56"/>
      <c r="F44" s="56"/>
      <c r="G44" s="86"/>
      <c r="H44" s="86"/>
      <c r="I44" s="86"/>
      <c r="J44" s="98">
        <f t="shared" si="1"/>
        <v>0</v>
      </c>
    </row>
    <row r="45" spans="1:13" ht="12.75" hidden="1" customHeight="1" x14ac:dyDescent="0.25">
      <c r="A45" s="711"/>
      <c r="B45" s="747"/>
      <c r="C45" s="69" t="s">
        <v>312</v>
      </c>
      <c r="D45" s="56"/>
      <c r="E45" s="56"/>
      <c r="F45" s="56"/>
      <c r="G45" s="86"/>
      <c r="H45" s="86"/>
      <c r="I45" s="86"/>
      <c r="J45" s="98">
        <f t="shared" si="1"/>
        <v>0</v>
      </c>
    </row>
    <row r="46" spans="1:13" ht="12.75" hidden="1" customHeight="1" x14ac:dyDescent="0.25">
      <c r="A46" s="711"/>
      <c r="B46" s="747"/>
      <c r="C46" s="69" t="s">
        <v>313</v>
      </c>
      <c r="D46" s="56"/>
      <c r="E46" s="56"/>
      <c r="F46" s="56"/>
      <c r="G46" s="86"/>
      <c r="H46" s="86"/>
      <c r="I46" s="86"/>
      <c r="J46" s="98">
        <f t="shared" si="1"/>
        <v>0</v>
      </c>
    </row>
    <row r="47" spans="1:13" ht="12.75" hidden="1" customHeight="1" x14ac:dyDescent="0.25">
      <c r="A47" s="711"/>
      <c r="B47" s="747"/>
      <c r="C47" s="69" t="s">
        <v>314</v>
      </c>
      <c r="D47" s="56"/>
      <c r="E47" s="56"/>
      <c r="F47" s="56"/>
      <c r="G47" s="86"/>
      <c r="H47" s="86"/>
      <c r="I47" s="86"/>
      <c r="J47" s="98">
        <f t="shared" si="1"/>
        <v>0</v>
      </c>
    </row>
    <row r="48" spans="1:13" ht="12.75" hidden="1" customHeight="1" x14ac:dyDescent="0.25">
      <c r="A48" s="711"/>
      <c r="B48" s="747"/>
      <c r="C48" s="69" t="s">
        <v>315</v>
      </c>
      <c r="D48" s="113"/>
      <c r="E48" s="113"/>
      <c r="F48" s="113"/>
      <c r="G48" s="86"/>
      <c r="H48" s="86"/>
      <c r="I48" s="86"/>
      <c r="J48" s="98"/>
    </row>
    <row r="49" spans="1:10" hidden="1" x14ac:dyDescent="0.25">
      <c r="A49" s="711"/>
      <c r="B49" s="747"/>
      <c r="C49" s="69" t="s">
        <v>309</v>
      </c>
      <c r="D49" s="113"/>
      <c r="E49" s="113"/>
      <c r="F49" s="113"/>
      <c r="G49" s="86"/>
      <c r="H49" s="86"/>
      <c r="I49" s="86"/>
      <c r="J49" s="98"/>
    </row>
    <row r="50" spans="1:10" ht="0.75" customHeight="1" thickBot="1" x14ac:dyDescent="0.3">
      <c r="A50" s="384"/>
      <c r="B50" s="387"/>
      <c r="C50" s="69"/>
      <c r="D50" s="279"/>
      <c r="E50" s="279"/>
      <c r="F50" s="279"/>
      <c r="G50" s="86"/>
      <c r="H50" s="86"/>
      <c r="I50" s="86"/>
      <c r="J50" s="98"/>
    </row>
    <row r="51" spans="1:10" ht="15.75" thickBot="1" x14ac:dyDescent="0.3">
      <c r="A51" s="388" t="s">
        <v>156</v>
      </c>
      <c r="B51" s="632" t="s">
        <v>316</v>
      </c>
      <c r="C51" s="633"/>
      <c r="D51" s="103">
        <v>215644.72</v>
      </c>
      <c r="E51" s="103">
        <v>36876</v>
      </c>
      <c r="F51" s="103">
        <v>13188</v>
      </c>
      <c r="G51" s="102">
        <f>G52</f>
        <v>86260</v>
      </c>
      <c r="H51" s="102">
        <f>H52</f>
        <v>0</v>
      </c>
      <c r="I51" s="102">
        <f>I52</f>
        <v>0</v>
      </c>
      <c r="J51" s="106">
        <f>J52</f>
        <v>86260</v>
      </c>
    </row>
    <row r="52" spans="1:10" ht="15.75" thickBot="1" x14ac:dyDescent="0.3">
      <c r="A52" s="389"/>
      <c r="B52" s="390"/>
      <c r="C52" s="67" t="s">
        <v>450</v>
      </c>
      <c r="D52" s="56"/>
      <c r="E52" s="56"/>
      <c r="F52" s="56"/>
      <c r="G52" s="86">
        <v>86260</v>
      </c>
      <c r="H52" s="86"/>
      <c r="I52" s="86"/>
      <c r="J52" s="98">
        <f>G52+H52+I52</f>
        <v>86260</v>
      </c>
    </row>
    <row r="53" spans="1:10" ht="15.75" hidden="1" thickBot="1" x14ac:dyDescent="0.3">
      <c r="A53" s="384"/>
      <c r="B53" s="387"/>
      <c r="C53" s="112" t="s">
        <v>317</v>
      </c>
      <c r="D53" s="56"/>
      <c r="E53" s="56"/>
      <c r="F53" s="56"/>
      <c r="G53" s="86"/>
      <c r="H53" s="86"/>
      <c r="I53" s="86"/>
      <c r="J53" s="98"/>
    </row>
    <row r="54" spans="1:10" ht="15.75" hidden="1" thickBot="1" x14ac:dyDescent="0.3">
      <c r="A54" s="384"/>
      <c r="B54" s="387"/>
      <c r="C54" s="69" t="s">
        <v>84</v>
      </c>
      <c r="D54" s="56"/>
      <c r="E54" s="56"/>
      <c r="F54" s="56"/>
      <c r="G54" s="86"/>
      <c r="H54" s="86"/>
      <c r="I54" s="86"/>
      <c r="J54" s="98"/>
    </row>
    <row r="55" spans="1:10" ht="15.75" hidden="1" thickBot="1" x14ac:dyDescent="0.3">
      <c r="A55" s="384"/>
      <c r="B55" s="387"/>
      <c r="C55" s="69" t="s">
        <v>318</v>
      </c>
      <c r="D55" s="29"/>
      <c r="E55" s="29"/>
      <c r="F55" s="29"/>
      <c r="G55" s="70"/>
      <c r="H55" s="70"/>
      <c r="I55" s="70"/>
      <c r="J55" s="99"/>
    </row>
    <row r="56" spans="1:10" ht="15.75" hidden="1" thickBot="1" x14ac:dyDescent="0.3">
      <c r="A56" s="384"/>
      <c r="B56" s="387"/>
      <c r="C56" s="69" t="s">
        <v>319</v>
      </c>
      <c r="D56" s="29"/>
      <c r="E56" s="29"/>
      <c r="F56" s="29"/>
      <c r="G56" s="70"/>
      <c r="H56" s="70"/>
      <c r="I56" s="70"/>
      <c r="J56" s="99"/>
    </row>
    <row r="57" spans="1:10" ht="15.75" hidden="1" thickBot="1" x14ac:dyDescent="0.3">
      <c r="A57" s="391"/>
      <c r="B57" s="392"/>
      <c r="C57" s="112" t="s">
        <v>320</v>
      </c>
      <c r="D57" s="109"/>
      <c r="E57" s="109"/>
      <c r="F57" s="109"/>
      <c r="G57" s="211"/>
      <c r="H57" s="211"/>
      <c r="I57" s="211"/>
      <c r="J57" s="111"/>
    </row>
    <row r="58" spans="1:10" ht="15.75" hidden="1" thickBot="1" x14ac:dyDescent="0.3">
      <c r="A58" s="393" t="s">
        <v>167</v>
      </c>
      <c r="B58" s="752" t="s">
        <v>321</v>
      </c>
      <c r="C58" s="752"/>
      <c r="D58" s="105"/>
      <c r="E58" s="105"/>
      <c r="F58" s="105"/>
      <c r="G58" s="102"/>
      <c r="H58" s="102"/>
      <c r="I58" s="102"/>
      <c r="J58" s="106"/>
    </row>
    <row r="59" spans="1:10" ht="15.75" hidden="1" thickBot="1" x14ac:dyDescent="0.3">
      <c r="A59" s="384"/>
      <c r="B59" s="387"/>
      <c r="C59" s="108"/>
      <c r="D59" s="109"/>
      <c r="E59" s="109"/>
      <c r="F59" s="109"/>
      <c r="G59" s="211"/>
      <c r="H59" s="211"/>
      <c r="I59" s="211"/>
      <c r="J59" s="111"/>
    </row>
    <row r="60" spans="1:10" ht="15.75" thickBot="1" x14ac:dyDescent="0.3">
      <c r="A60" s="180" t="s">
        <v>169</v>
      </c>
      <c r="B60" s="632" t="s">
        <v>170</v>
      </c>
      <c r="C60" s="633"/>
      <c r="D60" s="103">
        <v>30038.799999999999</v>
      </c>
      <c r="E60" s="103">
        <v>3055</v>
      </c>
      <c r="F60" s="625">
        <v>14350.8</v>
      </c>
      <c r="G60" s="102">
        <f>G61</f>
        <v>15000</v>
      </c>
      <c r="H60" s="102">
        <f>H61</f>
        <v>0</v>
      </c>
      <c r="I60" s="102">
        <f>I61</f>
        <v>0</v>
      </c>
      <c r="J60" s="106">
        <f>J61</f>
        <v>15000</v>
      </c>
    </row>
    <row r="61" spans="1:10" ht="15.75" thickBot="1" x14ac:dyDescent="0.3">
      <c r="A61" s="707"/>
      <c r="B61" s="754"/>
      <c r="C61" s="394" t="s">
        <v>322</v>
      </c>
      <c r="D61" s="185"/>
      <c r="E61" s="185"/>
      <c r="F61" s="185"/>
      <c r="G61" s="20">
        <v>15000</v>
      </c>
      <c r="H61" s="20"/>
      <c r="I61" s="395"/>
      <c r="J61" s="396">
        <v>15000</v>
      </c>
    </row>
    <row r="62" spans="1:10" ht="15.75" hidden="1" thickBot="1" x14ac:dyDescent="0.3">
      <c r="A62" s="708"/>
      <c r="B62" s="755"/>
      <c r="C62" s="397" t="s">
        <v>323</v>
      </c>
      <c r="D62" s="247"/>
      <c r="E62" s="247"/>
      <c r="F62" s="247"/>
      <c r="G62" s="134"/>
      <c r="H62" s="134"/>
      <c r="I62" s="398"/>
      <c r="J62" s="399"/>
    </row>
    <row r="63" spans="1:10" ht="15.75" hidden="1" thickBot="1" x14ac:dyDescent="0.3">
      <c r="A63" s="708"/>
      <c r="B63" s="755"/>
      <c r="C63" s="397" t="s">
        <v>324</v>
      </c>
      <c r="D63" s="401"/>
      <c r="E63" s="401"/>
      <c r="F63" s="401"/>
      <c r="G63" s="134"/>
      <c r="H63" s="400"/>
      <c r="I63" s="134"/>
      <c r="J63" s="402"/>
    </row>
    <row r="64" spans="1:10" ht="15.75" hidden="1" thickBot="1" x14ac:dyDescent="0.3">
      <c r="A64" s="708"/>
      <c r="B64" s="755"/>
      <c r="C64" s="397" t="s">
        <v>322</v>
      </c>
      <c r="D64" s="247"/>
      <c r="E64" s="247"/>
      <c r="F64" s="247"/>
      <c r="G64" s="134"/>
      <c r="H64" s="134"/>
      <c r="I64" s="398"/>
      <c r="J64" s="399"/>
    </row>
    <row r="65" spans="1:18" ht="15.75" hidden="1" thickBot="1" x14ac:dyDescent="0.3">
      <c r="A65" s="708"/>
      <c r="B65" s="755"/>
      <c r="C65" s="403" t="s">
        <v>174</v>
      </c>
      <c r="D65" s="405"/>
      <c r="E65" s="405"/>
      <c r="F65" s="405"/>
      <c r="G65" s="406"/>
      <c r="H65" s="528"/>
      <c r="I65" s="404"/>
      <c r="J65" s="407"/>
    </row>
    <row r="66" spans="1:18" ht="15.75" hidden="1" thickBot="1" x14ac:dyDescent="0.3">
      <c r="A66" s="708"/>
      <c r="B66" s="755"/>
      <c r="C66" s="403" t="s">
        <v>175</v>
      </c>
      <c r="D66" s="405"/>
      <c r="E66" s="405"/>
      <c r="F66" s="405"/>
      <c r="G66" s="406"/>
      <c r="H66" s="528"/>
      <c r="I66" s="404"/>
      <c r="J66" s="407"/>
    </row>
    <row r="67" spans="1:18" ht="15.75" hidden="1" thickBot="1" x14ac:dyDescent="0.3">
      <c r="A67" s="709"/>
      <c r="B67" s="756"/>
      <c r="C67" s="71" t="s">
        <v>325</v>
      </c>
      <c r="D67" s="116"/>
      <c r="E67" s="116"/>
      <c r="F67" s="116"/>
      <c r="G67" s="176"/>
      <c r="H67" s="176"/>
      <c r="I67" s="176"/>
      <c r="J67" s="408"/>
    </row>
    <row r="68" spans="1:18" ht="15.75" thickBot="1" x14ac:dyDescent="0.3">
      <c r="A68" s="386" t="s">
        <v>189</v>
      </c>
      <c r="B68" s="752" t="s">
        <v>190</v>
      </c>
      <c r="C68" s="752"/>
      <c r="D68" s="105">
        <v>16171.269999999999</v>
      </c>
      <c r="E68" s="105">
        <v>27465.02</v>
      </c>
      <c r="F68" s="105">
        <v>153985</v>
      </c>
      <c r="G68" s="102">
        <f>G69</f>
        <v>13000</v>
      </c>
      <c r="H68" s="102">
        <f>H69+H70</f>
        <v>6702</v>
      </c>
      <c r="I68" s="102">
        <f>I69+I70+I71</f>
        <v>0</v>
      </c>
      <c r="J68" s="106">
        <f>G68+H68+I68</f>
        <v>19702</v>
      </c>
      <c r="L68" s="168"/>
    </row>
    <row r="69" spans="1:18" x14ac:dyDescent="0.25">
      <c r="A69" s="707"/>
      <c r="B69" s="749"/>
      <c r="C69" s="67" t="s">
        <v>464</v>
      </c>
      <c r="D69" s="409"/>
      <c r="E69" s="409"/>
      <c r="F69" s="409"/>
      <c r="G69" s="68">
        <v>13000</v>
      </c>
      <c r="H69" s="68">
        <v>2000</v>
      </c>
      <c r="I69" s="68"/>
      <c r="J69" s="385">
        <f>G69+H69+I69</f>
        <v>15000</v>
      </c>
      <c r="L69" s="609"/>
    </row>
    <row r="70" spans="1:18" ht="15.75" thickBot="1" x14ac:dyDescent="0.3">
      <c r="A70" s="708"/>
      <c r="B70" s="750"/>
      <c r="C70" s="112" t="s">
        <v>467</v>
      </c>
      <c r="D70" s="410"/>
      <c r="E70" s="411"/>
      <c r="F70" s="411"/>
      <c r="G70" s="412"/>
      <c r="H70" s="70">
        <v>4702</v>
      </c>
      <c r="I70" s="70"/>
      <c r="J70" s="99">
        <f t="shared" ref="J70:J71" si="2">G70+H70+I70</f>
        <v>4702</v>
      </c>
      <c r="L70" s="609"/>
    </row>
    <row r="71" spans="1:18" ht="15.75" hidden="1" thickBot="1" x14ac:dyDescent="0.3">
      <c r="A71" s="709"/>
      <c r="B71" s="751"/>
      <c r="C71" s="69"/>
      <c r="D71" s="110"/>
      <c r="E71" s="109"/>
      <c r="F71" s="109"/>
      <c r="G71" s="211"/>
      <c r="H71" s="211"/>
      <c r="I71" s="211"/>
      <c r="J71" s="111">
        <f t="shared" si="2"/>
        <v>0</v>
      </c>
    </row>
    <row r="72" spans="1:18" ht="15.75" thickBot="1" x14ac:dyDescent="0.3">
      <c r="A72" s="386" t="s">
        <v>193</v>
      </c>
      <c r="B72" s="752" t="s">
        <v>194</v>
      </c>
      <c r="C72" s="752"/>
      <c r="D72" s="103">
        <v>54775.5</v>
      </c>
      <c r="E72" s="103">
        <v>566821.34</v>
      </c>
      <c r="F72" s="103">
        <v>879183.79</v>
      </c>
      <c r="G72" s="102">
        <f>SUM(G74:G96)</f>
        <v>7653172</v>
      </c>
      <c r="H72" s="102">
        <f>SUM(H74:H96)</f>
        <v>20139</v>
      </c>
      <c r="I72" s="102">
        <f>SUM(I74:I96)</f>
        <v>20000</v>
      </c>
      <c r="J72" s="106">
        <f>SUM(J74:J96)</f>
        <v>7693311</v>
      </c>
    </row>
    <row r="73" spans="1:18" hidden="1" x14ac:dyDescent="0.25">
      <c r="A73" s="710"/>
      <c r="B73" s="746"/>
      <c r="C73" s="413" t="s">
        <v>326</v>
      </c>
      <c r="D73" s="57"/>
      <c r="E73" s="56"/>
      <c r="F73" s="56"/>
      <c r="G73" s="70"/>
      <c r="H73" s="70"/>
      <c r="I73" s="70"/>
      <c r="J73" s="99"/>
    </row>
    <row r="74" spans="1:18" x14ac:dyDescent="0.25">
      <c r="A74" s="711"/>
      <c r="B74" s="747"/>
      <c r="C74" s="195" t="s">
        <v>456</v>
      </c>
      <c r="D74" s="57"/>
      <c r="E74" s="56"/>
      <c r="F74" s="56"/>
      <c r="G74" s="70">
        <v>18000</v>
      </c>
      <c r="H74" s="70"/>
      <c r="I74" s="70"/>
      <c r="J74" s="99">
        <f t="shared" ref="J74:J96" si="3">G74+H74+I74</f>
        <v>18000</v>
      </c>
    </row>
    <row r="75" spans="1:18" x14ac:dyDescent="0.25">
      <c r="A75" s="711"/>
      <c r="B75" s="747"/>
      <c r="C75" s="195" t="s">
        <v>463</v>
      </c>
      <c r="D75" s="57"/>
      <c r="E75" s="56"/>
      <c r="F75" s="56"/>
      <c r="G75" s="70">
        <v>5000</v>
      </c>
      <c r="H75" s="70"/>
      <c r="I75" s="599"/>
      <c r="J75" s="99">
        <f t="shared" si="3"/>
        <v>5000</v>
      </c>
    </row>
    <row r="76" spans="1:18" x14ac:dyDescent="0.25">
      <c r="A76" s="711"/>
      <c r="B76" s="747"/>
      <c r="C76" s="195" t="s">
        <v>327</v>
      </c>
      <c r="D76" s="57"/>
      <c r="E76" s="56"/>
      <c r="F76" s="56"/>
      <c r="G76" s="70">
        <v>10000</v>
      </c>
      <c r="H76" s="70"/>
      <c r="I76" s="70"/>
      <c r="J76" s="99">
        <f t="shared" si="3"/>
        <v>10000</v>
      </c>
    </row>
    <row r="77" spans="1:18" x14ac:dyDescent="0.25">
      <c r="A77" s="711"/>
      <c r="B77" s="747"/>
      <c r="C77" s="195" t="s">
        <v>328</v>
      </c>
      <c r="D77" s="57"/>
      <c r="E77" s="56"/>
      <c r="F77" s="56"/>
      <c r="G77" s="70">
        <v>1948202</v>
      </c>
      <c r="H77" s="70">
        <v>-85209</v>
      </c>
      <c r="I77" s="70"/>
      <c r="J77" s="99">
        <f t="shared" si="3"/>
        <v>1862993</v>
      </c>
    </row>
    <row r="78" spans="1:18" x14ac:dyDescent="0.25">
      <c r="A78" s="711"/>
      <c r="B78" s="747"/>
      <c r="C78" s="195" t="s">
        <v>425</v>
      </c>
      <c r="D78" s="70"/>
      <c r="E78" s="147"/>
      <c r="F78" s="147"/>
      <c r="G78" s="70">
        <v>83000</v>
      </c>
      <c r="H78" s="70">
        <v>-20000</v>
      </c>
      <c r="I78" s="70">
        <v>20000</v>
      </c>
      <c r="J78" s="99">
        <f t="shared" si="3"/>
        <v>83000</v>
      </c>
    </row>
    <row r="79" spans="1:18" x14ac:dyDescent="0.25">
      <c r="A79" s="711"/>
      <c r="B79" s="747"/>
      <c r="C79" s="195" t="s">
        <v>426</v>
      </c>
      <c r="D79" s="70"/>
      <c r="E79" s="147"/>
      <c r="F79" s="147"/>
      <c r="G79" s="70">
        <v>608443</v>
      </c>
      <c r="H79" s="70"/>
      <c r="I79" s="70"/>
      <c r="J79" s="99">
        <f t="shared" si="3"/>
        <v>608443</v>
      </c>
    </row>
    <row r="80" spans="1:18" x14ac:dyDescent="0.25">
      <c r="A80" s="711"/>
      <c r="B80" s="747"/>
      <c r="C80" s="195" t="s">
        <v>462</v>
      </c>
      <c r="D80" s="70"/>
      <c r="E80" s="147"/>
      <c r="F80" s="147"/>
      <c r="G80" s="70">
        <v>712890</v>
      </c>
      <c r="H80" s="70"/>
      <c r="I80" s="70"/>
      <c r="J80" s="99">
        <f t="shared" si="3"/>
        <v>712890</v>
      </c>
      <c r="R80" s="168"/>
    </row>
    <row r="81" spans="1:18" x14ac:dyDescent="0.25">
      <c r="A81" s="711"/>
      <c r="B81" s="747"/>
      <c r="C81" s="414" t="s">
        <v>330</v>
      </c>
      <c r="D81" s="70"/>
      <c r="E81" s="147"/>
      <c r="F81" s="147"/>
      <c r="G81" s="70">
        <v>2520</v>
      </c>
      <c r="H81" s="70"/>
      <c r="I81" s="595"/>
      <c r="J81" s="99">
        <f t="shared" si="3"/>
        <v>2520</v>
      </c>
    </row>
    <row r="82" spans="1:18" x14ac:dyDescent="0.25">
      <c r="A82" s="711"/>
      <c r="B82" s="747"/>
      <c r="C82" s="538" t="s">
        <v>414</v>
      </c>
      <c r="D82" s="70"/>
      <c r="E82" s="147"/>
      <c r="F82" s="147"/>
      <c r="G82" s="70">
        <v>20000</v>
      </c>
      <c r="H82" s="70">
        <v>-20000</v>
      </c>
      <c r="I82" s="70"/>
      <c r="J82" s="99">
        <f t="shared" si="3"/>
        <v>0</v>
      </c>
    </row>
    <row r="83" spans="1:18" x14ac:dyDescent="0.25">
      <c r="A83" s="711"/>
      <c r="B83" s="747"/>
      <c r="C83" s="538" t="s">
        <v>468</v>
      </c>
      <c r="D83" s="70"/>
      <c r="E83" s="147"/>
      <c r="F83" s="147"/>
      <c r="G83" s="70"/>
      <c r="H83" s="70">
        <v>12000</v>
      </c>
      <c r="I83" s="70"/>
      <c r="J83" s="99">
        <f t="shared" si="3"/>
        <v>12000</v>
      </c>
    </row>
    <row r="84" spans="1:18" x14ac:dyDescent="0.25">
      <c r="A84" s="711"/>
      <c r="B84" s="747"/>
      <c r="C84" s="538" t="s">
        <v>461</v>
      </c>
      <c r="D84" s="70"/>
      <c r="E84" s="147"/>
      <c r="F84" s="147"/>
      <c r="G84" s="70">
        <v>78782</v>
      </c>
      <c r="H84" s="70">
        <v>-78782</v>
      </c>
      <c r="I84" s="70"/>
      <c r="J84" s="99">
        <f t="shared" si="3"/>
        <v>0</v>
      </c>
    </row>
    <row r="85" spans="1:18" x14ac:dyDescent="0.25">
      <c r="A85" s="711"/>
      <c r="B85" s="747"/>
      <c r="C85" s="336" t="s">
        <v>331</v>
      </c>
      <c r="D85" s="70"/>
      <c r="E85" s="147"/>
      <c r="F85" s="147"/>
      <c r="G85" s="70">
        <v>30000</v>
      </c>
      <c r="H85" s="70"/>
      <c r="I85" s="70"/>
      <c r="J85" s="99">
        <f t="shared" si="3"/>
        <v>30000</v>
      </c>
    </row>
    <row r="86" spans="1:18" ht="12.75" customHeight="1" x14ac:dyDescent="0.25">
      <c r="A86" s="711"/>
      <c r="B86" s="747"/>
      <c r="C86" s="195" t="s">
        <v>332</v>
      </c>
      <c r="D86" s="70"/>
      <c r="E86" s="147"/>
      <c r="F86" s="147"/>
      <c r="G86" s="70">
        <v>70000</v>
      </c>
      <c r="H86" s="70"/>
      <c r="I86" s="70"/>
      <c r="J86" s="99">
        <f t="shared" si="3"/>
        <v>70000</v>
      </c>
      <c r="N86" s="168"/>
    </row>
    <row r="87" spans="1:18" ht="12.75" customHeight="1" x14ac:dyDescent="0.25">
      <c r="A87" s="711"/>
      <c r="B87" s="747"/>
      <c r="C87" s="69" t="s">
        <v>474</v>
      </c>
      <c r="D87" s="70"/>
      <c r="E87" s="147"/>
      <c r="F87" s="147"/>
      <c r="G87" s="70">
        <v>0</v>
      </c>
      <c r="H87" s="70">
        <v>147500</v>
      </c>
      <c r="I87" s="70"/>
      <c r="J87" s="99">
        <f t="shared" si="3"/>
        <v>147500</v>
      </c>
    </row>
    <row r="88" spans="1:18" ht="12.75" customHeight="1" x14ac:dyDescent="0.25">
      <c r="A88" s="711"/>
      <c r="B88" s="747"/>
      <c r="C88" s="69" t="s">
        <v>495</v>
      </c>
      <c r="D88" s="70"/>
      <c r="E88" s="147"/>
      <c r="F88" s="147"/>
      <c r="G88" s="70"/>
      <c r="H88" s="70">
        <f>22500+30110+14000</f>
        <v>66610</v>
      </c>
      <c r="I88" s="70"/>
      <c r="J88" s="99">
        <f t="shared" si="3"/>
        <v>66610</v>
      </c>
      <c r="N88" s="298"/>
    </row>
    <row r="89" spans="1:18" x14ac:dyDescent="0.25">
      <c r="A89" s="711"/>
      <c r="B89" s="747"/>
      <c r="C89" s="69" t="s">
        <v>334</v>
      </c>
      <c r="D89" s="70"/>
      <c r="E89" s="147"/>
      <c r="F89" s="147"/>
      <c r="G89" s="70">
        <v>25000</v>
      </c>
      <c r="H89" s="70"/>
      <c r="I89" s="70"/>
      <c r="J89" s="99">
        <f t="shared" si="3"/>
        <v>25000</v>
      </c>
    </row>
    <row r="90" spans="1:18" ht="12.75" customHeight="1" x14ac:dyDescent="0.25">
      <c r="A90" s="711"/>
      <c r="B90" s="747"/>
      <c r="C90" s="69" t="s">
        <v>335</v>
      </c>
      <c r="D90" s="30"/>
      <c r="E90" s="29"/>
      <c r="F90" s="29"/>
      <c r="G90" s="70">
        <v>666328</v>
      </c>
      <c r="H90" s="70"/>
      <c r="I90" s="70"/>
      <c r="J90" s="99">
        <f t="shared" si="3"/>
        <v>666328</v>
      </c>
    </row>
    <row r="91" spans="1:18" x14ac:dyDescent="0.25">
      <c r="A91" s="711"/>
      <c r="B91" s="747"/>
      <c r="C91" s="69" t="s">
        <v>336</v>
      </c>
      <c r="D91" s="30"/>
      <c r="E91" s="29"/>
      <c r="F91" s="29"/>
      <c r="G91" s="70">
        <v>95000</v>
      </c>
      <c r="H91" s="70"/>
      <c r="I91" s="70"/>
      <c r="J91" s="99">
        <f t="shared" si="3"/>
        <v>95000</v>
      </c>
      <c r="M91" s="168"/>
    </row>
    <row r="92" spans="1:18" x14ac:dyDescent="0.25">
      <c r="A92" s="711"/>
      <c r="B92" s="747"/>
      <c r="C92" s="69" t="s">
        <v>337</v>
      </c>
      <c r="D92" s="30"/>
      <c r="E92" s="29"/>
      <c r="F92" s="29"/>
      <c r="G92" s="70">
        <v>20000</v>
      </c>
      <c r="H92" s="70"/>
      <c r="I92" s="70"/>
      <c r="J92" s="99">
        <f t="shared" si="3"/>
        <v>20000</v>
      </c>
      <c r="R92" s="536"/>
    </row>
    <row r="93" spans="1:18" ht="14.25" customHeight="1" x14ac:dyDescent="0.25">
      <c r="A93" s="711"/>
      <c r="B93" s="747"/>
      <c r="C93" s="69" t="s">
        <v>333</v>
      </c>
      <c r="D93" s="30"/>
      <c r="E93" s="29"/>
      <c r="F93" s="29"/>
      <c r="G93" s="70">
        <v>10000</v>
      </c>
      <c r="H93" s="70">
        <v>-1980</v>
      </c>
      <c r="I93" s="70"/>
      <c r="J93" s="99">
        <f t="shared" si="3"/>
        <v>8020</v>
      </c>
      <c r="R93" s="536"/>
    </row>
    <row r="94" spans="1:18" ht="14.25" customHeight="1" x14ac:dyDescent="0.25">
      <c r="A94" s="711"/>
      <c r="B94" s="747"/>
      <c r="C94" s="69" t="s">
        <v>269</v>
      </c>
      <c r="D94" s="30"/>
      <c r="E94" s="29"/>
      <c r="F94" s="29"/>
      <c r="G94" s="70">
        <v>2783178</v>
      </c>
      <c r="H94" s="70"/>
      <c r="I94" s="70"/>
      <c r="J94" s="99">
        <f t="shared" si="3"/>
        <v>2783178</v>
      </c>
    </row>
    <row r="95" spans="1:18" ht="14.25" customHeight="1" x14ac:dyDescent="0.25">
      <c r="A95" s="711"/>
      <c r="B95" s="747"/>
      <c r="C95" s="69" t="s">
        <v>270</v>
      </c>
      <c r="D95" s="30"/>
      <c r="E95" s="29"/>
      <c r="F95" s="29"/>
      <c r="G95" s="70">
        <v>431829</v>
      </c>
      <c r="H95" s="70"/>
      <c r="I95" s="70"/>
      <c r="J95" s="99">
        <f t="shared" si="3"/>
        <v>431829</v>
      </c>
    </row>
    <row r="96" spans="1:18" ht="14.25" customHeight="1" thickBot="1" x14ac:dyDescent="0.3">
      <c r="A96" s="711"/>
      <c r="B96" s="747"/>
      <c r="C96" s="69" t="s">
        <v>338</v>
      </c>
      <c r="D96" s="30"/>
      <c r="E96" s="29"/>
      <c r="F96" s="29"/>
      <c r="G96" s="70">
        <v>35000</v>
      </c>
      <c r="H96" s="70"/>
      <c r="I96" s="599"/>
      <c r="J96" s="99">
        <f t="shared" si="3"/>
        <v>35000</v>
      </c>
    </row>
    <row r="97" spans="1:14" ht="15.75" hidden="1" thickBot="1" x14ac:dyDescent="0.3">
      <c r="A97" s="711"/>
      <c r="B97" s="747"/>
      <c r="C97" s="69"/>
      <c r="D97" s="30"/>
      <c r="E97" s="29"/>
      <c r="F97" s="29"/>
      <c r="G97" s="70"/>
      <c r="H97" s="70"/>
      <c r="I97" s="70"/>
      <c r="J97" s="99"/>
    </row>
    <row r="98" spans="1:14" ht="15.75" hidden="1" thickBot="1" x14ac:dyDescent="0.3">
      <c r="A98" s="711"/>
      <c r="B98" s="747"/>
      <c r="C98" s="69" t="s">
        <v>339</v>
      </c>
      <c r="D98" s="59"/>
      <c r="E98" s="58"/>
      <c r="F98" s="58"/>
      <c r="G98" s="70"/>
      <c r="H98" s="70"/>
      <c r="I98" s="70"/>
      <c r="J98" s="99"/>
      <c r="N98" s="168"/>
    </row>
    <row r="99" spans="1:14" ht="0.75" hidden="1" customHeight="1" thickBot="1" x14ac:dyDescent="0.3">
      <c r="A99" s="712"/>
      <c r="B99" s="748"/>
      <c r="C99" s="197"/>
      <c r="D99" s="59"/>
      <c r="E99" s="58"/>
      <c r="F99" s="58"/>
      <c r="G99" s="114"/>
      <c r="H99" s="70"/>
      <c r="I99" s="114"/>
      <c r="J99" s="101"/>
    </row>
    <row r="100" spans="1:14" s="415" customFormat="1" ht="15.75" hidden="1" thickBot="1" x14ac:dyDescent="0.3">
      <c r="A100" s="267" t="s">
        <v>340</v>
      </c>
      <c r="B100" s="753" t="s">
        <v>341</v>
      </c>
      <c r="C100" s="718"/>
      <c r="D100" s="105">
        <v>5880</v>
      </c>
      <c r="E100" s="105">
        <v>44123.79</v>
      </c>
      <c r="F100" s="105"/>
      <c r="G100" s="102">
        <f>G101</f>
        <v>0</v>
      </c>
      <c r="H100" s="102">
        <f>H101</f>
        <v>0</v>
      </c>
      <c r="I100" s="102">
        <f>I101</f>
        <v>0</v>
      </c>
      <c r="J100" s="106">
        <f>J101</f>
        <v>0</v>
      </c>
      <c r="L100" s="416"/>
    </row>
    <row r="101" spans="1:14" ht="15.75" hidden="1" thickBot="1" x14ac:dyDescent="0.3">
      <c r="A101" s="391"/>
      <c r="B101" s="392"/>
      <c r="C101" s="215" t="s">
        <v>342</v>
      </c>
      <c r="D101" s="16"/>
      <c r="E101" s="216"/>
      <c r="F101" s="279"/>
      <c r="G101" s="211"/>
      <c r="H101" s="211"/>
      <c r="I101" s="211"/>
      <c r="J101" s="111">
        <f>G101+H101+I101</f>
        <v>0</v>
      </c>
    </row>
    <row r="102" spans="1:14" ht="15.75" hidden="1" thickBot="1" x14ac:dyDescent="0.3">
      <c r="A102" s="267" t="s">
        <v>343</v>
      </c>
      <c r="B102" s="658" t="s">
        <v>219</v>
      </c>
      <c r="C102" s="659"/>
      <c r="D102" s="121"/>
      <c r="E102" s="122"/>
      <c r="F102" s="122"/>
      <c r="G102" s="102"/>
      <c r="H102" s="102"/>
      <c r="I102" s="102"/>
      <c r="J102" s="106"/>
    </row>
    <row r="103" spans="1:14" ht="15.75" hidden="1" thickBot="1" x14ac:dyDescent="0.3">
      <c r="A103" s="384"/>
      <c r="B103" s="387"/>
      <c r="C103" s="69"/>
      <c r="D103" s="30"/>
      <c r="E103" s="29"/>
      <c r="F103" s="29"/>
      <c r="G103" s="70"/>
      <c r="H103" s="70"/>
      <c r="I103" s="70"/>
      <c r="J103" s="99"/>
    </row>
    <row r="104" spans="1:14" ht="15.75" hidden="1" thickBot="1" x14ac:dyDescent="0.3">
      <c r="A104" s="384"/>
      <c r="B104" s="387"/>
      <c r="C104" s="69"/>
      <c r="D104" s="30"/>
      <c r="E104" s="29"/>
      <c r="F104" s="29"/>
      <c r="G104" s="70"/>
      <c r="H104" s="70"/>
      <c r="I104" s="70"/>
      <c r="J104" s="99"/>
    </row>
    <row r="105" spans="1:14" ht="15.75" hidden="1" thickBot="1" x14ac:dyDescent="0.3">
      <c r="A105" s="384"/>
      <c r="B105" s="387"/>
      <c r="C105" s="72"/>
      <c r="D105" s="59"/>
      <c r="E105" s="58"/>
      <c r="F105" s="58"/>
      <c r="G105" s="114"/>
      <c r="H105" s="114"/>
      <c r="I105" s="114"/>
      <c r="J105" s="101"/>
    </row>
    <row r="106" spans="1:14" ht="15.75" thickBot="1" x14ac:dyDescent="0.3">
      <c r="A106" s="386" t="s">
        <v>196</v>
      </c>
      <c r="B106" s="752" t="s">
        <v>344</v>
      </c>
      <c r="C106" s="752"/>
      <c r="D106" s="103">
        <v>138793.75</v>
      </c>
      <c r="E106" s="103">
        <v>36288</v>
      </c>
      <c r="F106" s="103">
        <v>84304.320000000007</v>
      </c>
      <c r="G106" s="102">
        <f>G107</f>
        <v>10000</v>
      </c>
      <c r="H106" s="102">
        <f>H107</f>
        <v>0</v>
      </c>
      <c r="I106" s="102">
        <f>I107</f>
        <v>0</v>
      </c>
      <c r="J106" s="106">
        <f>J107</f>
        <v>10000</v>
      </c>
    </row>
    <row r="107" spans="1:14" ht="15.75" thickBot="1" x14ac:dyDescent="0.3">
      <c r="A107" s="707"/>
      <c r="B107" s="754"/>
      <c r="C107" s="823" t="s">
        <v>319</v>
      </c>
      <c r="D107" s="824"/>
      <c r="E107" s="825"/>
      <c r="F107" s="825"/>
      <c r="G107" s="826">
        <v>10000</v>
      </c>
      <c r="H107" s="826"/>
      <c r="I107" s="826"/>
      <c r="J107" s="827">
        <f>G107+H107+I107</f>
        <v>10000</v>
      </c>
    </row>
    <row r="108" spans="1:14" hidden="1" x14ac:dyDescent="0.25">
      <c r="A108" s="708"/>
      <c r="B108" s="755"/>
      <c r="C108" s="397"/>
      <c r="D108" s="55"/>
      <c r="E108" s="234"/>
      <c r="F108" s="234"/>
      <c r="G108" s="134"/>
      <c r="H108" s="134"/>
      <c r="I108" s="134"/>
      <c r="J108" s="417"/>
    </row>
    <row r="109" spans="1:14" hidden="1" x14ac:dyDescent="0.25">
      <c r="A109" s="708"/>
      <c r="B109" s="755"/>
      <c r="C109" s="397"/>
      <c r="D109" s="55"/>
      <c r="E109" s="234"/>
      <c r="F109" s="234"/>
      <c r="G109" s="134"/>
      <c r="H109" s="134"/>
      <c r="I109" s="134"/>
      <c r="J109" s="417"/>
    </row>
    <row r="110" spans="1:14" hidden="1" x14ac:dyDescent="0.25">
      <c r="A110" s="708"/>
      <c r="B110" s="755"/>
      <c r="C110" s="397"/>
      <c r="D110" s="55"/>
      <c r="E110" s="234"/>
      <c r="F110" s="234"/>
      <c r="G110" s="134"/>
      <c r="H110" s="134"/>
      <c r="I110" s="134"/>
      <c r="J110" s="417"/>
    </row>
    <row r="111" spans="1:14" hidden="1" x14ac:dyDescent="0.25">
      <c r="A111" s="708"/>
      <c r="B111" s="755"/>
      <c r="C111" s="112"/>
      <c r="D111" s="57"/>
      <c r="E111" s="56"/>
      <c r="F111" s="56"/>
      <c r="G111" s="86"/>
      <c r="H111" s="86"/>
      <c r="I111" s="86"/>
      <c r="J111" s="98"/>
    </row>
    <row r="112" spans="1:14" hidden="1" x14ac:dyDescent="0.25">
      <c r="A112" s="708"/>
      <c r="B112" s="755"/>
      <c r="C112" s="197"/>
      <c r="D112" s="57"/>
      <c r="E112" s="56"/>
      <c r="F112" s="56"/>
      <c r="G112" s="86"/>
      <c r="H112" s="86"/>
      <c r="I112" s="86"/>
      <c r="J112" s="98"/>
    </row>
    <row r="113" spans="1:10" ht="15.75" hidden="1" thickBot="1" x14ac:dyDescent="0.3">
      <c r="A113" s="709"/>
      <c r="B113" s="756"/>
      <c r="C113" s="71"/>
      <c r="D113" s="117"/>
      <c r="E113" s="116"/>
      <c r="F113" s="116"/>
      <c r="G113" s="176"/>
      <c r="H113" s="176"/>
      <c r="I113" s="176"/>
      <c r="J113" s="408"/>
    </row>
    <row r="114" spans="1:10" ht="15.75" hidden="1" thickBot="1" x14ac:dyDescent="0.3">
      <c r="A114" s="386" t="s">
        <v>345</v>
      </c>
      <c r="B114" s="752" t="s">
        <v>203</v>
      </c>
      <c r="C114" s="752"/>
      <c r="D114" s="103">
        <v>3920.81</v>
      </c>
      <c r="E114" s="103"/>
      <c r="F114" s="103"/>
      <c r="G114" s="102">
        <f>G115</f>
        <v>0</v>
      </c>
      <c r="H114" s="102">
        <f>H115</f>
        <v>0</v>
      </c>
      <c r="I114" s="102">
        <f>I120</f>
        <v>0</v>
      </c>
      <c r="J114" s="106">
        <f>J120</f>
        <v>0</v>
      </c>
    </row>
    <row r="115" spans="1:10" ht="15.75" hidden="1" thickBot="1" x14ac:dyDescent="0.3">
      <c r="A115" s="710"/>
      <c r="B115" s="746"/>
      <c r="C115" s="67"/>
      <c r="D115" s="16"/>
      <c r="E115" s="15"/>
      <c r="F115" s="15"/>
      <c r="G115" s="126"/>
      <c r="H115" s="126"/>
      <c r="I115" s="126"/>
      <c r="J115" s="418">
        <f>G115+H115+I115</f>
        <v>0</v>
      </c>
    </row>
    <row r="116" spans="1:10" hidden="1" x14ac:dyDescent="0.25">
      <c r="A116" s="711"/>
      <c r="B116" s="747"/>
      <c r="C116" s="69"/>
      <c r="D116" s="57"/>
      <c r="E116" s="56"/>
      <c r="F116" s="56"/>
      <c r="G116" s="86"/>
      <c r="H116" s="86"/>
      <c r="I116" s="86"/>
      <c r="J116" s="98"/>
    </row>
    <row r="117" spans="1:10" hidden="1" x14ac:dyDescent="0.25">
      <c r="A117" s="711"/>
      <c r="B117" s="747"/>
      <c r="C117" s="69"/>
      <c r="D117" s="30"/>
      <c r="E117" s="29"/>
      <c r="F117" s="29"/>
      <c r="G117" s="70"/>
      <c r="H117" s="70"/>
      <c r="I117" s="70"/>
      <c r="J117" s="99"/>
    </row>
    <row r="118" spans="1:10" hidden="1" x14ac:dyDescent="0.25">
      <c r="A118" s="711"/>
      <c r="B118" s="747"/>
      <c r="C118" s="69"/>
      <c r="D118" s="30"/>
      <c r="E118" s="29"/>
      <c r="F118" s="29"/>
      <c r="G118" s="70"/>
      <c r="H118" s="70"/>
      <c r="I118" s="70"/>
      <c r="J118" s="99"/>
    </row>
    <row r="119" spans="1:10" ht="15.75" hidden="1" thickBot="1" x14ac:dyDescent="0.3">
      <c r="A119" s="711"/>
      <c r="B119" s="747"/>
      <c r="C119" s="71"/>
      <c r="D119" s="38"/>
      <c r="E119" s="37"/>
      <c r="F119" s="37"/>
      <c r="G119" s="35"/>
      <c r="H119" s="35"/>
      <c r="I119" s="35"/>
      <c r="J119" s="419"/>
    </row>
    <row r="120" spans="1:10" ht="15.75" hidden="1" thickBot="1" x14ac:dyDescent="0.3">
      <c r="A120" s="712"/>
      <c r="B120" s="748"/>
      <c r="C120" s="215"/>
      <c r="D120" s="117"/>
      <c r="E120" s="116"/>
      <c r="F120" s="116"/>
      <c r="G120" s="176"/>
      <c r="H120" s="176"/>
      <c r="I120" s="176"/>
      <c r="J120" s="408">
        <f>G120+H120+I120</f>
        <v>0</v>
      </c>
    </row>
    <row r="121" spans="1:10" ht="17.25" customHeight="1" thickBot="1" x14ac:dyDescent="0.3">
      <c r="A121" s="393" t="s">
        <v>346</v>
      </c>
      <c r="B121" s="632" t="s">
        <v>223</v>
      </c>
      <c r="C121" s="633"/>
      <c r="D121" s="122">
        <v>2238</v>
      </c>
      <c r="E121" s="122">
        <v>21924.400000000001</v>
      </c>
      <c r="F121" s="122">
        <v>1080</v>
      </c>
      <c r="G121" s="120">
        <f>G122</f>
        <v>0</v>
      </c>
      <c r="H121" s="120">
        <f>H122</f>
        <v>0</v>
      </c>
      <c r="I121" s="120">
        <f>I122</f>
        <v>0</v>
      </c>
      <c r="J121" s="420">
        <f>J122</f>
        <v>0</v>
      </c>
    </row>
    <row r="122" spans="1:10" ht="17.25" customHeight="1" thickBot="1" x14ac:dyDescent="0.3">
      <c r="A122" s="384"/>
      <c r="B122" s="387"/>
      <c r="C122" s="215" t="s">
        <v>319</v>
      </c>
      <c r="D122" s="109"/>
      <c r="E122" s="109"/>
      <c r="F122" s="109">
        <v>1080</v>
      </c>
      <c r="G122" s="70"/>
      <c r="H122" s="70"/>
      <c r="I122" s="70"/>
      <c r="J122" s="99">
        <f>G122+H122+I122</f>
        <v>0</v>
      </c>
    </row>
    <row r="123" spans="1:10" ht="17.25" customHeight="1" thickBot="1" x14ac:dyDescent="0.3">
      <c r="A123" s="421" t="s">
        <v>227</v>
      </c>
      <c r="B123" s="745" t="s">
        <v>228</v>
      </c>
      <c r="C123" s="745"/>
      <c r="D123" s="103">
        <v>478985.9</v>
      </c>
      <c r="E123" s="103">
        <v>204385.99</v>
      </c>
      <c r="F123" s="103">
        <v>183771.86</v>
      </c>
      <c r="G123" s="102">
        <f>SUM(G132:G136)</f>
        <v>344573</v>
      </c>
      <c r="H123" s="102">
        <f>SUM(H132:H134)</f>
        <v>0</v>
      </c>
      <c r="I123" s="102">
        <f>SUM(I132:I138)</f>
        <v>40024</v>
      </c>
      <c r="J123" s="106">
        <f>SUM(J132:J138)</f>
        <v>381597</v>
      </c>
    </row>
    <row r="124" spans="1:10" hidden="1" x14ac:dyDescent="0.25">
      <c r="A124" s="710"/>
      <c r="B124" s="746"/>
      <c r="C124" s="69"/>
      <c r="D124" s="57"/>
      <c r="E124" s="56"/>
      <c r="F124" s="56"/>
      <c r="G124" s="86"/>
      <c r="H124" s="86"/>
      <c r="I124" s="86"/>
      <c r="J124" s="98"/>
    </row>
    <row r="125" spans="1:10" hidden="1" x14ac:dyDescent="0.25">
      <c r="A125" s="711"/>
      <c r="B125" s="747"/>
      <c r="C125" s="69"/>
      <c r="D125" s="57"/>
      <c r="E125" s="56"/>
      <c r="F125" s="56"/>
      <c r="G125" s="86"/>
      <c r="H125" s="86"/>
      <c r="I125" s="86"/>
      <c r="J125" s="98"/>
    </row>
    <row r="126" spans="1:10" hidden="1" x14ac:dyDescent="0.25">
      <c r="A126" s="711"/>
      <c r="B126" s="747"/>
      <c r="C126" s="69" t="s">
        <v>347</v>
      </c>
      <c r="D126" s="57"/>
      <c r="E126" s="56"/>
      <c r="F126" s="56"/>
      <c r="G126" s="86"/>
      <c r="H126" s="86"/>
      <c r="I126" s="86"/>
      <c r="J126" s="98"/>
    </row>
    <row r="127" spans="1:10" hidden="1" x14ac:dyDescent="0.25">
      <c r="A127" s="711"/>
      <c r="B127" s="747"/>
      <c r="C127" s="69" t="s">
        <v>272</v>
      </c>
      <c r="D127" s="57"/>
      <c r="E127" s="56"/>
      <c r="F127" s="56"/>
      <c r="G127" s="86"/>
      <c r="H127" s="86"/>
      <c r="I127" s="86"/>
      <c r="J127" s="98"/>
    </row>
    <row r="128" spans="1:10" hidden="1" x14ac:dyDescent="0.25">
      <c r="A128" s="711"/>
      <c r="B128" s="747"/>
      <c r="C128" s="69" t="s">
        <v>348</v>
      </c>
      <c r="D128" s="57"/>
      <c r="E128" s="56"/>
      <c r="F128" s="56"/>
      <c r="G128" s="86"/>
      <c r="H128" s="86"/>
      <c r="I128" s="86"/>
      <c r="J128" s="98"/>
    </row>
    <row r="129" spans="1:10" hidden="1" x14ac:dyDescent="0.25">
      <c r="A129" s="711"/>
      <c r="B129" s="747"/>
      <c r="C129" s="69"/>
      <c r="D129" s="57"/>
      <c r="E129" s="56"/>
      <c r="F129" s="56"/>
      <c r="G129" s="86"/>
      <c r="H129" s="86"/>
      <c r="I129" s="86"/>
      <c r="J129" s="98"/>
    </row>
    <row r="130" spans="1:10" hidden="1" x14ac:dyDescent="0.25">
      <c r="A130" s="711"/>
      <c r="B130" s="747"/>
      <c r="C130" s="69"/>
      <c r="D130" s="57"/>
      <c r="E130" s="56"/>
      <c r="F130" s="56"/>
      <c r="G130" s="86"/>
      <c r="H130" s="86"/>
      <c r="I130" s="86"/>
      <c r="J130" s="98"/>
    </row>
    <row r="131" spans="1:10" hidden="1" x14ac:dyDescent="0.25">
      <c r="A131" s="711"/>
      <c r="B131" s="747"/>
      <c r="C131" s="69"/>
      <c r="D131" s="57"/>
      <c r="E131" s="56"/>
      <c r="F131" s="56"/>
      <c r="G131" s="86"/>
      <c r="H131" s="86"/>
      <c r="I131" s="86"/>
      <c r="J131" s="98"/>
    </row>
    <row r="132" spans="1:10" hidden="1" x14ac:dyDescent="0.25">
      <c r="A132" s="711"/>
      <c r="B132" s="747"/>
      <c r="C132" s="69" t="s">
        <v>349</v>
      </c>
      <c r="D132" s="57"/>
      <c r="E132" s="56"/>
      <c r="F132" s="56"/>
      <c r="G132" s="86"/>
      <c r="H132" s="86"/>
      <c r="I132" s="86"/>
      <c r="J132" s="98"/>
    </row>
    <row r="133" spans="1:10" x14ac:dyDescent="0.25">
      <c r="A133" s="711"/>
      <c r="B133" s="747"/>
      <c r="C133" s="69" t="s">
        <v>272</v>
      </c>
      <c r="D133" s="57"/>
      <c r="E133" s="56"/>
      <c r="F133" s="56"/>
      <c r="G133" s="86">
        <v>56863</v>
      </c>
      <c r="H133" s="86"/>
      <c r="I133" s="86">
        <f>33137-113</f>
        <v>33024</v>
      </c>
      <c r="J133" s="98">
        <f>G133+H133+I133</f>
        <v>89887</v>
      </c>
    </row>
    <row r="134" spans="1:10" x14ac:dyDescent="0.25">
      <c r="A134" s="711"/>
      <c r="B134" s="747"/>
      <c r="C134" s="69" t="s">
        <v>493</v>
      </c>
      <c r="D134" s="57"/>
      <c r="E134" s="56"/>
      <c r="F134" s="56"/>
      <c r="G134" s="86">
        <v>101219</v>
      </c>
      <c r="H134" s="86"/>
      <c r="I134" s="86"/>
      <c r="J134" s="98">
        <f>G134+H134+I134</f>
        <v>101219</v>
      </c>
    </row>
    <row r="135" spans="1:10" x14ac:dyDescent="0.25">
      <c r="A135" s="711"/>
      <c r="B135" s="747"/>
      <c r="C135" s="69" t="s">
        <v>494</v>
      </c>
      <c r="D135" s="57"/>
      <c r="E135" s="56"/>
      <c r="F135" s="56"/>
      <c r="G135" s="86">
        <v>77417</v>
      </c>
      <c r="H135" s="86"/>
      <c r="I135" s="86"/>
      <c r="J135" s="98">
        <f>G135+H135+I135</f>
        <v>77417</v>
      </c>
    </row>
    <row r="136" spans="1:10" x14ac:dyDescent="0.25">
      <c r="A136" s="711"/>
      <c r="B136" s="747"/>
      <c r="C136" s="69" t="s">
        <v>492</v>
      </c>
      <c r="D136" s="86"/>
      <c r="E136" s="113"/>
      <c r="F136" s="113"/>
      <c r="G136" s="86">
        <v>109074</v>
      </c>
      <c r="H136" s="86"/>
      <c r="I136" s="86"/>
      <c r="J136" s="98">
        <f>G136+H136+I136</f>
        <v>109074</v>
      </c>
    </row>
    <row r="137" spans="1:10" x14ac:dyDescent="0.25">
      <c r="A137" s="711"/>
      <c r="B137" s="747"/>
      <c r="C137" s="72" t="s">
        <v>476</v>
      </c>
      <c r="D137" s="110"/>
      <c r="E137" s="109"/>
      <c r="F137" s="109"/>
      <c r="G137" s="86"/>
      <c r="H137" s="86"/>
      <c r="I137" s="86">
        <v>4000</v>
      </c>
      <c r="J137" s="98">
        <f>G137+H137+I137</f>
        <v>4000</v>
      </c>
    </row>
    <row r="138" spans="1:10" ht="15.75" thickBot="1" x14ac:dyDescent="0.3">
      <c r="A138" s="712"/>
      <c r="B138" s="748"/>
      <c r="C138" s="72" t="s">
        <v>496</v>
      </c>
      <c r="D138" s="59"/>
      <c r="E138" s="58"/>
      <c r="F138" s="58"/>
      <c r="G138" s="70"/>
      <c r="H138" s="70"/>
      <c r="I138" s="70">
        <v>3000</v>
      </c>
      <c r="J138" s="99"/>
    </row>
    <row r="139" spans="1:10" ht="15.75" hidden="1" thickBot="1" x14ac:dyDescent="0.3">
      <c r="A139" s="180" t="s">
        <v>241</v>
      </c>
      <c r="B139" s="632" t="s">
        <v>242</v>
      </c>
      <c r="C139" s="633"/>
      <c r="D139" s="104">
        <v>35641.19</v>
      </c>
      <c r="E139" s="105">
        <v>17</v>
      </c>
      <c r="F139" s="105"/>
      <c r="G139" s="102">
        <f>G140</f>
        <v>0</v>
      </c>
      <c r="H139" s="102">
        <f>H140</f>
        <v>0</v>
      </c>
      <c r="I139" s="102">
        <f>I140</f>
        <v>0</v>
      </c>
      <c r="J139" s="106">
        <f>J140</f>
        <v>0</v>
      </c>
    </row>
    <row r="140" spans="1:10" ht="15.75" hidden="1" thickBot="1" x14ac:dyDescent="0.3">
      <c r="A140" s="422"/>
      <c r="B140" s="423"/>
      <c r="C140" s="423"/>
      <c r="D140" s="425"/>
      <c r="E140" s="426"/>
      <c r="F140" s="426"/>
      <c r="G140" s="423"/>
      <c r="H140" s="529"/>
      <c r="I140" s="423"/>
      <c r="J140" s="427">
        <f>G140+H140+I140</f>
        <v>0</v>
      </c>
    </row>
    <row r="141" spans="1:10" ht="15.75" hidden="1" thickBot="1" x14ac:dyDescent="0.3">
      <c r="A141" s="421" t="s">
        <v>247</v>
      </c>
      <c r="B141" s="698" t="s">
        <v>248</v>
      </c>
      <c r="C141" s="659"/>
      <c r="D141" s="423"/>
      <c r="E141" s="426">
        <v>1550</v>
      </c>
      <c r="F141" s="626"/>
      <c r="G141" s="316">
        <f>G142</f>
        <v>0</v>
      </c>
      <c r="H141" s="373">
        <f>H142</f>
        <v>0</v>
      </c>
      <c r="I141" s="423">
        <f>I142</f>
        <v>0</v>
      </c>
      <c r="J141" s="427">
        <f>J142</f>
        <v>0</v>
      </c>
    </row>
    <row r="142" spans="1:10" hidden="1" x14ac:dyDescent="0.25">
      <c r="A142" s="422"/>
      <c r="B142" s="424"/>
      <c r="C142" s="368" t="s">
        <v>350</v>
      </c>
      <c r="D142" s="424"/>
      <c r="E142" s="428"/>
      <c r="F142" s="627"/>
      <c r="G142" s="368"/>
      <c r="H142" s="530"/>
      <c r="I142" s="368"/>
      <c r="J142" s="429">
        <f>G142+H142+I142</f>
        <v>0</v>
      </c>
    </row>
    <row r="143" spans="1:10" ht="15.75" hidden="1" thickBot="1" x14ac:dyDescent="0.3">
      <c r="A143" s="384"/>
      <c r="B143" s="387"/>
      <c r="C143" s="197"/>
      <c r="D143" s="110"/>
      <c r="E143" s="317"/>
      <c r="F143" s="279"/>
      <c r="G143" s="211"/>
      <c r="H143" s="211"/>
      <c r="I143" s="211"/>
      <c r="J143" s="111"/>
    </row>
    <row r="144" spans="1:10" ht="15.75" hidden="1" thickBot="1" x14ac:dyDescent="0.3">
      <c r="A144" s="430" t="s">
        <v>351</v>
      </c>
      <c r="B144" s="741" t="s">
        <v>250</v>
      </c>
      <c r="C144" s="742"/>
      <c r="D144" s="431"/>
      <c r="E144" s="63"/>
      <c r="F144" s="63"/>
      <c r="G144" s="431">
        <f>G145</f>
        <v>0</v>
      </c>
      <c r="H144" s="62">
        <f>H145</f>
        <v>0</v>
      </c>
      <c r="I144" s="431">
        <f>I145</f>
        <v>0</v>
      </c>
      <c r="J144" s="432">
        <f>J145</f>
        <v>0</v>
      </c>
    </row>
    <row r="145" spans="1:10" ht="15.75" hidden="1" thickBot="1" x14ac:dyDescent="0.3">
      <c r="A145" s="384"/>
      <c r="B145" s="387"/>
      <c r="C145" s="424" t="s">
        <v>352</v>
      </c>
      <c r="D145" s="110"/>
      <c r="E145" s="109"/>
      <c r="F145" s="109"/>
      <c r="G145" s="211"/>
      <c r="H145" s="211"/>
      <c r="I145" s="211"/>
      <c r="J145" s="111">
        <f>G145+H145+I145</f>
        <v>0</v>
      </c>
    </row>
    <row r="146" spans="1:10" ht="17.25" thickTop="1" thickBot="1" x14ac:dyDescent="0.3">
      <c r="A146" s="743" t="s">
        <v>353</v>
      </c>
      <c r="B146" s="744"/>
      <c r="C146" s="744"/>
      <c r="D146" s="154">
        <v>2329182.13</v>
      </c>
      <c r="E146" s="155">
        <v>2649518.4899999998</v>
      </c>
      <c r="F146" s="447">
        <v>2729306.48</v>
      </c>
      <c r="G146" s="154">
        <f>G4+G9+G12+G30+G51+G60+G68+G72+G100+G106+G114+G121+G123+G139+G141+G144</f>
        <v>10472247</v>
      </c>
      <c r="H146" s="154">
        <f>H4+H9+H12+H30+H51+H60+H68+H72+H100+H106+H114+H121+H123+H139+H141+H144</f>
        <v>-157159</v>
      </c>
      <c r="I146" s="154">
        <f>I4+I9+I12+I30+I51+I60+I68+I72+I100+I106+I114+I121+I123+I139+I141+I144</f>
        <v>314769</v>
      </c>
      <c r="J146" s="379">
        <f>J4+J9+J12+J30+J51+J60+J68+J72+J100+J106+J114+J121+J123+J139+J141+J144</f>
        <v>10626857</v>
      </c>
    </row>
    <row r="147" spans="1:10" ht="15.75" thickTop="1" x14ac:dyDescent="0.25"/>
    <row r="148" spans="1:10" x14ac:dyDescent="0.25">
      <c r="J148" s="168"/>
    </row>
    <row r="149" spans="1:10" x14ac:dyDescent="0.25">
      <c r="G149" s="346"/>
      <c r="H149" s="168"/>
      <c r="I149" s="511"/>
      <c r="J149" s="168"/>
    </row>
    <row r="152" spans="1:10" x14ac:dyDescent="0.25">
      <c r="E152" s="168"/>
      <c r="F152" s="168"/>
      <c r="G152" s="346"/>
      <c r="H152" s="168"/>
      <c r="I152" s="511"/>
      <c r="J152" s="168"/>
    </row>
    <row r="155" spans="1:10" x14ac:dyDescent="0.25">
      <c r="I155" s="511"/>
    </row>
    <row r="158" spans="1:10" x14ac:dyDescent="0.25">
      <c r="F158" s="168"/>
    </row>
  </sheetData>
  <mergeCells count="48">
    <mergeCell ref="A1:C1"/>
    <mergeCell ref="A2:A3"/>
    <mergeCell ref="B2:B3"/>
    <mergeCell ref="C2:C3"/>
    <mergeCell ref="B10:B11"/>
    <mergeCell ref="B4:C4"/>
    <mergeCell ref="A5:A8"/>
    <mergeCell ref="B5:B8"/>
    <mergeCell ref="B9:C9"/>
    <mergeCell ref="D2:D3"/>
    <mergeCell ref="E2:E3"/>
    <mergeCell ref="F2:F3"/>
    <mergeCell ref="G2:G3"/>
    <mergeCell ref="J2:J3"/>
    <mergeCell ref="H2:I2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A115:A120"/>
    <mergeCell ref="B115:B120"/>
    <mergeCell ref="A69:A71"/>
    <mergeCell ref="B69:B71"/>
    <mergeCell ref="B72:C72"/>
    <mergeCell ref="A73:A99"/>
    <mergeCell ref="B73:B99"/>
    <mergeCell ref="B100:C100"/>
    <mergeCell ref="B102:C102"/>
    <mergeCell ref="B106:C106"/>
    <mergeCell ref="A107:A113"/>
    <mergeCell ref="B107:B113"/>
    <mergeCell ref="B114:C114"/>
    <mergeCell ref="B144:C144"/>
    <mergeCell ref="A146:C146"/>
    <mergeCell ref="B121:C121"/>
    <mergeCell ref="B123:C123"/>
    <mergeCell ref="A124:A138"/>
    <mergeCell ref="B124:B138"/>
    <mergeCell ref="B139:C139"/>
    <mergeCell ref="B141:C141"/>
  </mergeCells>
  <pageMargins left="3.937007874015748E-2" right="3.937007874015748E-2" top="3.937007874015748E-2" bottom="0.2007874015748031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F3" sqref="F3:F4"/>
    </sheetView>
  </sheetViews>
  <sheetFormatPr defaultRowHeight="15" x14ac:dyDescent="0.25"/>
  <cols>
    <col min="2" max="2" width="8.42578125" customWidth="1"/>
    <col min="3" max="3" width="29.140625" customWidth="1"/>
    <col min="4" max="5" width="13.5703125" hidden="1" customWidth="1"/>
    <col min="6" max="6" width="12.7109375" customWidth="1"/>
    <col min="7" max="7" width="11.42578125" customWidth="1"/>
    <col min="8" max="9" width="11.7109375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731" t="s">
        <v>410</v>
      </c>
      <c r="B1" s="731"/>
      <c r="C1" s="731"/>
    </row>
    <row r="2" spans="1:12" ht="15.75" thickBot="1" x14ac:dyDescent="0.3">
      <c r="A2" s="681" t="s">
        <v>411</v>
      </c>
      <c r="B2" s="681"/>
      <c r="C2" s="681"/>
    </row>
    <row r="3" spans="1:12" ht="15.75" customHeight="1" thickTop="1" x14ac:dyDescent="0.25">
      <c r="A3" s="666" t="s">
        <v>0</v>
      </c>
      <c r="B3" s="668" t="s">
        <v>1</v>
      </c>
      <c r="C3" s="664" t="s">
        <v>2</v>
      </c>
      <c r="D3" s="664" t="s">
        <v>3</v>
      </c>
      <c r="E3" s="664" t="s">
        <v>4</v>
      </c>
      <c r="F3" s="664" t="s">
        <v>500</v>
      </c>
      <c r="G3" s="670" t="s">
        <v>401</v>
      </c>
      <c r="H3" s="515" t="s">
        <v>465</v>
      </c>
      <c r="I3" s="660" t="s">
        <v>404</v>
      </c>
    </row>
    <row r="4" spans="1:12" ht="22.5" customHeight="1" thickBot="1" x14ac:dyDescent="0.3">
      <c r="A4" s="667"/>
      <c r="B4" s="669"/>
      <c r="C4" s="665"/>
      <c r="D4" s="665"/>
      <c r="E4" s="665"/>
      <c r="F4" s="665"/>
      <c r="G4" s="671"/>
      <c r="H4" s="513" t="s">
        <v>9</v>
      </c>
      <c r="I4" s="661"/>
    </row>
    <row r="5" spans="1:12" ht="16.5" thickTop="1" thickBot="1" x14ac:dyDescent="0.3">
      <c r="A5" s="433">
        <v>519</v>
      </c>
      <c r="B5" s="771" t="s">
        <v>354</v>
      </c>
      <c r="C5" s="772"/>
      <c r="D5" s="48">
        <v>61339.119999999995</v>
      </c>
      <c r="E5" s="49">
        <v>493589.98</v>
      </c>
      <c r="F5" s="48">
        <f>SUM(F6:F21)</f>
        <v>2007334.25</v>
      </c>
      <c r="G5" s="48">
        <f>SUM(G6:G21)</f>
        <v>6092699</v>
      </c>
      <c r="H5" s="48">
        <f>SUM(H6:H21)</f>
        <v>51745</v>
      </c>
      <c r="I5" s="52">
        <f>SUM(I6:I21)</f>
        <v>6144444</v>
      </c>
    </row>
    <row r="6" spans="1:12" x14ac:dyDescent="0.25">
      <c r="A6" s="634"/>
      <c r="B6" s="434"/>
      <c r="C6" s="67" t="s">
        <v>355</v>
      </c>
      <c r="D6" s="146">
        <v>47962.559999999998</v>
      </c>
      <c r="E6" s="146">
        <v>347415</v>
      </c>
      <c r="F6" s="146">
        <v>1048251.48</v>
      </c>
      <c r="G6" s="68">
        <v>160239</v>
      </c>
      <c r="H6" s="68"/>
      <c r="I6" s="385">
        <f>G6+H6</f>
        <v>160239</v>
      </c>
      <c r="L6" s="168"/>
    </row>
    <row r="7" spans="1:12" x14ac:dyDescent="0.25">
      <c r="A7" s="635"/>
      <c r="B7" s="435"/>
      <c r="C7" s="69" t="s">
        <v>356</v>
      </c>
      <c r="D7" s="147"/>
      <c r="E7" s="147"/>
      <c r="F7" s="147"/>
      <c r="G7" s="70">
        <v>33963</v>
      </c>
      <c r="H7" s="70"/>
      <c r="I7" s="99">
        <f t="shared" ref="I7:I21" si="0">G7+H7</f>
        <v>33963</v>
      </c>
      <c r="K7" s="168"/>
    </row>
    <row r="8" spans="1:12" x14ac:dyDescent="0.25">
      <c r="A8" s="635"/>
      <c r="B8" s="435"/>
      <c r="C8" s="69" t="s">
        <v>497</v>
      </c>
      <c r="D8" s="147"/>
      <c r="E8" s="147"/>
      <c r="F8" s="147"/>
      <c r="G8" s="70"/>
      <c r="H8" s="70">
        <v>20000</v>
      </c>
      <c r="I8" s="99">
        <f t="shared" si="0"/>
        <v>20000</v>
      </c>
      <c r="K8" s="168"/>
    </row>
    <row r="9" spans="1:12" x14ac:dyDescent="0.25">
      <c r="A9" s="635"/>
      <c r="B9" s="435"/>
      <c r="C9" s="69" t="s">
        <v>461</v>
      </c>
      <c r="D9" s="147"/>
      <c r="E9" s="147"/>
      <c r="F9" s="147"/>
      <c r="G9" s="70"/>
      <c r="H9" s="70">
        <v>37000</v>
      </c>
      <c r="I9" s="99">
        <f t="shared" si="0"/>
        <v>37000</v>
      </c>
      <c r="K9" s="168"/>
    </row>
    <row r="10" spans="1:12" x14ac:dyDescent="0.25">
      <c r="A10" s="635"/>
      <c r="B10" s="435"/>
      <c r="C10" s="69" t="s">
        <v>357</v>
      </c>
      <c r="D10" s="147"/>
      <c r="E10" s="147"/>
      <c r="F10" s="147"/>
      <c r="G10" s="70">
        <v>1850792</v>
      </c>
      <c r="H10" s="70"/>
      <c r="I10" s="99">
        <f t="shared" si="0"/>
        <v>1850792</v>
      </c>
      <c r="L10" s="168"/>
    </row>
    <row r="11" spans="1:12" x14ac:dyDescent="0.25">
      <c r="A11" s="635"/>
      <c r="B11" s="435"/>
      <c r="C11" s="69" t="s">
        <v>358</v>
      </c>
      <c r="D11" s="147"/>
      <c r="E11" s="147"/>
      <c r="F11" s="147">
        <v>51226.8</v>
      </c>
      <c r="G11" s="70">
        <v>2052250</v>
      </c>
      <c r="H11" s="70"/>
      <c r="I11" s="99">
        <f t="shared" si="0"/>
        <v>2052250</v>
      </c>
    </row>
    <row r="12" spans="1:12" x14ac:dyDescent="0.25">
      <c r="A12" s="635"/>
      <c r="B12" s="435"/>
      <c r="C12" s="69" t="s">
        <v>421</v>
      </c>
      <c r="D12" s="147"/>
      <c r="E12" s="147"/>
      <c r="F12" s="147"/>
      <c r="G12" s="70">
        <v>0</v>
      </c>
      <c r="H12" s="70"/>
      <c r="I12" s="99">
        <f t="shared" si="0"/>
        <v>0</v>
      </c>
    </row>
    <row r="13" spans="1:12" x14ac:dyDescent="0.25">
      <c r="A13" s="635"/>
      <c r="B13" s="435"/>
      <c r="C13" s="69" t="s">
        <v>428</v>
      </c>
      <c r="D13" s="147"/>
      <c r="E13" s="147"/>
      <c r="F13" s="147"/>
      <c r="G13" s="70">
        <v>571939</v>
      </c>
      <c r="H13" s="70"/>
      <c r="I13" s="99">
        <f t="shared" si="0"/>
        <v>571939</v>
      </c>
      <c r="L13" s="168"/>
    </row>
    <row r="14" spans="1:12" x14ac:dyDescent="0.25">
      <c r="A14" s="635"/>
      <c r="B14" s="435"/>
      <c r="C14" s="69" t="s">
        <v>418</v>
      </c>
      <c r="D14" s="147"/>
      <c r="E14" s="147"/>
      <c r="F14" s="147"/>
      <c r="G14" s="70">
        <v>503653</v>
      </c>
      <c r="H14" s="70"/>
      <c r="I14" s="99">
        <f t="shared" si="0"/>
        <v>503653</v>
      </c>
      <c r="L14" s="168"/>
    </row>
    <row r="15" spans="1:12" x14ac:dyDescent="0.25">
      <c r="A15" s="635"/>
      <c r="B15" s="435"/>
      <c r="C15" s="69" t="s">
        <v>419</v>
      </c>
      <c r="D15" s="147"/>
      <c r="E15" s="147"/>
      <c r="F15" s="147"/>
      <c r="G15" s="70">
        <v>88000</v>
      </c>
      <c r="H15" s="70"/>
      <c r="I15" s="99">
        <f t="shared" si="0"/>
        <v>88000</v>
      </c>
      <c r="L15" s="168"/>
    </row>
    <row r="16" spans="1:12" x14ac:dyDescent="0.25">
      <c r="A16" s="635"/>
      <c r="B16" s="435"/>
      <c r="C16" s="69" t="s">
        <v>420</v>
      </c>
      <c r="D16" s="147"/>
      <c r="E16" s="147"/>
      <c r="F16" s="147"/>
      <c r="G16" s="70">
        <v>90000</v>
      </c>
      <c r="H16" s="70"/>
      <c r="I16" s="99">
        <f t="shared" si="0"/>
        <v>90000</v>
      </c>
      <c r="L16" s="168"/>
    </row>
    <row r="17" spans="1:14" x14ac:dyDescent="0.25">
      <c r="A17" s="635"/>
      <c r="B17" s="435"/>
      <c r="C17" s="69" t="s">
        <v>493</v>
      </c>
      <c r="D17" s="147"/>
      <c r="E17" s="147"/>
      <c r="F17" s="147"/>
      <c r="G17" s="70">
        <v>96158</v>
      </c>
      <c r="H17" s="70">
        <v>-1000</v>
      </c>
      <c r="I17" s="99">
        <f t="shared" si="0"/>
        <v>95158</v>
      </c>
      <c r="L17" s="168"/>
    </row>
    <row r="18" spans="1:14" x14ac:dyDescent="0.25">
      <c r="A18" s="635"/>
      <c r="B18" s="435"/>
      <c r="C18" s="69" t="s">
        <v>494</v>
      </c>
      <c r="D18" s="147"/>
      <c r="E18" s="147"/>
      <c r="F18" s="147"/>
      <c r="G18" s="70">
        <v>73546</v>
      </c>
      <c r="H18" s="70"/>
      <c r="I18" s="99">
        <f t="shared" si="0"/>
        <v>73546</v>
      </c>
    </row>
    <row r="19" spans="1:14" x14ac:dyDescent="0.25">
      <c r="A19" s="635"/>
      <c r="B19" s="435"/>
      <c r="C19" s="69" t="s">
        <v>492</v>
      </c>
      <c r="D19" s="147"/>
      <c r="E19" s="147"/>
      <c r="F19" s="147"/>
      <c r="G19" s="70">
        <v>103620</v>
      </c>
      <c r="H19" s="70"/>
      <c r="I19" s="99">
        <f t="shared" si="0"/>
        <v>103620</v>
      </c>
    </row>
    <row r="20" spans="1:14" x14ac:dyDescent="0.25">
      <c r="A20" s="635"/>
      <c r="B20" s="435"/>
      <c r="C20" s="69" t="s">
        <v>359</v>
      </c>
      <c r="D20" s="147"/>
      <c r="E20" s="147"/>
      <c r="F20" s="147"/>
      <c r="G20" s="70">
        <v>241477</v>
      </c>
      <c r="H20" s="70"/>
      <c r="I20" s="99">
        <f t="shared" si="0"/>
        <v>241477</v>
      </c>
    </row>
    <row r="21" spans="1:14" ht="15.75" thickBot="1" x14ac:dyDescent="0.3">
      <c r="A21" s="639"/>
      <c r="B21" s="436"/>
      <c r="C21" s="437" t="s">
        <v>360</v>
      </c>
      <c r="D21" s="265">
        <v>13376.56</v>
      </c>
      <c r="E21" s="265">
        <v>146174.98000000001</v>
      </c>
      <c r="F21" s="265">
        <v>907855.97</v>
      </c>
      <c r="G21" s="91">
        <v>227062</v>
      </c>
      <c r="H21" s="91">
        <v>-4255</v>
      </c>
      <c r="I21" s="438">
        <f t="shared" si="0"/>
        <v>222807</v>
      </c>
      <c r="L21" s="168"/>
    </row>
    <row r="22" spans="1:14" ht="15.75" thickBot="1" x14ac:dyDescent="0.3">
      <c r="A22" s="439">
        <v>450</v>
      </c>
      <c r="B22" s="765" t="s">
        <v>60</v>
      </c>
      <c r="C22" s="692"/>
      <c r="D22" s="94">
        <v>1328239.53</v>
      </c>
      <c r="E22" s="95">
        <v>1106855.5900000001</v>
      </c>
      <c r="F22" s="95">
        <v>1156705.6200000001</v>
      </c>
      <c r="G22" s="94">
        <f>SUM(G23:G30)</f>
        <v>2758335</v>
      </c>
      <c r="H22" s="94">
        <f>SUM(H23:H30)</f>
        <v>-13002</v>
      </c>
      <c r="I22" s="97">
        <f>SUM(I23:I30)</f>
        <v>2745333</v>
      </c>
      <c r="K22" s="168"/>
    </row>
    <row r="23" spans="1:14" x14ac:dyDescent="0.25">
      <c r="A23" s="634"/>
      <c r="B23" s="434"/>
      <c r="C23" s="440" t="s">
        <v>361</v>
      </c>
      <c r="D23" s="441">
        <v>0</v>
      </c>
      <c r="E23" s="441"/>
      <c r="F23" s="441"/>
      <c r="G23" s="68">
        <v>0</v>
      </c>
      <c r="H23" s="68"/>
      <c r="I23" s="385">
        <f t="shared" ref="I23:I30" si="1">G23+H23</f>
        <v>0</v>
      </c>
    </row>
    <row r="24" spans="1:14" x14ac:dyDescent="0.25">
      <c r="A24" s="635"/>
      <c r="B24" s="442"/>
      <c r="C24" s="443" t="s">
        <v>362</v>
      </c>
      <c r="D24" s="263">
        <v>663985.27</v>
      </c>
      <c r="E24" s="263">
        <v>756524.1</v>
      </c>
      <c r="F24" s="263">
        <v>983800.42</v>
      </c>
      <c r="G24" s="86">
        <v>1260153</v>
      </c>
      <c r="H24" s="86"/>
      <c r="I24" s="98">
        <f t="shared" si="1"/>
        <v>1260153</v>
      </c>
      <c r="K24" s="168"/>
    </row>
    <row r="25" spans="1:14" x14ac:dyDescent="0.25">
      <c r="A25" s="635"/>
      <c r="B25" s="442"/>
      <c r="C25" s="443" t="s">
        <v>363</v>
      </c>
      <c r="D25" s="263">
        <v>34091.29</v>
      </c>
      <c r="E25" s="263"/>
      <c r="F25" s="263">
        <v>62349.21</v>
      </c>
      <c r="G25" s="86">
        <v>0</v>
      </c>
      <c r="H25" s="86"/>
      <c r="I25" s="98">
        <f t="shared" si="1"/>
        <v>0</v>
      </c>
      <c r="L25" s="168"/>
    </row>
    <row r="26" spans="1:14" x14ac:dyDescent="0.25">
      <c r="A26" s="635"/>
      <c r="B26" s="442"/>
      <c r="C26" s="443" t="s">
        <v>458</v>
      </c>
      <c r="D26" s="263">
        <v>38214.900000000009</v>
      </c>
      <c r="E26" s="263">
        <v>92167.17</v>
      </c>
      <c r="F26" s="263">
        <v>16979.3</v>
      </c>
      <c r="G26" s="86">
        <v>380000</v>
      </c>
      <c r="H26" s="86"/>
      <c r="I26" s="98">
        <f t="shared" si="1"/>
        <v>380000</v>
      </c>
      <c r="L26" s="168"/>
    </row>
    <row r="27" spans="1:14" x14ac:dyDescent="0.25">
      <c r="A27" s="635"/>
      <c r="B27" s="442"/>
      <c r="C27" s="443" t="s">
        <v>364</v>
      </c>
      <c r="D27" s="263">
        <v>591948.06999999995</v>
      </c>
      <c r="E27" s="263">
        <v>258164.32</v>
      </c>
      <c r="F27" s="263">
        <v>93576.69</v>
      </c>
      <c r="G27" s="86">
        <v>1118182</v>
      </c>
      <c r="H27" s="86">
        <f>-16002+3000</f>
        <v>-13002</v>
      </c>
      <c r="I27" s="98">
        <f>G27+H27</f>
        <v>1105180</v>
      </c>
      <c r="K27" s="168"/>
      <c r="L27" s="168"/>
      <c r="M27" s="168"/>
    </row>
    <row r="28" spans="1:14" x14ac:dyDescent="0.25">
      <c r="A28" s="635"/>
      <c r="B28" s="442"/>
      <c r="C28" s="443" t="s">
        <v>365</v>
      </c>
      <c r="D28" s="113">
        <v>0</v>
      </c>
      <c r="E28" s="113"/>
      <c r="F28" s="113"/>
      <c r="G28" s="86">
        <v>0</v>
      </c>
      <c r="H28" s="86"/>
      <c r="I28" s="98">
        <f t="shared" si="1"/>
        <v>0</v>
      </c>
      <c r="L28" s="168"/>
      <c r="N28" s="168"/>
    </row>
    <row r="29" spans="1:14" x14ac:dyDescent="0.25">
      <c r="A29" s="635"/>
      <c r="B29" s="444"/>
      <c r="C29" s="445"/>
      <c r="D29" s="147">
        <v>0</v>
      </c>
      <c r="E29" s="147"/>
      <c r="F29" s="147"/>
      <c r="G29" s="70">
        <v>0</v>
      </c>
      <c r="H29" s="70"/>
      <c r="I29" s="99">
        <f t="shared" si="1"/>
        <v>0</v>
      </c>
    </row>
    <row r="30" spans="1:14" ht="15.75" thickBot="1" x14ac:dyDescent="0.3">
      <c r="A30" s="766"/>
      <c r="B30" s="444"/>
      <c r="C30" s="445"/>
      <c r="D30" s="147">
        <v>0</v>
      </c>
      <c r="E30" s="147"/>
      <c r="F30" s="147"/>
      <c r="G30" s="70">
        <v>0</v>
      </c>
      <c r="H30" s="70"/>
      <c r="I30" s="99">
        <f t="shared" si="1"/>
        <v>0</v>
      </c>
    </row>
    <row r="31" spans="1:14" ht="16.5" thickTop="1" thickBot="1" x14ac:dyDescent="0.3">
      <c r="A31" s="767" t="s">
        <v>366</v>
      </c>
      <c r="B31" s="768"/>
      <c r="C31" s="769"/>
      <c r="D31" s="446">
        <v>1389578.65</v>
      </c>
      <c r="E31" s="447">
        <v>1600445.57</v>
      </c>
      <c r="F31" s="447">
        <v>3164039.87</v>
      </c>
      <c r="G31" s="446">
        <f>G22+G5</f>
        <v>8851034</v>
      </c>
      <c r="H31" s="446">
        <f>H22+H5</f>
        <v>38743</v>
      </c>
      <c r="I31" s="448">
        <f>I22+I5</f>
        <v>8889777</v>
      </c>
    </row>
    <row r="32" spans="1:14" ht="15.75" thickTop="1" x14ac:dyDescent="0.25">
      <c r="A32" s="770"/>
      <c r="B32" s="770"/>
      <c r="C32" s="770"/>
      <c r="D32" s="449"/>
      <c r="E32" s="449"/>
      <c r="F32" s="449"/>
      <c r="G32" s="450"/>
    </row>
  </sheetData>
  <mergeCells count="16">
    <mergeCell ref="I3:I4"/>
    <mergeCell ref="B5:C5"/>
    <mergeCell ref="A6:A21"/>
    <mergeCell ref="D3:D4"/>
    <mergeCell ref="E3:E4"/>
    <mergeCell ref="F3:F4"/>
    <mergeCell ref="A32:C32"/>
    <mergeCell ref="G3:G4"/>
    <mergeCell ref="A3:A4"/>
    <mergeCell ref="B3:B4"/>
    <mergeCell ref="C3:C4"/>
    <mergeCell ref="A1:C1"/>
    <mergeCell ref="A2:C2"/>
    <mergeCell ref="B22:C22"/>
    <mergeCell ref="A23:A30"/>
    <mergeCell ref="A31:C31"/>
  </mergeCells>
  <pageMargins left="3.937007874015748E-2" right="3.937007874015748E-2" top="3.937007874015748E-2" bottom="3.937007874015748E-2" header="0.31496062992125984" footer="0.31496062992125984"/>
  <pageSetup paperSize="9" orientation="portrait" r:id="rId1"/>
  <ignoredErrors>
    <ignoredError sqref="I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H19" sqref="H19"/>
    </sheetView>
  </sheetViews>
  <sheetFormatPr defaultRowHeight="15" x14ac:dyDescent="0.25"/>
  <cols>
    <col min="1" max="1" width="9.5703125" customWidth="1"/>
    <col min="2" max="2" width="8.42578125" customWidth="1"/>
    <col min="3" max="3" width="34" customWidth="1"/>
    <col min="4" max="5" width="11.7109375" hidden="1" customWidth="1"/>
    <col min="6" max="6" width="11.42578125" customWidth="1"/>
    <col min="7" max="7" width="11.28515625" customWidth="1"/>
    <col min="8" max="9" width="9.85546875" customWidth="1"/>
    <col min="10" max="10" width="10.28515625" customWidth="1"/>
    <col min="12" max="12" width="10.140625" bestFit="1" customWidth="1"/>
    <col min="246" max="246" width="10.28515625" customWidth="1"/>
    <col min="247" max="247" width="36.85546875" customWidth="1"/>
    <col min="248" max="259" width="0" hidden="1" customWidth="1"/>
    <col min="260" max="262" width="11.7109375" customWidth="1"/>
    <col min="263" max="263" width="12.140625" customWidth="1"/>
    <col min="264" max="264" width="7.28515625" customWidth="1"/>
    <col min="268" max="268" width="10.140625" bestFit="1" customWidth="1"/>
    <col min="502" max="502" width="10.28515625" customWidth="1"/>
    <col min="503" max="503" width="36.85546875" customWidth="1"/>
    <col min="504" max="515" width="0" hidden="1" customWidth="1"/>
    <col min="516" max="518" width="11.7109375" customWidth="1"/>
    <col min="519" max="519" width="12.140625" customWidth="1"/>
    <col min="520" max="520" width="7.28515625" customWidth="1"/>
    <col min="524" max="524" width="10.140625" bestFit="1" customWidth="1"/>
    <col min="758" max="758" width="10.28515625" customWidth="1"/>
    <col min="759" max="759" width="36.85546875" customWidth="1"/>
    <col min="760" max="771" width="0" hidden="1" customWidth="1"/>
    <col min="772" max="774" width="11.7109375" customWidth="1"/>
    <col min="775" max="775" width="12.140625" customWidth="1"/>
    <col min="776" max="776" width="7.28515625" customWidth="1"/>
    <col min="780" max="780" width="10.140625" bestFit="1" customWidth="1"/>
    <col min="1014" max="1014" width="10.28515625" customWidth="1"/>
    <col min="1015" max="1015" width="36.85546875" customWidth="1"/>
    <col min="1016" max="1027" width="0" hidden="1" customWidth="1"/>
    <col min="1028" max="1030" width="11.7109375" customWidth="1"/>
    <col min="1031" max="1031" width="12.140625" customWidth="1"/>
    <col min="1032" max="1032" width="7.28515625" customWidth="1"/>
    <col min="1036" max="1036" width="10.140625" bestFit="1" customWidth="1"/>
    <col min="1270" max="1270" width="10.28515625" customWidth="1"/>
    <col min="1271" max="1271" width="36.85546875" customWidth="1"/>
    <col min="1272" max="1283" width="0" hidden="1" customWidth="1"/>
    <col min="1284" max="1286" width="11.7109375" customWidth="1"/>
    <col min="1287" max="1287" width="12.140625" customWidth="1"/>
    <col min="1288" max="1288" width="7.28515625" customWidth="1"/>
    <col min="1292" max="1292" width="10.140625" bestFit="1" customWidth="1"/>
    <col min="1526" max="1526" width="10.28515625" customWidth="1"/>
    <col min="1527" max="1527" width="36.85546875" customWidth="1"/>
    <col min="1528" max="1539" width="0" hidden="1" customWidth="1"/>
    <col min="1540" max="1542" width="11.7109375" customWidth="1"/>
    <col min="1543" max="1543" width="12.140625" customWidth="1"/>
    <col min="1544" max="1544" width="7.28515625" customWidth="1"/>
    <col min="1548" max="1548" width="10.140625" bestFit="1" customWidth="1"/>
    <col min="1782" max="1782" width="10.28515625" customWidth="1"/>
    <col min="1783" max="1783" width="36.85546875" customWidth="1"/>
    <col min="1784" max="1795" width="0" hidden="1" customWidth="1"/>
    <col min="1796" max="1798" width="11.7109375" customWidth="1"/>
    <col min="1799" max="1799" width="12.140625" customWidth="1"/>
    <col min="1800" max="1800" width="7.28515625" customWidth="1"/>
    <col min="1804" max="1804" width="10.140625" bestFit="1" customWidth="1"/>
    <col min="2038" max="2038" width="10.28515625" customWidth="1"/>
    <col min="2039" max="2039" width="36.85546875" customWidth="1"/>
    <col min="2040" max="2051" width="0" hidden="1" customWidth="1"/>
    <col min="2052" max="2054" width="11.7109375" customWidth="1"/>
    <col min="2055" max="2055" width="12.140625" customWidth="1"/>
    <col min="2056" max="2056" width="7.28515625" customWidth="1"/>
    <col min="2060" max="2060" width="10.140625" bestFit="1" customWidth="1"/>
    <col min="2294" max="2294" width="10.28515625" customWidth="1"/>
    <col min="2295" max="2295" width="36.85546875" customWidth="1"/>
    <col min="2296" max="2307" width="0" hidden="1" customWidth="1"/>
    <col min="2308" max="2310" width="11.7109375" customWidth="1"/>
    <col min="2311" max="2311" width="12.140625" customWidth="1"/>
    <col min="2312" max="2312" width="7.28515625" customWidth="1"/>
    <col min="2316" max="2316" width="10.140625" bestFit="1" customWidth="1"/>
    <col min="2550" max="2550" width="10.28515625" customWidth="1"/>
    <col min="2551" max="2551" width="36.85546875" customWidth="1"/>
    <col min="2552" max="2563" width="0" hidden="1" customWidth="1"/>
    <col min="2564" max="2566" width="11.7109375" customWidth="1"/>
    <col min="2567" max="2567" width="12.140625" customWidth="1"/>
    <col min="2568" max="2568" width="7.28515625" customWidth="1"/>
    <col min="2572" max="2572" width="10.140625" bestFit="1" customWidth="1"/>
    <col min="2806" max="2806" width="10.28515625" customWidth="1"/>
    <col min="2807" max="2807" width="36.85546875" customWidth="1"/>
    <col min="2808" max="2819" width="0" hidden="1" customWidth="1"/>
    <col min="2820" max="2822" width="11.7109375" customWidth="1"/>
    <col min="2823" max="2823" width="12.140625" customWidth="1"/>
    <col min="2824" max="2824" width="7.28515625" customWidth="1"/>
    <col min="2828" max="2828" width="10.140625" bestFit="1" customWidth="1"/>
    <col min="3062" max="3062" width="10.28515625" customWidth="1"/>
    <col min="3063" max="3063" width="36.85546875" customWidth="1"/>
    <col min="3064" max="3075" width="0" hidden="1" customWidth="1"/>
    <col min="3076" max="3078" width="11.7109375" customWidth="1"/>
    <col min="3079" max="3079" width="12.140625" customWidth="1"/>
    <col min="3080" max="3080" width="7.28515625" customWidth="1"/>
    <col min="3084" max="3084" width="10.140625" bestFit="1" customWidth="1"/>
    <col min="3318" max="3318" width="10.28515625" customWidth="1"/>
    <col min="3319" max="3319" width="36.85546875" customWidth="1"/>
    <col min="3320" max="3331" width="0" hidden="1" customWidth="1"/>
    <col min="3332" max="3334" width="11.7109375" customWidth="1"/>
    <col min="3335" max="3335" width="12.140625" customWidth="1"/>
    <col min="3336" max="3336" width="7.28515625" customWidth="1"/>
    <col min="3340" max="3340" width="10.140625" bestFit="1" customWidth="1"/>
    <col min="3574" max="3574" width="10.28515625" customWidth="1"/>
    <col min="3575" max="3575" width="36.85546875" customWidth="1"/>
    <col min="3576" max="3587" width="0" hidden="1" customWidth="1"/>
    <col min="3588" max="3590" width="11.7109375" customWidth="1"/>
    <col min="3591" max="3591" width="12.140625" customWidth="1"/>
    <col min="3592" max="3592" width="7.28515625" customWidth="1"/>
    <col min="3596" max="3596" width="10.140625" bestFit="1" customWidth="1"/>
    <col min="3830" max="3830" width="10.28515625" customWidth="1"/>
    <col min="3831" max="3831" width="36.85546875" customWidth="1"/>
    <col min="3832" max="3843" width="0" hidden="1" customWidth="1"/>
    <col min="3844" max="3846" width="11.7109375" customWidth="1"/>
    <col min="3847" max="3847" width="12.140625" customWidth="1"/>
    <col min="3848" max="3848" width="7.28515625" customWidth="1"/>
    <col min="3852" max="3852" width="10.140625" bestFit="1" customWidth="1"/>
    <col min="4086" max="4086" width="10.28515625" customWidth="1"/>
    <col min="4087" max="4087" width="36.85546875" customWidth="1"/>
    <col min="4088" max="4099" width="0" hidden="1" customWidth="1"/>
    <col min="4100" max="4102" width="11.7109375" customWidth="1"/>
    <col min="4103" max="4103" width="12.140625" customWidth="1"/>
    <col min="4104" max="4104" width="7.28515625" customWidth="1"/>
    <col min="4108" max="4108" width="10.140625" bestFit="1" customWidth="1"/>
    <col min="4342" max="4342" width="10.28515625" customWidth="1"/>
    <col min="4343" max="4343" width="36.85546875" customWidth="1"/>
    <col min="4344" max="4355" width="0" hidden="1" customWidth="1"/>
    <col min="4356" max="4358" width="11.7109375" customWidth="1"/>
    <col min="4359" max="4359" width="12.140625" customWidth="1"/>
    <col min="4360" max="4360" width="7.28515625" customWidth="1"/>
    <col min="4364" max="4364" width="10.140625" bestFit="1" customWidth="1"/>
    <col min="4598" max="4598" width="10.28515625" customWidth="1"/>
    <col min="4599" max="4599" width="36.85546875" customWidth="1"/>
    <col min="4600" max="4611" width="0" hidden="1" customWidth="1"/>
    <col min="4612" max="4614" width="11.7109375" customWidth="1"/>
    <col min="4615" max="4615" width="12.140625" customWidth="1"/>
    <col min="4616" max="4616" width="7.28515625" customWidth="1"/>
    <col min="4620" max="4620" width="10.140625" bestFit="1" customWidth="1"/>
    <col min="4854" max="4854" width="10.28515625" customWidth="1"/>
    <col min="4855" max="4855" width="36.85546875" customWidth="1"/>
    <col min="4856" max="4867" width="0" hidden="1" customWidth="1"/>
    <col min="4868" max="4870" width="11.7109375" customWidth="1"/>
    <col min="4871" max="4871" width="12.140625" customWidth="1"/>
    <col min="4872" max="4872" width="7.28515625" customWidth="1"/>
    <col min="4876" max="4876" width="10.140625" bestFit="1" customWidth="1"/>
    <col min="5110" max="5110" width="10.28515625" customWidth="1"/>
    <col min="5111" max="5111" width="36.85546875" customWidth="1"/>
    <col min="5112" max="5123" width="0" hidden="1" customWidth="1"/>
    <col min="5124" max="5126" width="11.7109375" customWidth="1"/>
    <col min="5127" max="5127" width="12.140625" customWidth="1"/>
    <col min="5128" max="5128" width="7.28515625" customWidth="1"/>
    <col min="5132" max="5132" width="10.140625" bestFit="1" customWidth="1"/>
    <col min="5366" max="5366" width="10.28515625" customWidth="1"/>
    <col min="5367" max="5367" width="36.85546875" customWidth="1"/>
    <col min="5368" max="5379" width="0" hidden="1" customWidth="1"/>
    <col min="5380" max="5382" width="11.7109375" customWidth="1"/>
    <col min="5383" max="5383" width="12.140625" customWidth="1"/>
    <col min="5384" max="5384" width="7.28515625" customWidth="1"/>
    <col min="5388" max="5388" width="10.140625" bestFit="1" customWidth="1"/>
    <col min="5622" max="5622" width="10.28515625" customWidth="1"/>
    <col min="5623" max="5623" width="36.85546875" customWidth="1"/>
    <col min="5624" max="5635" width="0" hidden="1" customWidth="1"/>
    <col min="5636" max="5638" width="11.7109375" customWidth="1"/>
    <col min="5639" max="5639" width="12.140625" customWidth="1"/>
    <col min="5640" max="5640" width="7.28515625" customWidth="1"/>
    <col min="5644" max="5644" width="10.140625" bestFit="1" customWidth="1"/>
    <col min="5878" max="5878" width="10.28515625" customWidth="1"/>
    <col min="5879" max="5879" width="36.85546875" customWidth="1"/>
    <col min="5880" max="5891" width="0" hidden="1" customWidth="1"/>
    <col min="5892" max="5894" width="11.7109375" customWidth="1"/>
    <col min="5895" max="5895" width="12.140625" customWidth="1"/>
    <col min="5896" max="5896" width="7.28515625" customWidth="1"/>
    <col min="5900" max="5900" width="10.140625" bestFit="1" customWidth="1"/>
    <col min="6134" max="6134" width="10.28515625" customWidth="1"/>
    <col min="6135" max="6135" width="36.85546875" customWidth="1"/>
    <col min="6136" max="6147" width="0" hidden="1" customWidth="1"/>
    <col min="6148" max="6150" width="11.7109375" customWidth="1"/>
    <col min="6151" max="6151" width="12.140625" customWidth="1"/>
    <col min="6152" max="6152" width="7.28515625" customWidth="1"/>
    <col min="6156" max="6156" width="10.140625" bestFit="1" customWidth="1"/>
    <col min="6390" max="6390" width="10.28515625" customWidth="1"/>
    <col min="6391" max="6391" width="36.85546875" customWidth="1"/>
    <col min="6392" max="6403" width="0" hidden="1" customWidth="1"/>
    <col min="6404" max="6406" width="11.7109375" customWidth="1"/>
    <col min="6407" max="6407" width="12.140625" customWidth="1"/>
    <col min="6408" max="6408" width="7.28515625" customWidth="1"/>
    <col min="6412" max="6412" width="10.140625" bestFit="1" customWidth="1"/>
    <col min="6646" max="6646" width="10.28515625" customWidth="1"/>
    <col min="6647" max="6647" width="36.85546875" customWidth="1"/>
    <col min="6648" max="6659" width="0" hidden="1" customWidth="1"/>
    <col min="6660" max="6662" width="11.7109375" customWidth="1"/>
    <col min="6663" max="6663" width="12.140625" customWidth="1"/>
    <col min="6664" max="6664" width="7.28515625" customWidth="1"/>
    <col min="6668" max="6668" width="10.140625" bestFit="1" customWidth="1"/>
    <col min="6902" max="6902" width="10.28515625" customWidth="1"/>
    <col min="6903" max="6903" width="36.85546875" customWidth="1"/>
    <col min="6904" max="6915" width="0" hidden="1" customWidth="1"/>
    <col min="6916" max="6918" width="11.7109375" customWidth="1"/>
    <col min="6919" max="6919" width="12.140625" customWidth="1"/>
    <col min="6920" max="6920" width="7.28515625" customWidth="1"/>
    <col min="6924" max="6924" width="10.140625" bestFit="1" customWidth="1"/>
    <col min="7158" max="7158" width="10.28515625" customWidth="1"/>
    <col min="7159" max="7159" width="36.85546875" customWidth="1"/>
    <col min="7160" max="7171" width="0" hidden="1" customWidth="1"/>
    <col min="7172" max="7174" width="11.7109375" customWidth="1"/>
    <col min="7175" max="7175" width="12.140625" customWidth="1"/>
    <col min="7176" max="7176" width="7.28515625" customWidth="1"/>
    <col min="7180" max="7180" width="10.140625" bestFit="1" customWidth="1"/>
    <col min="7414" max="7414" width="10.28515625" customWidth="1"/>
    <col min="7415" max="7415" width="36.85546875" customWidth="1"/>
    <col min="7416" max="7427" width="0" hidden="1" customWidth="1"/>
    <col min="7428" max="7430" width="11.7109375" customWidth="1"/>
    <col min="7431" max="7431" width="12.140625" customWidth="1"/>
    <col min="7432" max="7432" width="7.28515625" customWidth="1"/>
    <col min="7436" max="7436" width="10.140625" bestFit="1" customWidth="1"/>
    <col min="7670" max="7670" width="10.28515625" customWidth="1"/>
    <col min="7671" max="7671" width="36.85546875" customWidth="1"/>
    <col min="7672" max="7683" width="0" hidden="1" customWidth="1"/>
    <col min="7684" max="7686" width="11.7109375" customWidth="1"/>
    <col min="7687" max="7687" width="12.140625" customWidth="1"/>
    <col min="7688" max="7688" width="7.28515625" customWidth="1"/>
    <col min="7692" max="7692" width="10.140625" bestFit="1" customWidth="1"/>
    <col min="7926" max="7926" width="10.28515625" customWidth="1"/>
    <col min="7927" max="7927" width="36.85546875" customWidth="1"/>
    <col min="7928" max="7939" width="0" hidden="1" customWidth="1"/>
    <col min="7940" max="7942" width="11.7109375" customWidth="1"/>
    <col min="7943" max="7943" width="12.140625" customWidth="1"/>
    <col min="7944" max="7944" width="7.28515625" customWidth="1"/>
    <col min="7948" max="7948" width="10.140625" bestFit="1" customWidth="1"/>
    <col min="8182" max="8182" width="10.28515625" customWidth="1"/>
    <col min="8183" max="8183" width="36.85546875" customWidth="1"/>
    <col min="8184" max="8195" width="0" hidden="1" customWidth="1"/>
    <col min="8196" max="8198" width="11.7109375" customWidth="1"/>
    <col min="8199" max="8199" width="12.140625" customWidth="1"/>
    <col min="8200" max="8200" width="7.28515625" customWidth="1"/>
    <col min="8204" max="8204" width="10.140625" bestFit="1" customWidth="1"/>
    <col min="8438" max="8438" width="10.28515625" customWidth="1"/>
    <col min="8439" max="8439" width="36.85546875" customWidth="1"/>
    <col min="8440" max="8451" width="0" hidden="1" customWidth="1"/>
    <col min="8452" max="8454" width="11.7109375" customWidth="1"/>
    <col min="8455" max="8455" width="12.140625" customWidth="1"/>
    <col min="8456" max="8456" width="7.28515625" customWidth="1"/>
    <col min="8460" max="8460" width="10.140625" bestFit="1" customWidth="1"/>
    <col min="8694" max="8694" width="10.28515625" customWidth="1"/>
    <col min="8695" max="8695" width="36.85546875" customWidth="1"/>
    <col min="8696" max="8707" width="0" hidden="1" customWidth="1"/>
    <col min="8708" max="8710" width="11.7109375" customWidth="1"/>
    <col min="8711" max="8711" width="12.140625" customWidth="1"/>
    <col min="8712" max="8712" width="7.28515625" customWidth="1"/>
    <col min="8716" max="8716" width="10.140625" bestFit="1" customWidth="1"/>
    <col min="8950" max="8950" width="10.28515625" customWidth="1"/>
    <col min="8951" max="8951" width="36.85546875" customWidth="1"/>
    <col min="8952" max="8963" width="0" hidden="1" customWidth="1"/>
    <col min="8964" max="8966" width="11.7109375" customWidth="1"/>
    <col min="8967" max="8967" width="12.140625" customWidth="1"/>
    <col min="8968" max="8968" width="7.28515625" customWidth="1"/>
    <col min="8972" max="8972" width="10.140625" bestFit="1" customWidth="1"/>
    <col min="9206" max="9206" width="10.28515625" customWidth="1"/>
    <col min="9207" max="9207" width="36.85546875" customWidth="1"/>
    <col min="9208" max="9219" width="0" hidden="1" customWidth="1"/>
    <col min="9220" max="9222" width="11.7109375" customWidth="1"/>
    <col min="9223" max="9223" width="12.140625" customWidth="1"/>
    <col min="9224" max="9224" width="7.28515625" customWidth="1"/>
    <col min="9228" max="9228" width="10.140625" bestFit="1" customWidth="1"/>
    <col min="9462" max="9462" width="10.28515625" customWidth="1"/>
    <col min="9463" max="9463" width="36.85546875" customWidth="1"/>
    <col min="9464" max="9475" width="0" hidden="1" customWidth="1"/>
    <col min="9476" max="9478" width="11.7109375" customWidth="1"/>
    <col min="9479" max="9479" width="12.140625" customWidth="1"/>
    <col min="9480" max="9480" width="7.28515625" customWidth="1"/>
    <col min="9484" max="9484" width="10.140625" bestFit="1" customWidth="1"/>
    <col min="9718" max="9718" width="10.28515625" customWidth="1"/>
    <col min="9719" max="9719" width="36.85546875" customWidth="1"/>
    <col min="9720" max="9731" width="0" hidden="1" customWidth="1"/>
    <col min="9732" max="9734" width="11.7109375" customWidth="1"/>
    <col min="9735" max="9735" width="12.140625" customWidth="1"/>
    <col min="9736" max="9736" width="7.28515625" customWidth="1"/>
    <col min="9740" max="9740" width="10.140625" bestFit="1" customWidth="1"/>
    <col min="9974" max="9974" width="10.28515625" customWidth="1"/>
    <col min="9975" max="9975" width="36.85546875" customWidth="1"/>
    <col min="9976" max="9987" width="0" hidden="1" customWidth="1"/>
    <col min="9988" max="9990" width="11.7109375" customWidth="1"/>
    <col min="9991" max="9991" width="12.140625" customWidth="1"/>
    <col min="9992" max="9992" width="7.28515625" customWidth="1"/>
    <col min="9996" max="9996" width="10.140625" bestFit="1" customWidth="1"/>
    <col min="10230" max="10230" width="10.28515625" customWidth="1"/>
    <col min="10231" max="10231" width="36.85546875" customWidth="1"/>
    <col min="10232" max="10243" width="0" hidden="1" customWidth="1"/>
    <col min="10244" max="10246" width="11.7109375" customWidth="1"/>
    <col min="10247" max="10247" width="12.140625" customWidth="1"/>
    <col min="10248" max="10248" width="7.28515625" customWidth="1"/>
    <col min="10252" max="10252" width="10.140625" bestFit="1" customWidth="1"/>
    <col min="10486" max="10486" width="10.28515625" customWidth="1"/>
    <col min="10487" max="10487" width="36.85546875" customWidth="1"/>
    <col min="10488" max="10499" width="0" hidden="1" customWidth="1"/>
    <col min="10500" max="10502" width="11.7109375" customWidth="1"/>
    <col min="10503" max="10503" width="12.140625" customWidth="1"/>
    <col min="10504" max="10504" width="7.28515625" customWidth="1"/>
    <col min="10508" max="10508" width="10.140625" bestFit="1" customWidth="1"/>
    <col min="10742" max="10742" width="10.28515625" customWidth="1"/>
    <col min="10743" max="10743" width="36.85546875" customWidth="1"/>
    <col min="10744" max="10755" width="0" hidden="1" customWidth="1"/>
    <col min="10756" max="10758" width="11.7109375" customWidth="1"/>
    <col min="10759" max="10759" width="12.140625" customWidth="1"/>
    <col min="10760" max="10760" width="7.28515625" customWidth="1"/>
    <col min="10764" max="10764" width="10.140625" bestFit="1" customWidth="1"/>
    <col min="10998" max="10998" width="10.28515625" customWidth="1"/>
    <col min="10999" max="10999" width="36.85546875" customWidth="1"/>
    <col min="11000" max="11011" width="0" hidden="1" customWidth="1"/>
    <col min="11012" max="11014" width="11.7109375" customWidth="1"/>
    <col min="11015" max="11015" width="12.140625" customWidth="1"/>
    <col min="11016" max="11016" width="7.28515625" customWidth="1"/>
    <col min="11020" max="11020" width="10.140625" bestFit="1" customWidth="1"/>
    <col min="11254" max="11254" width="10.28515625" customWidth="1"/>
    <col min="11255" max="11255" width="36.85546875" customWidth="1"/>
    <col min="11256" max="11267" width="0" hidden="1" customWidth="1"/>
    <col min="11268" max="11270" width="11.7109375" customWidth="1"/>
    <col min="11271" max="11271" width="12.140625" customWidth="1"/>
    <col min="11272" max="11272" width="7.28515625" customWidth="1"/>
    <col min="11276" max="11276" width="10.140625" bestFit="1" customWidth="1"/>
    <col min="11510" max="11510" width="10.28515625" customWidth="1"/>
    <col min="11511" max="11511" width="36.85546875" customWidth="1"/>
    <col min="11512" max="11523" width="0" hidden="1" customWidth="1"/>
    <col min="11524" max="11526" width="11.7109375" customWidth="1"/>
    <col min="11527" max="11527" width="12.140625" customWidth="1"/>
    <col min="11528" max="11528" width="7.28515625" customWidth="1"/>
    <col min="11532" max="11532" width="10.140625" bestFit="1" customWidth="1"/>
    <col min="11766" max="11766" width="10.28515625" customWidth="1"/>
    <col min="11767" max="11767" width="36.85546875" customWidth="1"/>
    <col min="11768" max="11779" width="0" hidden="1" customWidth="1"/>
    <col min="11780" max="11782" width="11.7109375" customWidth="1"/>
    <col min="11783" max="11783" width="12.140625" customWidth="1"/>
    <col min="11784" max="11784" width="7.28515625" customWidth="1"/>
    <col min="11788" max="11788" width="10.140625" bestFit="1" customWidth="1"/>
    <col min="12022" max="12022" width="10.28515625" customWidth="1"/>
    <col min="12023" max="12023" width="36.85546875" customWidth="1"/>
    <col min="12024" max="12035" width="0" hidden="1" customWidth="1"/>
    <col min="12036" max="12038" width="11.7109375" customWidth="1"/>
    <col min="12039" max="12039" width="12.140625" customWidth="1"/>
    <col min="12040" max="12040" width="7.28515625" customWidth="1"/>
    <col min="12044" max="12044" width="10.140625" bestFit="1" customWidth="1"/>
    <col min="12278" max="12278" width="10.28515625" customWidth="1"/>
    <col min="12279" max="12279" width="36.85546875" customWidth="1"/>
    <col min="12280" max="12291" width="0" hidden="1" customWidth="1"/>
    <col min="12292" max="12294" width="11.7109375" customWidth="1"/>
    <col min="12295" max="12295" width="12.140625" customWidth="1"/>
    <col min="12296" max="12296" width="7.28515625" customWidth="1"/>
    <col min="12300" max="12300" width="10.140625" bestFit="1" customWidth="1"/>
    <col min="12534" max="12534" width="10.28515625" customWidth="1"/>
    <col min="12535" max="12535" width="36.85546875" customWidth="1"/>
    <col min="12536" max="12547" width="0" hidden="1" customWidth="1"/>
    <col min="12548" max="12550" width="11.7109375" customWidth="1"/>
    <col min="12551" max="12551" width="12.140625" customWidth="1"/>
    <col min="12552" max="12552" width="7.28515625" customWidth="1"/>
    <col min="12556" max="12556" width="10.140625" bestFit="1" customWidth="1"/>
    <col min="12790" max="12790" width="10.28515625" customWidth="1"/>
    <col min="12791" max="12791" width="36.85546875" customWidth="1"/>
    <col min="12792" max="12803" width="0" hidden="1" customWidth="1"/>
    <col min="12804" max="12806" width="11.7109375" customWidth="1"/>
    <col min="12807" max="12807" width="12.140625" customWidth="1"/>
    <col min="12808" max="12808" width="7.28515625" customWidth="1"/>
    <col min="12812" max="12812" width="10.140625" bestFit="1" customWidth="1"/>
    <col min="13046" max="13046" width="10.28515625" customWidth="1"/>
    <col min="13047" max="13047" width="36.85546875" customWidth="1"/>
    <col min="13048" max="13059" width="0" hidden="1" customWidth="1"/>
    <col min="13060" max="13062" width="11.7109375" customWidth="1"/>
    <col min="13063" max="13063" width="12.140625" customWidth="1"/>
    <col min="13064" max="13064" width="7.28515625" customWidth="1"/>
    <col min="13068" max="13068" width="10.140625" bestFit="1" customWidth="1"/>
    <col min="13302" max="13302" width="10.28515625" customWidth="1"/>
    <col min="13303" max="13303" width="36.85546875" customWidth="1"/>
    <col min="13304" max="13315" width="0" hidden="1" customWidth="1"/>
    <col min="13316" max="13318" width="11.7109375" customWidth="1"/>
    <col min="13319" max="13319" width="12.140625" customWidth="1"/>
    <col min="13320" max="13320" width="7.28515625" customWidth="1"/>
    <col min="13324" max="13324" width="10.140625" bestFit="1" customWidth="1"/>
    <col min="13558" max="13558" width="10.28515625" customWidth="1"/>
    <col min="13559" max="13559" width="36.85546875" customWidth="1"/>
    <col min="13560" max="13571" width="0" hidden="1" customWidth="1"/>
    <col min="13572" max="13574" width="11.7109375" customWidth="1"/>
    <col min="13575" max="13575" width="12.140625" customWidth="1"/>
    <col min="13576" max="13576" width="7.28515625" customWidth="1"/>
    <col min="13580" max="13580" width="10.140625" bestFit="1" customWidth="1"/>
    <col min="13814" max="13814" width="10.28515625" customWidth="1"/>
    <col min="13815" max="13815" width="36.85546875" customWidth="1"/>
    <col min="13816" max="13827" width="0" hidden="1" customWidth="1"/>
    <col min="13828" max="13830" width="11.7109375" customWidth="1"/>
    <col min="13831" max="13831" width="12.140625" customWidth="1"/>
    <col min="13832" max="13832" width="7.28515625" customWidth="1"/>
    <col min="13836" max="13836" width="10.140625" bestFit="1" customWidth="1"/>
    <col min="14070" max="14070" width="10.28515625" customWidth="1"/>
    <col min="14071" max="14071" width="36.85546875" customWidth="1"/>
    <col min="14072" max="14083" width="0" hidden="1" customWidth="1"/>
    <col min="14084" max="14086" width="11.7109375" customWidth="1"/>
    <col min="14087" max="14087" width="12.140625" customWidth="1"/>
    <col min="14088" max="14088" width="7.28515625" customWidth="1"/>
    <col min="14092" max="14092" width="10.140625" bestFit="1" customWidth="1"/>
    <col min="14326" max="14326" width="10.28515625" customWidth="1"/>
    <col min="14327" max="14327" width="36.85546875" customWidth="1"/>
    <col min="14328" max="14339" width="0" hidden="1" customWidth="1"/>
    <col min="14340" max="14342" width="11.7109375" customWidth="1"/>
    <col min="14343" max="14343" width="12.140625" customWidth="1"/>
    <col min="14344" max="14344" width="7.28515625" customWidth="1"/>
    <col min="14348" max="14348" width="10.140625" bestFit="1" customWidth="1"/>
    <col min="14582" max="14582" width="10.28515625" customWidth="1"/>
    <col min="14583" max="14583" width="36.85546875" customWidth="1"/>
    <col min="14584" max="14595" width="0" hidden="1" customWidth="1"/>
    <col min="14596" max="14598" width="11.7109375" customWidth="1"/>
    <col min="14599" max="14599" width="12.140625" customWidth="1"/>
    <col min="14600" max="14600" width="7.28515625" customWidth="1"/>
    <col min="14604" max="14604" width="10.140625" bestFit="1" customWidth="1"/>
    <col min="14838" max="14838" width="10.28515625" customWidth="1"/>
    <col min="14839" max="14839" width="36.85546875" customWidth="1"/>
    <col min="14840" max="14851" width="0" hidden="1" customWidth="1"/>
    <col min="14852" max="14854" width="11.7109375" customWidth="1"/>
    <col min="14855" max="14855" width="12.140625" customWidth="1"/>
    <col min="14856" max="14856" width="7.28515625" customWidth="1"/>
    <col min="14860" max="14860" width="10.140625" bestFit="1" customWidth="1"/>
    <col min="15094" max="15094" width="10.28515625" customWidth="1"/>
    <col min="15095" max="15095" width="36.85546875" customWidth="1"/>
    <col min="15096" max="15107" width="0" hidden="1" customWidth="1"/>
    <col min="15108" max="15110" width="11.7109375" customWidth="1"/>
    <col min="15111" max="15111" width="12.140625" customWidth="1"/>
    <col min="15112" max="15112" width="7.28515625" customWidth="1"/>
    <col min="15116" max="15116" width="10.140625" bestFit="1" customWidth="1"/>
    <col min="15350" max="15350" width="10.28515625" customWidth="1"/>
    <col min="15351" max="15351" width="36.85546875" customWidth="1"/>
    <col min="15352" max="15363" width="0" hidden="1" customWidth="1"/>
    <col min="15364" max="15366" width="11.7109375" customWidth="1"/>
    <col min="15367" max="15367" width="12.140625" customWidth="1"/>
    <col min="15368" max="15368" width="7.28515625" customWidth="1"/>
    <col min="15372" max="15372" width="10.140625" bestFit="1" customWidth="1"/>
    <col min="15606" max="15606" width="10.28515625" customWidth="1"/>
    <col min="15607" max="15607" width="36.85546875" customWidth="1"/>
    <col min="15608" max="15619" width="0" hidden="1" customWidth="1"/>
    <col min="15620" max="15622" width="11.7109375" customWidth="1"/>
    <col min="15623" max="15623" width="12.140625" customWidth="1"/>
    <col min="15624" max="15624" width="7.28515625" customWidth="1"/>
    <col min="15628" max="15628" width="10.140625" bestFit="1" customWidth="1"/>
    <col min="15862" max="15862" width="10.28515625" customWidth="1"/>
    <col min="15863" max="15863" width="36.85546875" customWidth="1"/>
    <col min="15864" max="15875" width="0" hidden="1" customWidth="1"/>
    <col min="15876" max="15878" width="11.7109375" customWidth="1"/>
    <col min="15879" max="15879" width="12.140625" customWidth="1"/>
    <col min="15880" max="15880" width="7.28515625" customWidth="1"/>
    <col min="15884" max="15884" width="10.140625" bestFit="1" customWidth="1"/>
    <col min="16118" max="16118" width="10.28515625" customWidth="1"/>
    <col min="16119" max="16119" width="36.85546875" customWidth="1"/>
    <col min="16120" max="16131" width="0" hidden="1" customWidth="1"/>
    <col min="16132" max="16134" width="11.7109375" customWidth="1"/>
    <col min="16135" max="16135" width="12.140625" customWidth="1"/>
    <col min="16136" max="16136" width="7.28515625" customWidth="1"/>
    <col min="16140" max="16140" width="10.140625" bestFit="1" customWidth="1"/>
  </cols>
  <sheetData>
    <row r="1" spans="1:14" ht="15.75" thickBot="1" x14ac:dyDescent="0.3">
      <c r="A1" s="761" t="s">
        <v>367</v>
      </c>
      <c r="B1" s="761"/>
      <c r="C1" s="761"/>
      <c r="D1" s="451"/>
      <c r="E1" s="451"/>
      <c r="F1" s="451"/>
      <c r="G1" s="450"/>
      <c r="H1" s="450"/>
    </row>
    <row r="2" spans="1:14" ht="15.75" customHeight="1" thickTop="1" thickBot="1" x14ac:dyDescent="0.3">
      <c r="A2" s="776" t="s">
        <v>101</v>
      </c>
      <c r="B2" s="762" t="s">
        <v>1</v>
      </c>
      <c r="C2" s="729" t="s">
        <v>102</v>
      </c>
      <c r="D2" s="664" t="s">
        <v>3</v>
      </c>
      <c r="E2" s="664" t="s">
        <v>4</v>
      </c>
      <c r="F2" s="664" t="s">
        <v>500</v>
      </c>
      <c r="G2" s="670" t="s">
        <v>401</v>
      </c>
      <c r="H2" s="723" t="s">
        <v>466</v>
      </c>
      <c r="I2" s="724"/>
      <c r="J2" s="660" t="s">
        <v>404</v>
      </c>
    </row>
    <row r="3" spans="1:14" ht="24.75" customHeight="1" thickBot="1" x14ac:dyDescent="0.3">
      <c r="A3" s="777"/>
      <c r="B3" s="763"/>
      <c r="C3" s="730"/>
      <c r="D3" s="665"/>
      <c r="E3" s="665"/>
      <c r="F3" s="665"/>
      <c r="G3" s="671"/>
      <c r="H3" s="516" t="s">
        <v>8</v>
      </c>
      <c r="I3" s="517" t="s">
        <v>11</v>
      </c>
      <c r="J3" s="661"/>
    </row>
    <row r="4" spans="1:14" ht="16.5" thickTop="1" thickBot="1" x14ac:dyDescent="0.3">
      <c r="A4" s="452" t="s">
        <v>368</v>
      </c>
      <c r="B4" s="771" t="s">
        <v>354</v>
      </c>
      <c r="C4" s="772"/>
      <c r="D4" s="455">
        <v>849215.54</v>
      </c>
      <c r="E4" s="454">
        <v>553837.26</v>
      </c>
      <c r="F4" s="454">
        <v>1236893.72</v>
      </c>
      <c r="G4" s="455">
        <f>SUM(G5:G12)</f>
        <v>975590</v>
      </c>
      <c r="H4" s="531">
        <f>SUM(H5:H12)</f>
        <v>0</v>
      </c>
      <c r="I4" s="453">
        <f>SUM(I5:I12)</f>
        <v>0</v>
      </c>
      <c r="J4" s="456">
        <f>SUM(J5:J12)</f>
        <v>975590</v>
      </c>
    </row>
    <row r="5" spans="1:14" x14ac:dyDescent="0.25">
      <c r="A5" s="773"/>
      <c r="B5" s="457"/>
      <c r="C5" s="457" t="s">
        <v>369</v>
      </c>
      <c r="D5" s="458">
        <v>367612.56</v>
      </c>
      <c r="E5" s="458">
        <v>378931.96</v>
      </c>
      <c r="F5" s="458">
        <v>428301.19</v>
      </c>
      <c r="G5" s="459">
        <v>444894</v>
      </c>
      <c r="H5" s="460"/>
      <c r="I5" s="459"/>
      <c r="J5" s="461">
        <f>G5+H5+I5</f>
        <v>444894</v>
      </c>
      <c r="L5" s="298"/>
    </row>
    <row r="6" spans="1:14" x14ac:dyDescent="0.25">
      <c r="A6" s="774"/>
      <c r="B6" s="462"/>
      <c r="C6" s="463" t="s">
        <v>370</v>
      </c>
      <c r="D6" s="465">
        <v>363308.49</v>
      </c>
      <c r="E6" s="465"/>
      <c r="F6" s="465">
        <v>240541</v>
      </c>
      <c r="G6" s="148">
        <v>397415</v>
      </c>
      <c r="H6" s="466"/>
      <c r="I6" s="148"/>
      <c r="J6" s="467">
        <f t="shared" ref="J6:J12" si="0">G6+H6+I6</f>
        <v>397415</v>
      </c>
      <c r="N6" s="168"/>
    </row>
    <row r="7" spans="1:14" x14ac:dyDescent="0.25">
      <c r="A7" s="774"/>
      <c r="B7" s="462"/>
      <c r="C7" s="463" t="s">
        <v>417</v>
      </c>
      <c r="D7" s="465"/>
      <c r="E7" s="465"/>
      <c r="F7" s="465"/>
      <c r="G7" s="148"/>
      <c r="H7" s="466"/>
      <c r="I7" s="148"/>
      <c r="J7" s="467">
        <f t="shared" si="0"/>
        <v>0</v>
      </c>
    </row>
    <row r="8" spans="1:14" x14ac:dyDescent="0.25">
      <c r="A8" s="774"/>
      <c r="B8" s="468"/>
      <c r="C8" s="356" t="s">
        <v>371</v>
      </c>
      <c r="D8" s="465">
        <v>76653.59</v>
      </c>
      <c r="E8" s="465">
        <v>77863.88</v>
      </c>
      <c r="F8" s="465">
        <v>92149.07</v>
      </c>
      <c r="G8" s="464">
        <v>133281</v>
      </c>
      <c r="H8" s="469"/>
      <c r="I8" s="464"/>
      <c r="J8" s="470">
        <f t="shared" si="0"/>
        <v>133281</v>
      </c>
    </row>
    <row r="9" spans="1:14" x14ac:dyDescent="0.25">
      <c r="A9" s="774"/>
      <c r="B9" s="471"/>
      <c r="C9" s="472" t="s">
        <v>502</v>
      </c>
      <c r="D9" s="150"/>
      <c r="E9" s="150">
        <v>44078.86</v>
      </c>
      <c r="F9" s="150">
        <v>400000</v>
      </c>
      <c r="G9" s="148"/>
      <c r="H9" s="466"/>
      <c r="I9" s="148"/>
      <c r="J9" s="467">
        <f t="shared" si="0"/>
        <v>0</v>
      </c>
      <c r="L9" s="168"/>
    </row>
    <row r="10" spans="1:14" x14ac:dyDescent="0.25">
      <c r="A10" s="774"/>
      <c r="B10" s="471"/>
      <c r="C10" s="472" t="s">
        <v>372</v>
      </c>
      <c r="D10" s="150">
        <v>14992.5</v>
      </c>
      <c r="E10" s="150"/>
      <c r="F10" s="150"/>
      <c r="G10" s="148"/>
      <c r="H10" s="466"/>
      <c r="I10" s="148"/>
      <c r="J10" s="467">
        <f t="shared" si="0"/>
        <v>0</v>
      </c>
      <c r="L10" s="168"/>
    </row>
    <row r="11" spans="1:14" x14ac:dyDescent="0.25">
      <c r="A11" s="774"/>
      <c r="B11" s="468"/>
      <c r="C11" s="468" t="s">
        <v>373</v>
      </c>
      <c r="D11" s="474"/>
      <c r="E11" s="474">
        <v>47962.559999999998</v>
      </c>
      <c r="F11" s="474"/>
      <c r="G11" s="473"/>
      <c r="H11" s="475"/>
      <c r="I11" s="473"/>
      <c r="J11" s="476">
        <f t="shared" si="0"/>
        <v>0</v>
      </c>
    </row>
    <row r="12" spans="1:14" ht="15.75" thickBot="1" x14ac:dyDescent="0.3">
      <c r="A12" s="775"/>
      <c r="B12" s="477"/>
      <c r="C12" s="468" t="s">
        <v>363</v>
      </c>
      <c r="D12" s="480">
        <v>26648.400000000001</v>
      </c>
      <c r="E12" s="480">
        <v>5000</v>
      </c>
      <c r="F12" s="480">
        <v>75902.459999999992</v>
      </c>
      <c r="G12" s="478">
        <v>0</v>
      </c>
      <c r="H12" s="481"/>
      <c r="I12" s="478"/>
      <c r="J12" s="482">
        <f t="shared" si="0"/>
        <v>0</v>
      </c>
    </row>
    <row r="13" spans="1:14" ht="16.5" thickTop="1" thickBot="1" x14ac:dyDescent="0.3">
      <c r="A13" s="767" t="s">
        <v>366</v>
      </c>
      <c r="B13" s="768"/>
      <c r="C13" s="769"/>
      <c r="D13" s="483">
        <v>849215.54</v>
      </c>
      <c r="E13" s="447">
        <v>553837.26</v>
      </c>
      <c r="F13" s="628">
        <v>1236893.72</v>
      </c>
      <c r="G13" s="446">
        <f>G4</f>
        <v>975590</v>
      </c>
      <c r="H13" s="603">
        <f>H4</f>
        <v>0</v>
      </c>
      <c r="I13" s="446">
        <f>I4</f>
        <v>0</v>
      </c>
      <c r="J13" s="448">
        <f>J4</f>
        <v>975590</v>
      </c>
    </row>
    <row r="14" spans="1:14" ht="15.75" thickTop="1" x14ac:dyDescent="0.25"/>
    <row r="15" spans="1:14" x14ac:dyDescent="0.25">
      <c r="F15" s="168"/>
      <c r="G15" s="168"/>
    </row>
    <row r="17" spans="12:12" x14ac:dyDescent="0.25">
      <c r="L17" s="168"/>
    </row>
  </sheetData>
  <mergeCells count="13">
    <mergeCell ref="A1:C1"/>
    <mergeCell ref="A2:A3"/>
    <mergeCell ref="B2:B3"/>
    <mergeCell ref="C2:C3"/>
    <mergeCell ref="J2:J3"/>
    <mergeCell ref="F2:F3"/>
    <mergeCell ref="G2:G3"/>
    <mergeCell ref="H2:I2"/>
    <mergeCell ref="B4:C4"/>
    <mergeCell ref="A5:A12"/>
    <mergeCell ref="A13:C13"/>
    <mergeCell ref="D2:D3"/>
    <mergeCell ref="E2:E3"/>
  </mergeCells>
  <pageMargins left="0.11811023622047245" right="0.11811023622047245" top="0.55118110236220474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D26" sqref="D26"/>
    </sheetView>
  </sheetViews>
  <sheetFormatPr defaultRowHeight="15" x14ac:dyDescent="0.25"/>
  <cols>
    <col min="1" max="1" width="51.7109375" customWidth="1"/>
    <col min="2" max="3" width="14.42578125" hidden="1" customWidth="1"/>
    <col min="4" max="4" width="15.7109375" customWidth="1"/>
    <col min="5" max="5" width="14.28515625" customWidth="1"/>
    <col min="6" max="6" width="13.140625" customWidth="1"/>
    <col min="7" max="7" width="10.85546875" customWidth="1"/>
    <col min="8" max="8" width="13.28515625" customWidth="1"/>
    <col min="9" max="9" width="15.85546875" customWidth="1"/>
    <col min="11" max="11" width="10.140625" hidden="1" customWidth="1"/>
    <col min="12" max="12" width="11.42578125" hidden="1" customWidth="1"/>
    <col min="13" max="13" width="0" hidden="1" customWidth="1"/>
    <col min="14" max="14" width="12.140625" hidden="1" customWidth="1"/>
    <col min="15" max="15" width="11.7109375" customWidth="1"/>
    <col min="245" max="245" width="47" customWidth="1"/>
    <col min="246" max="257" width="0" hidden="1" customWidth="1"/>
    <col min="258" max="260" width="14.42578125" customWidth="1"/>
    <col min="261" max="261" width="13.140625" customWidth="1"/>
    <col min="262" max="262" width="10.85546875" customWidth="1"/>
    <col min="263" max="264" width="13.28515625" customWidth="1"/>
    <col min="267" max="270" width="0" hidden="1" customWidth="1"/>
    <col min="501" max="501" width="47" customWidth="1"/>
    <col min="502" max="513" width="0" hidden="1" customWidth="1"/>
    <col min="514" max="516" width="14.42578125" customWidth="1"/>
    <col min="517" max="517" width="13.140625" customWidth="1"/>
    <col min="518" max="518" width="10.85546875" customWidth="1"/>
    <col min="519" max="520" width="13.28515625" customWidth="1"/>
    <col min="523" max="526" width="0" hidden="1" customWidth="1"/>
    <col min="757" max="757" width="47" customWidth="1"/>
    <col min="758" max="769" width="0" hidden="1" customWidth="1"/>
    <col min="770" max="772" width="14.42578125" customWidth="1"/>
    <col min="773" max="773" width="13.140625" customWidth="1"/>
    <col min="774" max="774" width="10.85546875" customWidth="1"/>
    <col min="775" max="776" width="13.28515625" customWidth="1"/>
    <col min="779" max="782" width="0" hidden="1" customWidth="1"/>
    <col min="1013" max="1013" width="47" customWidth="1"/>
    <col min="1014" max="1025" width="0" hidden="1" customWidth="1"/>
    <col min="1026" max="1028" width="14.42578125" customWidth="1"/>
    <col min="1029" max="1029" width="13.140625" customWidth="1"/>
    <col min="1030" max="1030" width="10.85546875" customWidth="1"/>
    <col min="1031" max="1032" width="13.28515625" customWidth="1"/>
    <col min="1035" max="1038" width="0" hidden="1" customWidth="1"/>
    <col min="1269" max="1269" width="47" customWidth="1"/>
    <col min="1270" max="1281" width="0" hidden="1" customWidth="1"/>
    <col min="1282" max="1284" width="14.42578125" customWidth="1"/>
    <col min="1285" max="1285" width="13.140625" customWidth="1"/>
    <col min="1286" max="1286" width="10.85546875" customWidth="1"/>
    <col min="1287" max="1288" width="13.28515625" customWidth="1"/>
    <col min="1291" max="1294" width="0" hidden="1" customWidth="1"/>
    <col min="1525" max="1525" width="47" customWidth="1"/>
    <col min="1526" max="1537" width="0" hidden="1" customWidth="1"/>
    <col min="1538" max="1540" width="14.42578125" customWidth="1"/>
    <col min="1541" max="1541" width="13.140625" customWidth="1"/>
    <col min="1542" max="1542" width="10.85546875" customWidth="1"/>
    <col min="1543" max="1544" width="13.28515625" customWidth="1"/>
    <col min="1547" max="1550" width="0" hidden="1" customWidth="1"/>
    <col min="1781" max="1781" width="47" customWidth="1"/>
    <col min="1782" max="1793" width="0" hidden="1" customWidth="1"/>
    <col min="1794" max="1796" width="14.42578125" customWidth="1"/>
    <col min="1797" max="1797" width="13.140625" customWidth="1"/>
    <col min="1798" max="1798" width="10.85546875" customWidth="1"/>
    <col min="1799" max="1800" width="13.28515625" customWidth="1"/>
    <col min="1803" max="1806" width="0" hidden="1" customWidth="1"/>
    <col min="2037" max="2037" width="47" customWidth="1"/>
    <col min="2038" max="2049" width="0" hidden="1" customWidth="1"/>
    <col min="2050" max="2052" width="14.42578125" customWidth="1"/>
    <col min="2053" max="2053" width="13.140625" customWidth="1"/>
    <col min="2054" max="2054" width="10.85546875" customWidth="1"/>
    <col min="2055" max="2056" width="13.28515625" customWidth="1"/>
    <col min="2059" max="2062" width="0" hidden="1" customWidth="1"/>
    <col min="2293" max="2293" width="47" customWidth="1"/>
    <col min="2294" max="2305" width="0" hidden="1" customWidth="1"/>
    <col min="2306" max="2308" width="14.42578125" customWidth="1"/>
    <col min="2309" max="2309" width="13.140625" customWidth="1"/>
    <col min="2310" max="2310" width="10.85546875" customWidth="1"/>
    <col min="2311" max="2312" width="13.28515625" customWidth="1"/>
    <col min="2315" max="2318" width="0" hidden="1" customWidth="1"/>
    <col min="2549" max="2549" width="47" customWidth="1"/>
    <col min="2550" max="2561" width="0" hidden="1" customWidth="1"/>
    <col min="2562" max="2564" width="14.42578125" customWidth="1"/>
    <col min="2565" max="2565" width="13.140625" customWidth="1"/>
    <col min="2566" max="2566" width="10.85546875" customWidth="1"/>
    <col min="2567" max="2568" width="13.28515625" customWidth="1"/>
    <col min="2571" max="2574" width="0" hidden="1" customWidth="1"/>
    <col min="2805" max="2805" width="47" customWidth="1"/>
    <col min="2806" max="2817" width="0" hidden="1" customWidth="1"/>
    <col min="2818" max="2820" width="14.42578125" customWidth="1"/>
    <col min="2821" max="2821" width="13.140625" customWidth="1"/>
    <col min="2822" max="2822" width="10.85546875" customWidth="1"/>
    <col min="2823" max="2824" width="13.28515625" customWidth="1"/>
    <col min="2827" max="2830" width="0" hidden="1" customWidth="1"/>
    <col min="3061" max="3061" width="47" customWidth="1"/>
    <col min="3062" max="3073" width="0" hidden="1" customWidth="1"/>
    <col min="3074" max="3076" width="14.42578125" customWidth="1"/>
    <col min="3077" max="3077" width="13.140625" customWidth="1"/>
    <col min="3078" max="3078" width="10.85546875" customWidth="1"/>
    <col min="3079" max="3080" width="13.28515625" customWidth="1"/>
    <col min="3083" max="3086" width="0" hidden="1" customWidth="1"/>
    <col min="3317" max="3317" width="47" customWidth="1"/>
    <col min="3318" max="3329" width="0" hidden="1" customWidth="1"/>
    <col min="3330" max="3332" width="14.42578125" customWidth="1"/>
    <col min="3333" max="3333" width="13.140625" customWidth="1"/>
    <col min="3334" max="3334" width="10.85546875" customWidth="1"/>
    <col min="3335" max="3336" width="13.28515625" customWidth="1"/>
    <col min="3339" max="3342" width="0" hidden="1" customWidth="1"/>
    <col min="3573" max="3573" width="47" customWidth="1"/>
    <col min="3574" max="3585" width="0" hidden="1" customWidth="1"/>
    <col min="3586" max="3588" width="14.42578125" customWidth="1"/>
    <col min="3589" max="3589" width="13.140625" customWidth="1"/>
    <col min="3590" max="3590" width="10.85546875" customWidth="1"/>
    <col min="3591" max="3592" width="13.28515625" customWidth="1"/>
    <col min="3595" max="3598" width="0" hidden="1" customWidth="1"/>
    <col min="3829" max="3829" width="47" customWidth="1"/>
    <col min="3830" max="3841" width="0" hidden="1" customWidth="1"/>
    <col min="3842" max="3844" width="14.42578125" customWidth="1"/>
    <col min="3845" max="3845" width="13.140625" customWidth="1"/>
    <col min="3846" max="3846" width="10.85546875" customWidth="1"/>
    <col min="3847" max="3848" width="13.28515625" customWidth="1"/>
    <col min="3851" max="3854" width="0" hidden="1" customWidth="1"/>
    <col min="4085" max="4085" width="47" customWidth="1"/>
    <col min="4086" max="4097" width="0" hidden="1" customWidth="1"/>
    <col min="4098" max="4100" width="14.42578125" customWidth="1"/>
    <col min="4101" max="4101" width="13.140625" customWidth="1"/>
    <col min="4102" max="4102" width="10.85546875" customWidth="1"/>
    <col min="4103" max="4104" width="13.28515625" customWidth="1"/>
    <col min="4107" max="4110" width="0" hidden="1" customWidth="1"/>
    <col min="4341" max="4341" width="47" customWidth="1"/>
    <col min="4342" max="4353" width="0" hidden="1" customWidth="1"/>
    <col min="4354" max="4356" width="14.42578125" customWidth="1"/>
    <col min="4357" max="4357" width="13.140625" customWidth="1"/>
    <col min="4358" max="4358" width="10.85546875" customWidth="1"/>
    <col min="4359" max="4360" width="13.28515625" customWidth="1"/>
    <col min="4363" max="4366" width="0" hidden="1" customWidth="1"/>
    <col min="4597" max="4597" width="47" customWidth="1"/>
    <col min="4598" max="4609" width="0" hidden="1" customWidth="1"/>
    <col min="4610" max="4612" width="14.42578125" customWidth="1"/>
    <col min="4613" max="4613" width="13.140625" customWidth="1"/>
    <col min="4614" max="4614" width="10.85546875" customWidth="1"/>
    <col min="4615" max="4616" width="13.28515625" customWidth="1"/>
    <col min="4619" max="4622" width="0" hidden="1" customWidth="1"/>
    <col min="4853" max="4853" width="47" customWidth="1"/>
    <col min="4854" max="4865" width="0" hidden="1" customWidth="1"/>
    <col min="4866" max="4868" width="14.42578125" customWidth="1"/>
    <col min="4869" max="4869" width="13.140625" customWidth="1"/>
    <col min="4870" max="4870" width="10.85546875" customWidth="1"/>
    <col min="4871" max="4872" width="13.28515625" customWidth="1"/>
    <col min="4875" max="4878" width="0" hidden="1" customWidth="1"/>
    <col min="5109" max="5109" width="47" customWidth="1"/>
    <col min="5110" max="5121" width="0" hidden="1" customWidth="1"/>
    <col min="5122" max="5124" width="14.42578125" customWidth="1"/>
    <col min="5125" max="5125" width="13.140625" customWidth="1"/>
    <col min="5126" max="5126" width="10.85546875" customWidth="1"/>
    <col min="5127" max="5128" width="13.28515625" customWidth="1"/>
    <col min="5131" max="5134" width="0" hidden="1" customWidth="1"/>
    <col min="5365" max="5365" width="47" customWidth="1"/>
    <col min="5366" max="5377" width="0" hidden="1" customWidth="1"/>
    <col min="5378" max="5380" width="14.42578125" customWidth="1"/>
    <col min="5381" max="5381" width="13.140625" customWidth="1"/>
    <col min="5382" max="5382" width="10.85546875" customWidth="1"/>
    <col min="5383" max="5384" width="13.28515625" customWidth="1"/>
    <col min="5387" max="5390" width="0" hidden="1" customWidth="1"/>
    <col min="5621" max="5621" width="47" customWidth="1"/>
    <col min="5622" max="5633" width="0" hidden="1" customWidth="1"/>
    <col min="5634" max="5636" width="14.42578125" customWidth="1"/>
    <col min="5637" max="5637" width="13.140625" customWidth="1"/>
    <col min="5638" max="5638" width="10.85546875" customWidth="1"/>
    <col min="5639" max="5640" width="13.28515625" customWidth="1"/>
    <col min="5643" max="5646" width="0" hidden="1" customWidth="1"/>
    <col min="5877" max="5877" width="47" customWidth="1"/>
    <col min="5878" max="5889" width="0" hidden="1" customWidth="1"/>
    <col min="5890" max="5892" width="14.42578125" customWidth="1"/>
    <col min="5893" max="5893" width="13.140625" customWidth="1"/>
    <col min="5894" max="5894" width="10.85546875" customWidth="1"/>
    <col min="5895" max="5896" width="13.28515625" customWidth="1"/>
    <col min="5899" max="5902" width="0" hidden="1" customWidth="1"/>
    <col min="6133" max="6133" width="47" customWidth="1"/>
    <col min="6134" max="6145" width="0" hidden="1" customWidth="1"/>
    <col min="6146" max="6148" width="14.42578125" customWidth="1"/>
    <col min="6149" max="6149" width="13.140625" customWidth="1"/>
    <col min="6150" max="6150" width="10.85546875" customWidth="1"/>
    <col min="6151" max="6152" width="13.28515625" customWidth="1"/>
    <col min="6155" max="6158" width="0" hidden="1" customWidth="1"/>
    <col min="6389" max="6389" width="47" customWidth="1"/>
    <col min="6390" max="6401" width="0" hidden="1" customWidth="1"/>
    <col min="6402" max="6404" width="14.42578125" customWidth="1"/>
    <col min="6405" max="6405" width="13.140625" customWidth="1"/>
    <col min="6406" max="6406" width="10.85546875" customWidth="1"/>
    <col min="6407" max="6408" width="13.28515625" customWidth="1"/>
    <col min="6411" max="6414" width="0" hidden="1" customWidth="1"/>
    <col min="6645" max="6645" width="47" customWidth="1"/>
    <col min="6646" max="6657" width="0" hidden="1" customWidth="1"/>
    <col min="6658" max="6660" width="14.42578125" customWidth="1"/>
    <col min="6661" max="6661" width="13.140625" customWidth="1"/>
    <col min="6662" max="6662" width="10.85546875" customWidth="1"/>
    <col min="6663" max="6664" width="13.28515625" customWidth="1"/>
    <col min="6667" max="6670" width="0" hidden="1" customWidth="1"/>
    <col min="6901" max="6901" width="47" customWidth="1"/>
    <col min="6902" max="6913" width="0" hidden="1" customWidth="1"/>
    <col min="6914" max="6916" width="14.42578125" customWidth="1"/>
    <col min="6917" max="6917" width="13.140625" customWidth="1"/>
    <col min="6918" max="6918" width="10.85546875" customWidth="1"/>
    <col min="6919" max="6920" width="13.28515625" customWidth="1"/>
    <col min="6923" max="6926" width="0" hidden="1" customWidth="1"/>
    <col min="7157" max="7157" width="47" customWidth="1"/>
    <col min="7158" max="7169" width="0" hidden="1" customWidth="1"/>
    <col min="7170" max="7172" width="14.42578125" customWidth="1"/>
    <col min="7173" max="7173" width="13.140625" customWidth="1"/>
    <col min="7174" max="7174" width="10.85546875" customWidth="1"/>
    <col min="7175" max="7176" width="13.28515625" customWidth="1"/>
    <col min="7179" max="7182" width="0" hidden="1" customWidth="1"/>
    <col min="7413" max="7413" width="47" customWidth="1"/>
    <col min="7414" max="7425" width="0" hidden="1" customWidth="1"/>
    <col min="7426" max="7428" width="14.42578125" customWidth="1"/>
    <col min="7429" max="7429" width="13.140625" customWidth="1"/>
    <col min="7430" max="7430" width="10.85546875" customWidth="1"/>
    <col min="7431" max="7432" width="13.28515625" customWidth="1"/>
    <col min="7435" max="7438" width="0" hidden="1" customWidth="1"/>
    <col min="7669" max="7669" width="47" customWidth="1"/>
    <col min="7670" max="7681" width="0" hidden="1" customWidth="1"/>
    <col min="7682" max="7684" width="14.42578125" customWidth="1"/>
    <col min="7685" max="7685" width="13.140625" customWidth="1"/>
    <col min="7686" max="7686" width="10.85546875" customWidth="1"/>
    <col min="7687" max="7688" width="13.28515625" customWidth="1"/>
    <col min="7691" max="7694" width="0" hidden="1" customWidth="1"/>
    <col min="7925" max="7925" width="47" customWidth="1"/>
    <col min="7926" max="7937" width="0" hidden="1" customWidth="1"/>
    <col min="7938" max="7940" width="14.42578125" customWidth="1"/>
    <col min="7941" max="7941" width="13.140625" customWidth="1"/>
    <col min="7942" max="7942" width="10.85546875" customWidth="1"/>
    <col min="7943" max="7944" width="13.28515625" customWidth="1"/>
    <col min="7947" max="7950" width="0" hidden="1" customWidth="1"/>
    <col min="8181" max="8181" width="47" customWidth="1"/>
    <col min="8182" max="8193" width="0" hidden="1" customWidth="1"/>
    <col min="8194" max="8196" width="14.42578125" customWidth="1"/>
    <col min="8197" max="8197" width="13.140625" customWidth="1"/>
    <col min="8198" max="8198" width="10.85546875" customWidth="1"/>
    <col min="8199" max="8200" width="13.28515625" customWidth="1"/>
    <col min="8203" max="8206" width="0" hidden="1" customWidth="1"/>
    <col min="8437" max="8437" width="47" customWidth="1"/>
    <col min="8438" max="8449" width="0" hidden="1" customWidth="1"/>
    <col min="8450" max="8452" width="14.42578125" customWidth="1"/>
    <col min="8453" max="8453" width="13.140625" customWidth="1"/>
    <col min="8454" max="8454" width="10.85546875" customWidth="1"/>
    <col min="8455" max="8456" width="13.28515625" customWidth="1"/>
    <col min="8459" max="8462" width="0" hidden="1" customWidth="1"/>
    <col min="8693" max="8693" width="47" customWidth="1"/>
    <col min="8694" max="8705" width="0" hidden="1" customWidth="1"/>
    <col min="8706" max="8708" width="14.42578125" customWidth="1"/>
    <col min="8709" max="8709" width="13.140625" customWidth="1"/>
    <col min="8710" max="8710" width="10.85546875" customWidth="1"/>
    <col min="8711" max="8712" width="13.28515625" customWidth="1"/>
    <col min="8715" max="8718" width="0" hidden="1" customWidth="1"/>
    <col min="8949" max="8949" width="47" customWidth="1"/>
    <col min="8950" max="8961" width="0" hidden="1" customWidth="1"/>
    <col min="8962" max="8964" width="14.42578125" customWidth="1"/>
    <col min="8965" max="8965" width="13.140625" customWidth="1"/>
    <col min="8966" max="8966" width="10.85546875" customWidth="1"/>
    <col min="8967" max="8968" width="13.28515625" customWidth="1"/>
    <col min="8971" max="8974" width="0" hidden="1" customWidth="1"/>
    <col min="9205" max="9205" width="47" customWidth="1"/>
    <col min="9206" max="9217" width="0" hidden="1" customWidth="1"/>
    <col min="9218" max="9220" width="14.42578125" customWidth="1"/>
    <col min="9221" max="9221" width="13.140625" customWidth="1"/>
    <col min="9222" max="9222" width="10.85546875" customWidth="1"/>
    <col min="9223" max="9224" width="13.28515625" customWidth="1"/>
    <col min="9227" max="9230" width="0" hidden="1" customWidth="1"/>
    <col min="9461" max="9461" width="47" customWidth="1"/>
    <col min="9462" max="9473" width="0" hidden="1" customWidth="1"/>
    <col min="9474" max="9476" width="14.42578125" customWidth="1"/>
    <col min="9477" max="9477" width="13.140625" customWidth="1"/>
    <col min="9478" max="9478" width="10.85546875" customWidth="1"/>
    <col min="9479" max="9480" width="13.28515625" customWidth="1"/>
    <col min="9483" max="9486" width="0" hidden="1" customWidth="1"/>
    <col min="9717" max="9717" width="47" customWidth="1"/>
    <col min="9718" max="9729" width="0" hidden="1" customWidth="1"/>
    <col min="9730" max="9732" width="14.42578125" customWidth="1"/>
    <col min="9733" max="9733" width="13.140625" customWidth="1"/>
    <col min="9734" max="9734" width="10.85546875" customWidth="1"/>
    <col min="9735" max="9736" width="13.28515625" customWidth="1"/>
    <col min="9739" max="9742" width="0" hidden="1" customWidth="1"/>
    <col min="9973" max="9973" width="47" customWidth="1"/>
    <col min="9974" max="9985" width="0" hidden="1" customWidth="1"/>
    <col min="9986" max="9988" width="14.42578125" customWidth="1"/>
    <col min="9989" max="9989" width="13.140625" customWidth="1"/>
    <col min="9990" max="9990" width="10.85546875" customWidth="1"/>
    <col min="9991" max="9992" width="13.28515625" customWidth="1"/>
    <col min="9995" max="9998" width="0" hidden="1" customWidth="1"/>
    <col min="10229" max="10229" width="47" customWidth="1"/>
    <col min="10230" max="10241" width="0" hidden="1" customWidth="1"/>
    <col min="10242" max="10244" width="14.42578125" customWidth="1"/>
    <col min="10245" max="10245" width="13.140625" customWidth="1"/>
    <col min="10246" max="10246" width="10.85546875" customWidth="1"/>
    <col min="10247" max="10248" width="13.28515625" customWidth="1"/>
    <col min="10251" max="10254" width="0" hidden="1" customWidth="1"/>
    <col min="10485" max="10485" width="47" customWidth="1"/>
    <col min="10486" max="10497" width="0" hidden="1" customWidth="1"/>
    <col min="10498" max="10500" width="14.42578125" customWidth="1"/>
    <col min="10501" max="10501" width="13.140625" customWidth="1"/>
    <col min="10502" max="10502" width="10.85546875" customWidth="1"/>
    <col min="10503" max="10504" width="13.28515625" customWidth="1"/>
    <col min="10507" max="10510" width="0" hidden="1" customWidth="1"/>
    <col min="10741" max="10741" width="47" customWidth="1"/>
    <col min="10742" max="10753" width="0" hidden="1" customWidth="1"/>
    <col min="10754" max="10756" width="14.42578125" customWidth="1"/>
    <col min="10757" max="10757" width="13.140625" customWidth="1"/>
    <col min="10758" max="10758" width="10.85546875" customWidth="1"/>
    <col min="10759" max="10760" width="13.28515625" customWidth="1"/>
    <col min="10763" max="10766" width="0" hidden="1" customWidth="1"/>
    <col min="10997" max="10997" width="47" customWidth="1"/>
    <col min="10998" max="11009" width="0" hidden="1" customWidth="1"/>
    <col min="11010" max="11012" width="14.42578125" customWidth="1"/>
    <col min="11013" max="11013" width="13.140625" customWidth="1"/>
    <col min="11014" max="11014" width="10.85546875" customWidth="1"/>
    <col min="11015" max="11016" width="13.28515625" customWidth="1"/>
    <col min="11019" max="11022" width="0" hidden="1" customWidth="1"/>
    <col min="11253" max="11253" width="47" customWidth="1"/>
    <col min="11254" max="11265" width="0" hidden="1" customWidth="1"/>
    <col min="11266" max="11268" width="14.42578125" customWidth="1"/>
    <col min="11269" max="11269" width="13.140625" customWidth="1"/>
    <col min="11270" max="11270" width="10.85546875" customWidth="1"/>
    <col min="11271" max="11272" width="13.28515625" customWidth="1"/>
    <col min="11275" max="11278" width="0" hidden="1" customWidth="1"/>
    <col min="11509" max="11509" width="47" customWidth="1"/>
    <col min="11510" max="11521" width="0" hidden="1" customWidth="1"/>
    <col min="11522" max="11524" width="14.42578125" customWidth="1"/>
    <col min="11525" max="11525" width="13.140625" customWidth="1"/>
    <col min="11526" max="11526" width="10.85546875" customWidth="1"/>
    <col min="11527" max="11528" width="13.28515625" customWidth="1"/>
    <col min="11531" max="11534" width="0" hidden="1" customWidth="1"/>
    <col min="11765" max="11765" width="47" customWidth="1"/>
    <col min="11766" max="11777" width="0" hidden="1" customWidth="1"/>
    <col min="11778" max="11780" width="14.42578125" customWidth="1"/>
    <col min="11781" max="11781" width="13.140625" customWidth="1"/>
    <col min="11782" max="11782" width="10.85546875" customWidth="1"/>
    <col min="11783" max="11784" width="13.28515625" customWidth="1"/>
    <col min="11787" max="11790" width="0" hidden="1" customWidth="1"/>
    <col min="12021" max="12021" width="47" customWidth="1"/>
    <col min="12022" max="12033" width="0" hidden="1" customWidth="1"/>
    <col min="12034" max="12036" width="14.42578125" customWidth="1"/>
    <col min="12037" max="12037" width="13.140625" customWidth="1"/>
    <col min="12038" max="12038" width="10.85546875" customWidth="1"/>
    <col min="12039" max="12040" width="13.28515625" customWidth="1"/>
    <col min="12043" max="12046" width="0" hidden="1" customWidth="1"/>
    <col min="12277" max="12277" width="47" customWidth="1"/>
    <col min="12278" max="12289" width="0" hidden="1" customWidth="1"/>
    <col min="12290" max="12292" width="14.42578125" customWidth="1"/>
    <col min="12293" max="12293" width="13.140625" customWidth="1"/>
    <col min="12294" max="12294" width="10.85546875" customWidth="1"/>
    <col min="12295" max="12296" width="13.28515625" customWidth="1"/>
    <col min="12299" max="12302" width="0" hidden="1" customWidth="1"/>
    <col min="12533" max="12533" width="47" customWidth="1"/>
    <col min="12534" max="12545" width="0" hidden="1" customWidth="1"/>
    <col min="12546" max="12548" width="14.42578125" customWidth="1"/>
    <col min="12549" max="12549" width="13.140625" customWidth="1"/>
    <col min="12550" max="12550" width="10.85546875" customWidth="1"/>
    <col min="12551" max="12552" width="13.28515625" customWidth="1"/>
    <col min="12555" max="12558" width="0" hidden="1" customWidth="1"/>
    <col min="12789" max="12789" width="47" customWidth="1"/>
    <col min="12790" max="12801" width="0" hidden="1" customWidth="1"/>
    <col min="12802" max="12804" width="14.42578125" customWidth="1"/>
    <col min="12805" max="12805" width="13.140625" customWidth="1"/>
    <col min="12806" max="12806" width="10.85546875" customWidth="1"/>
    <col min="12807" max="12808" width="13.28515625" customWidth="1"/>
    <col min="12811" max="12814" width="0" hidden="1" customWidth="1"/>
    <col min="13045" max="13045" width="47" customWidth="1"/>
    <col min="13046" max="13057" width="0" hidden="1" customWidth="1"/>
    <col min="13058" max="13060" width="14.42578125" customWidth="1"/>
    <col min="13061" max="13061" width="13.140625" customWidth="1"/>
    <col min="13062" max="13062" width="10.85546875" customWidth="1"/>
    <col min="13063" max="13064" width="13.28515625" customWidth="1"/>
    <col min="13067" max="13070" width="0" hidden="1" customWidth="1"/>
    <col min="13301" max="13301" width="47" customWidth="1"/>
    <col min="13302" max="13313" width="0" hidden="1" customWidth="1"/>
    <col min="13314" max="13316" width="14.42578125" customWidth="1"/>
    <col min="13317" max="13317" width="13.140625" customWidth="1"/>
    <col min="13318" max="13318" width="10.85546875" customWidth="1"/>
    <col min="13319" max="13320" width="13.28515625" customWidth="1"/>
    <col min="13323" max="13326" width="0" hidden="1" customWidth="1"/>
    <col min="13557" max="13557" width="47" customWidth="1"/>
    <col min="13558" max="13569" width="0" hidden="1" customWidth="1"/>
    <col min="13570" max="13572" width="14.42578125" customWidth="1"/>
    <col min="13573" max="13573" width="13.140625" customWidth="1"/>
    <col min="13574" max="13574" width="10.85546875" customWidth="1"/>
    <col min="13575" max="13576" width="13.28515625" customWidth="1"/>
    <col min="13579" max="13582" width="0" hidden="1" customWidth="1"/>
    <col min="13813" max="13813" width="47" customWidth="1"/>
    <col min="13814" max="13825" width="0" hidden="1" customWidth="1"/>
    <col min="13826" max="13828" width="14.42578125" customWidth="1"/>
    <col min="13829" max="13829" width="13.140625" customWidth="1"/>
    <col min="13830" max="13830" width="10.85546875" customWidth="1"/>
    <col min="13831" max="13832" width="13.28515625" customWidth="1"/>
    <col min="13835" max="13838" width="0" hidden="1" customWidth="1"/>
    <col min="14069" max="14069" width="47" customWidth="1"/>
    <col min="14070" max="14081" width="0" hidden="1" customWidth="1"/>
    <col min="14082" max="14084" width="14.42578125" customWidth="1"/>
    <col min="14085" max="14085" width="13.140625" customWidth="1"/>
    <col min="14086" max="14086" width="10.85546875" customWidth="1"/>
    <col min="14087" max="14088" width="13.28515625" customWidth="1"/>
    <col min="14091" max="14094" width="0" hidden="1" customWidth="1"/>
    <col min="14325" max="14325" width="47" customWidth="1"/>
    <col min="14326" max="14337" width="0" hidden="1" customWidth="1"/>
    <col min="14338" max="14340" width="14.42578125" customWidth="1"/>
    <col min="14341" max="14341" width="13.140625" customWidth="1"/>
    <col min="14342" max="14342" width="10.85546875" customWidth="1"/>
    <col min="14343" max="14344" width="13.28515625" customWidth="1"/>
    <col min="14347" max="14350" width="0" hidden="1" customWidth="1"/>
    <col min="14581" max="14581" width="47" customWidth="1"/>
    <col min="14582" max="14593" width="0" hidden="1" customWidth="1"/>
    <col min="14594" max="14596" width="14.42578125" customWidth="1"/>
    <col min="14597" max="14597" width="13.140625" customWidth="1"/>
    <col min="14598" max="14598" width="10.85546875" customWidth="1"/>
    <col min="14599" max="14600" width="13.28515625" customWidth="1"/>
    <col min="14603" max="14606" width="0" hidden="1" customWidth="1"/>
    <col min="14837" max="14837" width="47" customWidth="1"/>
    <col min="14838" max="14849" width="0" hidden="1" customWidth="1"/>
    <col min="14850" max="14852" width="14.42578125" customWidth="1"/>
    <col min="14853" max="14853" width="13.140625" customWidth="1"/>
    <col min="14854" max="14854" width="10.85546875" customWidth="1"/>
    <col min="14855" max="14856" width="13.28515625" customWidth="1"/>
    <col min="14859" max="14862" width="0" hidden="1" customWidth="1"/>
    <col min="15093" max="15093" width="47" customWidth="1"/>
    <col min="15094" max="15105" width="0" hidden="1" customWidth="1"/>
    <col min="15106" max="15108" width="14.42578125" customWidth="1"/>
    <col min="15109" max="15109" width="13.140625" customWidth="1"/>
    <col min="15110" max="15110" width="10.85546875" customWidth="1"/>
    <col min="15111" max="15112" width="13.28515625" customWidth="1"/>
    <col min="15115" max="15118" width="0" hidden="1" customWidth="1"/>
    <col min="15349" max="15349" width="47" customWidth="1"/>
    <col min="15350" max="15361" width="0" hidden="1" customWidth="1"/>
    <col min="15362" max="15364" width="14.42578125" customWidth="1"/>
    <col min="15365" max="15365" width="13.140625" customWidth="1"/>
    <col min="15366" max="15366" width="10.85546875" customWidth="1"/>
    <col min="15367" max="15368" width="13.28515625" customWidth="1"/>
    <col min="15371" max="15374" width="0" hidden="1" customWidth="1"/>
    <col min="15605" max="15605" width="47" customWidth="1"/>
    <col min="15606" max="15617" width="0" hidden="1" customWidth="1"/>
    <col min="15618" max="15620" width="14.42578125" customWidth="1"/>
    <col min="15621" max="15621" width="13.140625" customWidth="1"/>
    <col min="15622" max="15622" width="10.85546875" customWidth="1"/>
    <col min="15623" max="15624" width="13.28515625" customWidth="1"/>
    <col min="15627" max="15630" width="0" hidden="1" customWidth="1"/>
    <col min="15861" max="15861" width="47" customWidth="1"/>
    <col min="15862" max="15873" width="0" hidden="1" customWidth="1"/>
    <col min="15874" max="15876" width="14.42578125" customWidth="1"/>
    <col min="15877" max="15877" width="13.140625" customWidth="1"/>
    <col min="15878" max="15878" width="10.85546875" customWidth="1"/>
    <col min="15879" max="15880" width="13.28515625" customWidth="1"/>
    <col min="15883" max="15886" width="0" hidden="1" customWidth="1"/>
    <col min="16117" max="16117" width="47" customWidth="1"/>
    <col min="16118" max="16129" width="0" hidden="1" customWidth="1"/>
    <col min="16130" max="16132" width="14.42578125" customWidth="1"/>
    <col min="16133" max="16133" width="13.140625" customWidth="1"/>
    <col min="16134" max="16134" width="10.85546875" customWidth="1"/>
    <col min="16135" max="16136" width="13.28515625" customWidth="1"/>
    <col min="16139" max="16142" width="0" hidden="1" customWidth="1"/>
  </cols>
  <sheetData>
    <row r="1" spans="1:19" ht="15.75" x14ac:dyDescent="0.25">
      <c r="A1" s="778" t="s">
        <v>374</v>
      </c>
      <c r="B1" s="778"/>
      <c r="C1" s="778"/>
      <c r="D1" s="778"/>
      <c r="E1" s="778"/>
      <c r="F1" s="778"/>
      <c r="G1" s="778"/>
      <c r="H1" s="778"/>
      <c r="I1" s="778"/>
    </row>
    <row r="2" spans="1:19" ht="15.75" thickBot="1" x14ac:dyDescent="0.3">
      <c r="A2" s="484"/>
      <c r="B2" s="449"/>
      <c r="C2" s="449"/>
      <c r="D2" s="449"/>
      <c r="E2" s="450"/>
      <c r="F2" s="450"/>
      <c r="G2" s="450"/>
    </row>
    <row r="3" spans="1:19" ht="13.5" customHeight="1" thickTop="1" x14ac:dyDescent="0.25">
      <c r="A3" s="779" t="s">
        <v>2</v>
      </c>
      <c r="B3" s="664" t="s">
        <v>3</v>
      </c>
      <c r="C3" s="664" t="s">
        <v>4</v>
      </c>
      <c r="D3" s="664" t="s">
        <v>504</v>
      </c>
      <c r="E3" s="737" t="s">
        <v>403</v>
      </c>
      <c r="F3" s="759" t="s">
        <v>465</v>
      </c>
      <c r="G3" s="796"/>
      <c r="H3" s="797"/>
      <c r="I3" s="739" t="s">
        <v>404</v>
      </c>
    </row>
    <row r="4" spans="1:19" x14ac:dyDescent="0.25">
      <c r="A4" s="780"/>
      <c r="B4" s="793"/>
      <c r="C4" s="793"/>
      <c r="D4" s="793"/>
      <c r="E4" s="794"/>
      <c r="F4" s="798" t="s">
        <v>9</v>
      </c>
      <c r="G4" s="799"/>
      <c r="H4" s="800"/>
      <c r="I4" s="795"/>
    </row>
    <row r="5" spans="1:19" ht="15.75" thickBot="1" x14ac:dyDescent="0.3">
      <c r="A5" s="780"/>
      <c r="B5" s="665"/>
      <c r="C5" s="665"/>
      <c r="D5" s="665"/>
      <c r="E5" s="738"/>
      <c r="F5" s="514" t="s">
        <v>8</v>
      </c>
      <c r="G5" s="512" t="s">
        <v>10</v>
      </c>
      <c r="H5" s="532" t="s">
        <v>11</v>
      </c>
      <c r="I5" s="740"/>
    </row>
    <row r="6" spans="1:19" ht="15.75" thickTop="1" x14ac:dyDescent="0.25">
      <c r="A6" s="485" t="s">
        <v>375</v>
      </c>
      <c r="B6" s="486">
        <v>11835790.83</v>
      </c>
      <c r="C6" s="487">
        <v>12870365.969999999</v>
      </c>
      <c r="D6" s="487">
        <f>'Bežné príjmy'!F112</f>
        <v>13601965.26</v>
      </c>
      <c r="E6" s="486">
        <f>'Bežné príjmy'!G112</f>
        <v>12222412</v>
      </c>
      <c r="F6" s="801">
        <f>'Bežné príjmy'!H112</f>
        <v>230972</v>
      </c>
      <c r="G6" s="802"/>
      <c r="H6" s="803"/>
      <c r="I6" s="488">
        <f>E6+F6</f>
        <v>12453384</v>
      </c>
      <c r="J6" s="168"/>
      <c r="K6" s="168">
        <v>100</v>
      </c>
      <c r="L6" s="168">
        <v>6809462.0100000007</v>
      </c>
      <c r="M6" s="168"/>
      <c r="N6" s="168"/>
      <c r="Q6" s="168"/>
    </row>
    <row r="7" spans="1:19" ht="15.75" thickBot="1" x14ac:dyDescent="0.3">
      <c r="A7" s="489" t="s">
        <v>376</v>
      </c>
      <c r="B7" s="478">
        <v>10815176.439999999</v>
      </c>
      <c r="C7" s="479">
        <v>12072287.610000001</v>
      </c>
      <c r="D7" s="479">
        <f>'bežné výdavky'!F218</f>
        <v>12542381.569999998</v>
      </c>
      <c r="E7" s="478">
        <f>'bežné výdavky'!G218</f>
        <v>12522825</v>
      </c>
      <c r="F7" s="478">
        <f>'bežné výdavky'!H218</f>
        <v>0</v>
      </c>
      <c r="G7" s="478">
        <f>'bežné výdavky'!I218</f>
        <v>423831</v>
      </c>
      <c r="H7" s="478"/>
      <c r="I7" s="482">
        <f>E7+G7</f>
        <v>12946656</v>
      </c>
      <c r="J7" s="168"/>
      <c r="K7" s="168">
        <v>200</v>
      </c>
      <c r="L7" s="168">
        <v>1596956.56</v>
      </c>
      <c r="M7" s="168"/>
      <c r="N7" s="168"/>
      <c r="Q7" s="168"/>
    </row>
    <row r="8" spans="1:19" ht="15.75" thickBot="1" x14ac:dyDescent="0.3">
      <c r="A8" s="490" t="s">
        <v>377</v>
      </c>
      <c r="B8" s="491">
        <v>1020614.3900000006</v>
      </c>
      <c r="C8" s="492">
        <v>798078.35999999754</v>
      </c>
      <c r="D8" s="492">
        <f>D6-D7</f>
        <v>1059583.6900000013</v>
      </c>
      <c r="E8" s="491">
        <f>E6-E7</f>
        <v>-300413</v>
      </c>
      <c r="F8" s="807">
        <f>F6-F7-G7</f>
        <v>-192859</v>
      </c>
      <c r="G8" s="808"/>
      <c r="H8" s="809"/>
      <c r="I8" s="493">
        <f>I6-I7</f>
        <v>-493272</v>
      </c>
      <c r="K8" s="168">
        <v>300</v>
      </c>
      <c r="L8" s="168">
        <v>4237177.49</v>
      </c>
      <c r="O8" s="168"/>
      <c r="Q8" s="168"/>
      <c r="S8" s="168"/>
    </row>
    <row r="9" spans="1:19" ht="16.5" thickTop="1" thickBot="1" x14ac:dyDescent="0.3">
      <c r="A9" s="781"/>
      <c r="B9" s="782"/>
      <c r="C9" s="782"/>
      <c r="D9" s="782"/>
      <c r="E9" s="782"/>
      <c r="F9" s="782"/>
      <c r="G9" s="782"/>
      <c r="H9" s="782"/>
      <c r="I9" s="783"/>
      <c r="K9" s="168">
        <v>400</v>
      </c>
      <c r="L9" s="168">
        <v>1468140</v>
      </c>
      <c r="Q9" s="168"/>
    </row>
    <row r="10" spans="1:19" ht="15.75" thickTop="1" x14ac:dyDescent="0.25">
      <c r="A10" s="485" t="s">
        <v>378</v>
      </c>
      <c r="B10" s="486">
        <v>2123247.52</v>
      </c>
      <c r="C10" s="487">
        <v>1526662.64</v>
      </c>
      <c r="D10" s="487">
        <f>'Kapitálové príjmy'!F54</f>
        <v>2436633.2399999998</v>
      </c>
      <c r="E10" s="486">
        <f>'Kapitálové príjmy'!G54</f>
        <v>2897216</v>
      </c>
      <c r="F10" s="801">
        <f>'Kapitálové príjmy'!H54</f>
        <v>311726</v>
      </c>
      <c r="G10" s="802"/>
      <c r="H10" s="803"/>
      <c r="I10" s="488">
        <f>E10+F10</f>
        <v>3208942</v>
      </c>
      <c r="K10" s="168">
        <v>500</v>
      </c>
      <c r="L10" s="168">
        <v>5048368</v>
      </c>
      <c r="M10" s="168"/>
      <c r="N10" s="168">
        <f>SUM(L6:L10)</f>
        <v>19160104.060000002</v>
      </c>
      <c r="Q10" s="168"/>
    </row>
    <row r="11" spans="1:19" ht="15.75" thickBot="1" x14ac:dyDescent="0.3">
      <c r="A11" s="489" t="s">
        <v>379</v>
      </c>
      <c r="B11" s="478">
        <v>2329182.13</v>
      </c>
      <c r="C11" s="479">
        <v>2649518.4899999998</v>
      </c>
      <c r="D11" s="479">
        <f>'Kapitálové výdavky'!F146</f>
        <v>2729306.48</v>
      </c>
      <c r="E11" s="478">
        <f>'Kapitálové výdavky'!G146</f>
        <v>10472247</v>
      </c>
      <c r="F11" s="478">
        <f>'Kapitálové výdavky'!H146</f>
        <v>-157159</v>
      </c>
      <c r="G11" s="478">
        <f>'Kapitálové výdavky'!I146</f>
        <v>314769</v>
      </c>
      <c r="H11" s="478"/>
      <c r="I11" s="482">
        <f>E11+F11+G11</f>
        <v>10629857</v>
      </c>
      <c r="K11" s="168">
        <v>600</v>
      </c>
      <c r="L11" s="168" t="e">
        <f>#REF!</f>
        <v>#REF!</v>
      </c>
      <c r="M11" s="168"/>
      <c r="N11" s="168" t="e">
        <f>SUM(L11:L13)</f>
        <v>#REF!</v>
      </c>
      <c r="Q11" s="168"/>
      <c r="S11" s="168"/>
    </row>
    <row r="12" spans="1:19" ht="15.75" thickBot="1" x14ac:dyDescent="0.3">
      <c r="A12" s="494" t="s">
        <v>380</v>
      </c>
      <c r="B12" s="495">
        <v>-205934.60999999987</v>
      </c>
      <c r="C12" s="496">
        <v>-1122855.8499999999</v>
      </c>
      <c r="D12" s="496">
        <f>D10-D11</f>
        <v>-292673.24000000022</v>
      </c>
      <c r="E12" s="495">
        <f>E10-E11</f>
        <v>-7575031</v>
      </c>
      <c r="F12" s="810">
        <f>F10-F11-G11</f>
        <v>154116</v>
      </c>
      <c r="G12" s="811"/>
      <c r="H12" s="812"/>
      <c r="I12" s="497">
        <f>I10-I11</f>
        <v>-7420915</v>
      </c>
      <c r="K12" s="168">
        <v>700</v>
      </c>
      <c r="L12" s="168" t="e">
        <f>#REF!</f>
        <v>#REF!</v>
      </c>
      <c r="N12" s="168" t="e">
        <f>N10-N11</f>
        <v>#REF!</v>
      </c>
      <c r="O12" s="168"/>
      <c r="Q12" s="168"/>
    </row>
    <row r="13" spans="1:19" ht="16.5" thickTop="1" thickBot="1" x14ac:dyDescent="0.3">
      <c r="A13" s="781"/>
      <c r="B13" s="782"/>
      <c r="C13" s="782"/>
      <c r="D13" s="782"/>
      <c r="E13" s="782"/>
      <c r="F13" s="782"/>
      <c r="G13" s="782"/>
      <c r="H13" s="782"/>
      <c r="I13" s="783"/>
      <c r="K13" s="168">
        <v>800</v>
      </c>
      <c r="L13" s="168" t="e">
        <f>#REF!</f>
        <v>#REF!</v>
      </c>
      <c r="Q13" s="168"/>
      <c r="S13" s="168"/>
    </row>
    <row r="14" spans="1:19" ht="15.75" thickTop="1" x14ac:dyDescent="0.25">
      <c r="A14" s="485" t="s">
        <v>381</v>
      </c>
      <c r="B14" s="486">
        <v>1389578.65</v>
      </c>
      <c r="C14" s="487">
        <v>1600445.57</v>
      </c>
      <c r="D14" s="487">
        <f>'Fin operácie - príjmy'!F31</f>
        <v>3164039.87</v>
      </c>
      <c r="E14" s="486">
        <f>'Fin operácie - príjmy'!G31</f>
        <v>8851034</v>
      </c>
      <c r="F14" s="801">
        <f>'Fin operácie - príjmy'!H31</f>
        <v>38743</v>
      </c>
      <c r="G14" s="802"/>
      <c r="H14" s="803"/>
      <c r="I14" s="488">
        <f>E14+F14</f>
        <v>8889777</v>
      </c>
      <c r="K14" s="168"/>
      <c r="L14" s="168"/>
      <c r="M14" s="168"/>
      <c r="N14" s="168"/>
      <c r="Q14" s="168"/>
    </row>
    <row r="15" spans="1:19" ht="15.75" thickBot="1" x14ac:dyDescent="0.3">
      <c r="A15" s="489" t="s">
        <v>382</v>
      </c>
      <c r="B15" s="478">
        <v>849215.54</v>
      </c>
      <c r="C15" s="479">
        <v>553837.26</v>
      </c>
      <c r="D15" s="479">
        <f>'Finančné operácie - výdavky'!F13</f>
        <v>1236893.72</v>
      </c>
      <c r="E15" s="478">
        <f>'Finančné operácie - výdavky'!G13</f>
        <v>975590</v>
      </c>
      <c r="F15" s="478">
        <f>'Finančné operácie - výdavky'!H13</f>
        <v>0</v>
      </c>
      <c r="G15" s="479"/>
      <c r="H15" s="478">
        <f>'Finančné operácie - výdavky'!I13</f>
        <v>0</v>
      </c>
      <c r="I15" s="482">
        <f>E15+F15+H15</f>
        <v>975590</v>
      </c>
      <c r="K15" s="168"/>
      <c r="L15" s="168"/>
      <c r="M15" s="168"/>
      <c r="N15" s="168"/>
      <c r="Q15" s="168"/>
    </row>
    <row r="16" spans="1:19" ht="15.75" thickBot="1" x14ac:dyDescent="0.3">
      <c r="A16" s="494" t="s">
        <v>383</v>
      </c>
      <c r="B16" s="495">
        <v>540363.10999999987</v>
      </c>
      <c r="C16" s="496">
        <v>1046608.31</v>
      </c>
      <c r="D16" s="496">
        <f>D14-D15</f>
        <v>1927146.1500000001</v>
      </c>
      <c r="E16" s="495">
        <f>E14-E15</f>
        <v>7875444</v>
      </c>
      <c r="F16" s="810">
        <f>F14-F15-H15</f>
        <v>38743</v>
      </c>
      <c r="G16" s="811"/>
      <c r="H16" s="812"/>
      <c r="I16" s="497">
        <f>E16+F16</f>
        <v>7914187</v>
      </c>
      <c r="L16" s="168"/>
      <c r="M16" s="168"/>
      <c r="Q16" s="168"/>
    </row>
    <row r="17" spans="1:17" ht="16.5" thickTop="1" thickBot="1" x14ac:dyDescent="0.3">
      <c r="A17" s="784"/>
      <c r="B17" s="785"/>
      <c r="C17" s="785"/>
      <c r="D17" s="785"/>
      <c r="E17" s="785"/>
      <c r="F17" s="785"/>
      <c r="G17" s="785"/>
      <c r="H17" s="785"/>
      <c r="I17" s="786"/>
      <c r="K17" s="168"/>
      <c r="M17" s="168"/>
      <c r="N17" s="168"/>
      <c r="Q17" s="168"/>
    </row>
    <row r="18" spans="1:17" ht="16.5" customHeight="1" thickTop="1" x14ac:dyDescent="0.25">
      <c r="A18" s="787" t="s">
        <v>384</v>
      </c>
      <c r="B18" s="788"/>
      <c r="C18" s="788"/>
      <c r="D18" s="788"/>
      <c r="E18" s="788"/>
      <c r="F18" s="788"/>
      <c r="G18" s="788"/>
      <c r="H18" s="788"/>
      <c r="I18" s="789"/>
      <c r="K18" s="168"/>
      <c r="M18" s="168"/>
      <c r="N18" s="168"/>
    </row>
    <row r="19" spans="1:17" ht="15.75" thickBot="1" x14ac:dyDescent="0.3">
      <c r="A19" s="790"/>
      <c r="B19" s="791"/>
      <c r="C19" s="791"/>
      <c r="D19" s="791"/>
      <c r="E19" s="791"/>
      <c r="F19" s="791"/>
      <c r="G19" s="791"/>
      <c r="H19" s="791"/>
      <c r="I19" s="792"/>
    </row>
    <row r="20" spans="1:17" ht="17.25" thickTop="1" thickBot="1" x14ac:dyDescent="0.3">
      <c r="A20" s="498" t="s">
        <v>385</v>
      </c>
      <c r="B20" s="499">
        <v>1355042.8900000006</v>
      </c>
      <c r="C20" s="500">
        <v>721830.81999999774</v>
      </c>
      <c r="D20" s="500">
        <f>D8+D12+D16</f>
        <v>2694056.6000000015</v>
      </c>
      <c r="E20" s="499">
        <f>E8+E12+E16</f>
        <v>0</v>
      </c>
      <c r="F20" s="804">
        <f>F8+F12+F16</f>
        <v>0</v>
      </c>
      <c r="G20" s="805"/>
      <c r="H20" s="806"/>
      <c r="I20" s="501">
        <f>I8+I12+I16</f>
        <v>0</v>
      </c>
    </row>
    <row r="21" spans="1:17" ht="15.75" thickTop="1" x14ac:dyDescent="0.25">
      <c r="L21" s="168"/>
    </row>
    <row r="22" spans="1:17" ht="15" customHeight="1" x14ac:dyDescent="0.25">
      <c r="K22" s="168"/>
    </row>
    <row r="23" spans="1:17" ht="15" customHeight="1" x14ac:dyDescent="0.25">
      <c r="E23" s="502"/>
      <c r="F23" s="502"/>
      <c r="H23" s="502"/>
      <c r="I23" s="502"/>
      <c r="L23" s="168"/>
    </row>
    <row r="24" spans="1:17" ht="15" customHeight="1" x14ac:dyDescent="0.25">
      <c r="E24" s="502"/>
      <c r="F24" s="502"/>
      <c r="G24" s="502"/>
      <c r="H24" s="502"/>
      <c r="I24" s="502"/>
    </row>
    <row r="25" spans="1:17" ht="15" customHeight="1" x14ac:dyDescent="0.25">
      <c r="B25" s="168"/>
      <c r="C25" s="168"/>
      <c r="D25" s="168"/>
      <c r="E25" s="168"/>
      <c r="F25" s="168"/>
      <c r="G25" s="168"/>
      <c r="H25" s="502"/>
      <c r="I25" s="502"/>
    </row>
    <row r="26" spans="1:17" ht="15" customHeight="1" x14ac:dyDescent="0.25">
      <c r="H26" s="502"/>
      <c r="I26" s="502"/>
    </row>
    <row r="28" spans="1:17" x14ac:dyDescent="0.25">
      <c r="E28" s="168"/>
      <c r="F28" s="168"/>
    </row>
    <row r="29" spans="1:17" x14ac:dyDescent="0.25">
      <c r="E29" s="168"/>
      <c r="F29" s="168"/>
      <c r="H29" s="168"/>
    </row>
    <row r="31" spans="1:17" x14ac:dyDescent="0.25">
      <c r="E31" s="168"/>
      <c r="F31" s="168"/>
      <c r="G31" s="168"/>
      <c r="H31" s="168"/>
      <c r="I31" s="168"/>
    </row>
    <row r="32" spans="1:17" x14ac:dyDescent="0.25">
      <c r="E32" s="168"/>
      <c r="F32" s="168"/>
      <c r="G32" s="168"/>
      <c r="H32" s="168"/>
      <c r="I32" s="168"/>
    </row>
    <row r="35" spans="5:14" x14ac:dyDescent="0.25">
      <c r="I35" s="503"/>
    </row>
    <row r="38" spans="5:14" x14ac:dyDescent="0.25">
      <c r="E38" s="168"/>
      <c r="F38" s="168"/>
      <c r="G38" s="168"/>
      <c r="H38" s="168"/>
      <c r="I38" s="168"/>
    </row>
    <row r="41" spans="5:14" x14ac:dyDescent="0.25">
      <c r="L41" s="168"/>
      <c r="M41" s="168"/>
      <c r="N41" s="168"/>
    </row>
    <row r="47" spans="5:14" x14ac:dyDescent="0.25">
      <c r="E47" s="168"/>
      <c r="F47" s="168"/>
      <c r="G47" s="168"/>
      <c r="H47" s="168"/>
      <c r="I47" s="168"/>
    </row>
    <row r="62" spans="5:8" x14ac:dyDescent="0.25">
      <c r="E62" s="168"/>
      <c r="F62" s="168"/>
      <c r="G62" s="168"/>
      <c r="H62" s="168"/>
    </row>
    <row r="63" spans="5:8" x14ac:dyDescent="0.25">
      <c r="E63" s="168"/>
      <c r="F63" s="168"/>
      <c r="G63" s="168"/>
      <c r="H63" s="168"/>
    </row>
    <row r="70" spans="5:8" x14ac:dyDescent="0.25">
      <c r="E70" s="168"/>
      <c r="F70" s="168"/>
      <c r="G70" s="168"/>
      <c r="H70" s="168"/>
    </row>
    <row r="71" spans="5:8" x14ac:dyDescent="0.25">
      <c r="E71" s="168"/>
      <c r="F71" s="168"/>
      <c r="G71" s="168"/>
      <c r="H71" s="168"/>
    </row>
  </sheetData>
  <mergeCells count="20">
    <mergeCell ref="F20:H20"/>
    <mergeCell ref="F10:H10"/>
    <mergeCell ref="F14:H14"/>
    <mergeCell ref="F8:H8"/>
    <mergeCell ref="F12:H12"/>
    <mergeCell ref="F16:H16"/>
    <mergeCell ref="A1:I1"/>
    <mergeCell ref="A3:A5"/>
    <mergeCell ref="A13:I13"/>
    <mergeCell ref="A17:I17"/>
    <mergeCell ref="A18:I19"/>
    <mergeCell ref="D3:D5"/>
    <mergeCell ref="E3:E5"/>
    <mergeCell ref="I3:I5"/>
    <mergeCell ref="A9:I9"/>
    <mergeCell ref="B3:B5"/>
    <mergeCell ref="C3:C5"/>
    <mergeCell ref="F3:H3"/>
    <mergeCell ref="F4:H4"/>
    <mergeCell ref="F6:H6"/>
  </mergeCells>
  <pageMargins left="3.937007874015748E-2" right="3.937007874015748E-2" top="3.937007874015748E-2" bottom="0.74803149606299213" header="0.31496062992125984" footer="0.31496062992125984"/>
  <pageSetup paperSize="9" orientation="landscape" r:id="rId1"/>
  <ignoredErrors>
    <ignoredError sqref="I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zoomScaleNormal="100" workbookViewId="0">
      <selection activeCell="O10" sqref="O10"/>
    </sheetView>
  </sheetViews>
  <sheetFormatPr defaultRowHeight="15" x14ac:dyDescent="0.25"/>
  <cols>
    <col min="1" max="1" width="36.42578125" style="510" customWidth="1"/>
    <col min="2" max="2" width="14.140625" style="510" customWidth="1"/>
    <col min="3" max="3" width="12.42578125" style="510" hidden="1" customWidth="1"/>
    <col min="4" max="4" width="13" style="510" customWidth="1"/>
    <col min="5" max="5" width="12.42578125" style="510" hidden="1" customWidth="1"/>
    <col min="6" max="6" width="11.140625" style="510" customWidth="1"/>
    <col min="7" max="7" width="15.7109375" style="510" customWidth="1"/>
    <col min="8" max="8" width="13.28515625" style="510" customWidth="1"/>
    <col min="9" max="9" width="11.140625" style="510" customWidth="1"/>
    <col min="10" max="10" width="12.5703125" style="510" customWidth="1"/>
    <col min="11" max="11" width="12.7109375" style="510" customWidth="1"/>
    <col min="12" max="13" width="12.42578125" style="510" customWidth="1"/>
    <col min="14" max="16384" width="9.140625" style="510"/>
  </cols>
  <sheetData>
    <row r="1" spans="1:15" ht="24" thickBot="1" x14ac:dyDescent="0.4">
      <c r="A1" s="813" t="s">
        <v>387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</row>
    <row r="2" spans="1:15" ht="15.75" hidden="1" thickBot="1" x14ac:dyDescent="0.3">
      <c r="A2" s="510" t="s">
        <v>28</v>
      </c>
    </row>
    <row r="3" spans="1:15" ht="16.5" thickTop="1" thickBot="1" x14ac:dyDescent="0.3">
      <c r="A3" s="814" t="s">
        <v>102</v>
      </c>
      <c r="B3" s="816" t="s">
        <v>403</v>
      </c>
      <c r="C3" s="818" t="s">
        <v>388</v>
      </c>
      <c r="D3" s="818"/>
      <c r="E3" s="818"/>
      <c r="F3" s="818"/>
      <c r="G3" s="818"/>
      <c r="H3" s="818"/>
      <c r="I3" s="818"/>
      <c r="J3" s="818"/>
      <c r="K3" s="818"/>
      <c r="L3" s="818"/>
      <c r="M3" s="819" t="s">
        <v>389</v>
      </c>
    </row>
    <row r="4" spans="1:15" ht="39" thickBot="1" x14ac:dyDescent="0.3">
      <c r="A4" s="815"/>
      <c r="B4" s="817"/>
      <c r="C4" s="504" t="s">
        <v>390</v>
      </c>
      <c r="D4" s="505" t="s">
        <v>391</v>
      </c>
      <c r="E4" s="505" t="s">
        <v>392</v>
      </c>
      <c r="F4" s="505" t="s">
        <v>393</v>
      </c>
      <c r="G4" s="505" t="s">
        <v>394</v>
      </c>
      <c r="H4" s="505" t="s">
        <v>395</v>
      </c>
      <c r="I4" s="505" t="s">
        <v>358</v>
      </c>
      <c r="J4" s="505" t="s">
        <v>396</v>
      </c>
      <c r="K4" s="505" t="s">
        <v>397</v>
      </c>
      <c r="L4" s="505" t="s">
        <v>398</v>
      </c>
      <c r="M4" s="820"/>
    </row>
    <row r="5" spans="1:15" ht="15.75" thickTop="1" x14ac:dyDescent="0.25">
      <c r="A5" s="506" t="s">
        <v>386</v>
      </c>
      <c r="B5" s="86">
        <v>91745</v>
      </c>
      <c r="C5" s="86"/>
      <c r="D5" s="86">
        <f>40000-4255-1000</f>
        <v>34745</v>
      </c>
      <c r="E5" s="86"/>
      <c r="F5" s="86"/>
      <c r="G5" s="86"/>
      <c r="H5" s="134">
        <f>70000-13000</f>
        <v>57000</v>
      </c>
      <c r="I5" s="86"/>
      <c r="J5" s="86"/>
      <c r="K5" s="86"/>
      <c r="L5" s="86"/>
      <c r="M5" s="98">
        <f t="shared" ref="M5:M41" si="0">SUM(C5:L5)</f>
        <v>91745</v>
      </c>
      <c r="O5" s="511"/>
    </row>
    <row r="6" spans="1:15" x14ac:dyDescent="0.25">
      <c r="A6" s="506" t="s">
        <v>279</v>
      </c>
      <c r="B6" s="86">
        <v>13000</v>
      </c>
      <c r="C6" s="86"/>
      <c r="D6" s="86"/>
      <c r="E6" s="86"/>
      <c r="F6" s="86"/>
      <c r="G6" s="86"/>
      <c r="H6" s="134">
        <v>13000</v>
      </c>
      <c r="I6" s="86"/>
      <c r="J6" s="86"/>
      <c r="K6" s="86"/>
      <c r="L6" s="86"/>
      <c r="M6" s="98">
        <f t="shared" si="0"/>
        <v>13000</v>
      </c>
      <c r="O6" s="511"/>
    </row>
    <row r="7" spans="1:15" x14ac:dyDescent="0.25">
      <c r="A7" s="506" t="s">
        <v>290</v>
      </c>
      <c r="B7" s="86">
        <v>37833</v>
      </c>
      <c r="C7" s="86"/>
      <c r="D7" s="86"/>
      <c r="E7" s="86"/>
      <c r="F7" s="86"/>
      <c r="G7" s="86">
        <v>37833</v>
      </c>
      <c r="H7" s="134"/>
      <c r="I7" s="86"/>
      <c r="J7" s="86"/>
      <c r="K7" s="86"/>
      <c r="L7" s="86"/>
      <c r="M7" s="98">
        <f t="shared" si="0"/>
        <v>37833</v>
      </c>
      <c r="O7" s="511"/>
    </row>
    <row r="8" spans="1:15" x14ac:dyDescent="0.25">
      <c r="A8" s="506" t="s">
        <v>291</v>
      </c>
      <c r="B8" s="86">
        <v>1271080</v>
      </c>
      <c r="C8" s="86"/>
      <c r="D8" s="86"/>
      <c r="E8" s="86"/>
      <c r="F8" s="86">
        <f>357000+50000-14000</f>
        <v>393000</v>
      </c>
      <c r="G8" s="86">
        <v>878080</v>
      </c>
      <c r="H8" s="134"/>
      <c r="I8" s="86"/>
      <c r="J8" s="86"/>
      <c r="K8" s="86"/>
      <c r="L8" s="86"/>
      <c r="M8" s="98">
        <f t="shared" si="0"/>
        <v>1271080</v>
      </c>
      <c r="O8" s="511"/>
    </row>
    <row r="9" spans="1:15" x14ac:dyDescent="0.25">
      <c r="A9" s="506" t="s">
        <v>306</v>
      </c>
      <c r="B9" s="86">
        <v>254461</v>
      </c>
      <c r="C9" s="86"/>
      <c r="D9" s="86"/>
      <c r="E9" s="86"/>
      <c r="F9" s="86"/>
      <c r="G9" s="86">
        <f>150000-36471</f>
        <v>113529</v>
      </c>
      <c r="H9" s="134">
        <f>12160-880</f>
        <v>11280</v>
      </c>
      <c r="I9" s="86"/>
      <c r="J9" s="86"/>
      <c r="K9" s="86"/>
      <c r="L9" s="86">
        <f>249774-120122</f>
        <v>129652</v>
      </c>
      <c r="M9" s="98">
        <f t="shared" si="0"/>
        <v>254461</v>
      </c>
      <c r="O9" s="511"/>
    </row>
    <row r="10" spans="1:15" x14ac:dyDescent="0.25">
      <c r="A10" s="506" t="s">
        <v>307</v>
      </c>
      <c r="B10" s="86">
        <v>53438</v>
      </c>
      <c r="C10" s="86"/>
      <c r="D10" s="86"/>
      <c r="E10" s="86"/>
      <c r="F10" s="86"/>
      <c r="G10" s="86">
        <f>150000-96562</f>
        <v>53438</v>
      </c>
      <c r="H10" s="134"/>
      <c r="I10" s="86"/>
      <c r="J10" s="86"/>
      <c r="K10" s="86"/>
      <c r="L10" s="86"/>
      <c r="M10" s="98">
        <f t="shared" si="0"/>
        <v>53438</v>
      </c>
      <c r="O10" s="511"/>
    </row>
    <row r="11" spans="1:15" x14ac:dyDescent="0.25">
      <c r="A11" s="506" t="s">
        <v>271</v>
      </c>
      <c r="B11" s="86">
        <v>581730</v>
      </c>
      <c r="C11" s="86"/>
      <c r="D11" s="86"/>
      <c r="E11" s="86"/>
      <c r="F11" s="86"/>
      <c r="G11" s="86"/>
      <c r="H11" s="134">
        <f>64447+13630</f>
        <v>78077</v>
      </c>
      <c r="I11" s="86"/>
      <c r="J11" s="86"/>
      <c r="K11" s="86">
        <v>503653</v>
      </c>
      <c r="L11" s="86"/>
      <c r="M11" s="98">
        <f t="shared" si="0"/>
        <v>581730</v>
      </c>
      <c r="O11" s="511"/>
    </row>
    <row r="12" spans="1:15" x14ac:dyDescent="0.25">
      <c r="A12" s="506" t="s">
        <v>308</v>
      </c>
      <c r="B12" s="86">
        <v>92700</v>
      </c>
      <c r="C12" s="86"/>
      <c r="D12" s="86"/>
      <c r="E12" s="86"/>
      <c r="F12" s="86"/>
      <c r="G12" s="86"/>
      <c r="H12" s="134">
        <v>4700</v>
      </c>
      <c r="I12" s="86"/>
      <c r="J12" s="86"/>
      <c r="K12" s="86">
        <v>88000</v>
      </c>
      <c r="L12" s="86"/>
      <c r="M12" s="98">
        <f t="shared" si="0"/>
        <v>92700</v>
      </c>
      <c r="O12" s="511"/>
    </row>
    <row r="13" spans="1:15" x14ac:dyDescent="0.25">
      <c r="A13" s="506" t="s">
        <v>415</v>
      </c>
      <c r="B13" s="86">
        <v>5000</v>
      </c>
      <c r="C13" s="86"/>
      <c r="D13" s="86"/>
      <c r="E13" s="86"/>
      <c r="F13" s="86"/>
      <c r="G13" s="86"/>
      <c r="H13" s="134">
        <v>5000</v>
      </c>
      <c r="I13" s="86"/>
      <c r="J13" s="86"/>
      <c r="K13" s="86"/>
      <c r="L13" s="86"/>
      <c r="M13" s="98">
        <f t="shared" si="0"/>
        <v>5000</v>
      </c>
      <c r="O13" s="511"/>
    </row>
    <row r="14" spans="1:15" x14ac:dyDescent="0.25">
      <c r="A14" s="506" t="s">
        <v>416</v>
      </c>
      <c r="B14" s="86">
        <v>20000</v>
      </c>
      <c r="C14" s="86"/>
      <c r="D14" s="86"/>
      <c r="E14" s="86"/>
      <c r="F14" s="86"/>
      <c r="G14" s="86"/>
      <c r="H14" s="134">
        <v>20000</v>
      </c>
      <c r="I14" s="86"/>
      <c r="J14" s="86"/>
      <c r="K14" s="86"/>
      <c r="L14" s="86"/>
      <c r="M14" s="98">
        <f t="shared" si="0"/>
        <v>20000</v>
      </c>
      <c r="O14" s="511"/>
    </row>
    <row r="15" spans="1:15" x14ac:dyDescent="0.25">
      <c r="A15" s="506" t="s">
        <v>322</v>
      </c>
      <c r="B15" s="86">
        <v>15000</v>
      </c>
      <c r="C15" s="86"/>
      <c r="D15" s="86"/>
      <c r="E15" s="86"/>
      <c r="F15" s="86"/>
      <c r="G15" s="86"/>
      <c r="H15" s="134">
        <v>15000</v>
      </c>
      <c r="I15" s="86"/>
      <c r="J15" s="86"/>
      <c r="K15" s="86"/>
      <c r="L15" s="86"/>
      <c r="M15" s="98">
        <f t="shared" si="0"/>
        <v>15000</v>
      </c>
      <c r="O15" s="511"/>
    </row>
    <row r="16" spans="1:15" x14ac:dyDescent="0.25">
      <c r="A16" s="506" t="s">
        <v>464</v>
      </c>
      <c r="B16" s="86">
        <v>15000</v>
      </c>
      <c r="C16" s="86"/>
      <c r="D16" s="86"/>
      <c r="E16" s="86"/>
      <c r="F16" s="86"/>
      <c r="G16" s="86"/>
      <c r="H16" s="134">
        <v>15000</v>
      </c>
      <c r="I16" s="86"/>
      <c r="J16" s="86"/>
      <c r="K16" s="86"/>
      <c r="L16" s="86"/>
      <c r="M16" s="98">
        <f t="shared" si="0"/>
        <v>15000</v>
      </c>
      <c r="O16" s="511"/>
    </row>
    <row r="17" spans="1:24" x14ac:dyDescent="0.25">
      <c r="A17" s="506" t="s">
        <v>467</v>
      </c>
      <c r="B17" s="86">
        <v>4702</v>
      </c>
      <c r="C17" s="86"/>
      <c r="D17" s="86">
        <v>4702</v>
      </c>
      <c r="E17" s="86"/>
      <c r="F17" s="86"/>
      <c r="G17" s="86"/>
      <c r="H17" s="134"/>
      <c r="I17" s="86"/>
      <c r="J17" s="86"/>
      <c r="K17" s="86"/>
      <c r="L17" s="86"/>
      <c r="M17" s="98">
        <f t="shared" si="0"/>
        <v>4702</v>
      </c>
      <c r="O17" s="511"/>
    </row>
    <row r="18" spans="1:24" x14ac:dyDescent="0.25">
      <c r="A18" s="506" t="s">
        <v>456</v>
      </c>
      <c r="B18" s="86">
        <v>18000</v>
      </c>
      <c r="C18" s="86"/>
      <c r="D18" s="86"/>
      <c r="E18" s="86"/>
      <c r="F18" s="86"/>
      <c r="G18" s="86"/>
      <c r="H18" s="134">
        <v>18000</v>
      </c>
      <c r="I18" s="86"/>
      <c r="J18" s="86"/>
      <c r="K18" s="86"/>
      <c r="L18" s="86"/>
      <c r="M18" s="98">
        <f t="shared" si="0"/>
        <v>18000</v>
      </c>
      <c r="O18" s="511"/>
    </row>
    <row r="19" spans="1:24" x14ac:dyDescent="0.25">
      <c r="A19" s="506" t="s">
        <v>463</v>
      </c>
      <c r="B19" s="86">
        <v>5000</v>
      </c>
      <c r="C19" s="86"/>
      <c r="D19" s="86"/>
      <c r="E19" s="86"/>
      <c r="F19" s="86"/>
      <c r="G19" s="86"/>
      <c r="H19" s="134">
        <v>5000</v>
      </c>
      <c r="I19" s="86"/>
      <c r="J19" s="86"/>
      <c r="K19" s="86"/>
      <c r="L19" s="86"/>
      <c r="M19" s="98">
        <f t="shared" si="0"/>
        <v>5000</v>
      </c>
      <c r="O19" s="511"/>
    </row>
    <row r="20" spans="1:24" x14ac:dyDescent="0.25">
      <c r="A20" s="506" t="s">
        <v>327</v>
      </c>
      <c r="B20" s="86">
        <v>10000</v>
      </c>
      <c r="C20" s="86"/>
      <c r="D20" s="86"/>
      <c r="E20" s="86"/>
      <c r="F20" s="86"/>
      <c r="G20" s="86"/>
      <c r="H20" s="134">
        <v>10000</v>
      </c>
      <c r="I20" s="86"/>
      <c r="J20" s="86"/>
      <c r="K20" s="86"/>
      <c r="L20" s="86"/>
      <c r="M20" s="98">
        <f t="shared" si="0"/>
        <v>10000</v>
      </c>
      <c r="O20" s="511"/>
    </row>
    <row r="21" spans="1:24" x14ac:dyDescent="0.25">
      <c r="A21" s="506" t="s">
        <v>328</v>
      </c>
      <c r="B21" s="30">
        <v>1862993</v>
      </c>
      <c r="C21" s="30"/>
      <c r="D21" s="30"/>
      <c r="E21" s="30"/>
      <c r="F21" s="30"/>
      <c r="G21" s="30"/>
      <c r="H21" s="28"/>
      <c r="I21" s="30"/>
      <c r="J21" s="30"/>
      <c r="K21" s="30">
        <f>1850792-60450-20534</f>
        <v>1769808</v>
      </c>
      <c r="L21" s="30">
        <f>97410-4255</f>
        <v>93155</v>
      </c>
      <c r="M21" s="99">
        <f t="shared" si="0"/>
        <v>1862963</v>
      </c>
      <c r="O21" s="511"/>
      <c r="S21" s="511"/>
    </row>
    <row r="22" spans="1:24" x14ac:dyDescent="0.25">
      <c r="A22" s="506" t="s">
        <v>427</v>
      </c>
      <c r="B22" s="70">
        <v>83000</v>
      </c>
      <c r="C22" s="70"/>
      <c r="D22" s="70"/>
      <c r="E22" s="70"/>
      <c r="F22" s="70">
        <v>20000</v>
      </c>
      <c r="G22" s="70">
        <v>30000</v>
      </c>
      <c r="H22" s="528">
        <v>33000</v>
      </c>
      <c r="I22" s="70"/>
      <c r="J22" s="70"/>
      <c r="K22" s="70"/>
      <c r="L22" s="70"/>
      <c r="M22" s="99">
        <f t="shared" si="0"/>
        <v>83000</v>
      </c>
      <c r="O22" s="511"/>
    </row>
    <row r="23" spans="1:24" x14ac:dyDescent="0.25">
      <c r="A23" s="506" t="s">
        <v>329</v>
      </c>
      <c r="B23" s="70">
        <v>608443</v>
      </c>
      <c r="C23" s="70"/>
      <c r="D23" s="70"/>
      <c r="E23" s="70"/>
      <c r="F23" s="70"/>
      <c r="G23" s="70"/>
      <c r="H23" s="528">
        <v>36504</v>
      </c>
      <c r="I23" s="70"/>
      <c r="J23" s="70"/>
      <c r="K23" s="70">
        <f>571869+70</f>
        <v>571939</v>
      </c>
      <c r="L23" s="70"/>
      <c r="M23" s="99">
        <f t="shared" si="0"/>
        <v>608443</v>
      </c>
      <c r="O23" s="511"/>
    </row>
    <row r="24" spans="1:24" x14ac:dyDescent="0.25">
      <c r="A24" s="506" t="s">
        <v>462</v>
      </c>
      <c r="B24" s="70">
        <v>712890</v>
      </c>
      <c r="C24" s="70"/>
      <c r="D24" s="70"/>
      <c r="E24" s="70"/>
      <c r="F24" s="70">
        <v>712890</v>
      </c>
      <c r="G24" s="70"/>
      <c r="H24" s="528"/>
      <c r="I24" s="70"/>
      <c r="J24" s="70"/>
      <c r="K24" s="70"/>
      <c r="L24" s="70"/>
      <c r="M24" s="99">
        <f t="shared" si="0"/>
        <v>712890</v>
      </c>
      <c r="O24" s="511"/>
      <c r="Q24" s="511"/>
    </row>
    <row r="25" spans="1:24" x14ac:dyDescent="0.25">
      <c r="A25" s="506" t="s">
        <v>330</v>
      </c>
      <c r="B25" s="70">
        <v>2520</v>
      </c>
      <c r="C25" s="70"/>
      <c r="D25" s="70"/>
      <c r="E25" s="70"/>
      <c r="F25" s="70"/>
      <c r="G25" s="70"/>
      <c r="H25" s="528">
        <v>2520</v>
      </c>
      <c r="I25" s="70"/>
      <c r="J25" s="70"/>
      <c r="K25" s="70"/>
      <c r="L25" s="70"/>
      <c r="M25" s="99">
        <f t="shared" ref="M25:M31" si="1">SUM(C25:L25)</f>
        <v>2520</v>
      </c>
      <c r="O25" s="511"/>
    </row>
    <row r="26" spans="1:24" x14ac:dyDescent="0.25">
      <c r="A26" s="506" t="s">
        <v>414</v>
      </c>
      <c r="B26" s="70">
        <v>0</v>
      </c>
      <c r="C26" s="70"/>
      <c r="D26" s="70"/>
      <c r="E26" s="70"/>
      <c r="F26" s="70"/>
      <c r="G26" s="70"/>
      <c r="H26" s="528"/>
      <c r="I26" s="70"/>
      <c r="J26" s="70"/>
      <c r="K26" s="70"/>
      <c r="L26" s="70"/>
      <c r="M26" s="99">
        <f t="shared" si="1"/>
        <v>0</v>
      </c>
      <c r="O26" s="511"/>
      <c r="P26" s="511"/>
      <c r="X26" s="511"/>
    </row>
    <row r="27" spans="1:24" x14ac:dyDescent="0.25">
      <c r="A27" s="506" t="s">
        <v>468</v>
      </c>
      <c r="B27" s="70">
        <v>12000</v>
      </c>
      <c r="C27" s="70"/>
      <c r="D27" s="70"/>
      <c r="E27" s="70"/>
      <c r="F27" s="70">
        <v>8000</v>
      </c>
      <c r="G27" s="70"/>
      <c r="H27" s="528">
        <v>4000</v>
      </c>
      <c r="I27" s="70"/>
      <c r="J27" s="70"/>
      <c r="K27" s="70"/>
      <c r="L27" s="70"/>
      <c r="M27" s="99">
        <f t="shared" si="1"/>
        <v>12000</v>
      </c>
      <c r="O27" s="511"/>
      <c r="P27" s="511"/>
    </row>
    <row r="28" spans="1:24" x14ac:dyDescent="0.25">
      <c r="A28" s="506" t="s">
        <v>461</v>
      </c>
      <c r="B28" s="70"/>
      <c r="C28" s="70"/>
      <c r="D28" s="70"/>
      <c r="E28" s="70"/>
      <c r="F28" s="70"/>
      <c r="G28" s="70"/>
      <c r="H28" s="528"/>
      <c r="I28" s="70"/>
      <c r="J28" s="70"/>
      <c r="K28" s="70"/>
      <c r="L28" s="70"/>
      <c r="M28" s="99">
        <f t="shared" si="1"/>
        <v>0</v>
      </c>
      <c r="O28" s="511"/>
    </row>
    <row r="29" spans="1:24" x14ac:dyDescent="0.25">
      <c r="A29" s="506" t="s">
        <v>334</v>
      </c>
      <c r="B29" s="70">
        <v>25000</v>
      </c>
      <c r="C29" s="70"/>
      <c r="D29" s="70"/>
      <c r="E29" s="70"/>
      <c r="F29" s="70"/>
      <c r="G29" s="70"/>
      <c r="H29" s="528">
        <v>25000</v>
      </c>
      <c r="I29" s="70"/>
      <c r="J29" s="70"/>
      <c r="K29" s="70"/>
      <c r="L29" s="70"/>
      <c r="M29" s="99">
        <f t="shared" si="1"/>
        <v>25000</v>
      </c>
      <c r="O29" s="511"/>
    </row>
    <row r="30" spans="1:24" x14ac:dyDescent="0.25">
      <c r="A30" s="506" t="s">
        <v>333</v>
      </c>
      <c r="B30" s="70">
        <f>10000-1980</f>
        <v>8020</v>
      </c>
      <c r="C30" s="70"/>
      <c r="D30" s="70"/>
      <c r="E30" s="70"/>
      <c r="F30" s="70"/>
      <c r="G30" s="70"/>
      <c r="H30" s="528">
        <f>10000-1980</f>
        <v>8020</v>
      </c>
      <c r="I30" s="70"/>
      <c r="J30" s="70"/>
      <c r="K30" s="70"/>
      <c r="L30" s="70"/>
      <c r="M30" s="99">
        <f t="shared" si="1"/>
        <v>8020</v>
      </c>
      <c r="O30" s="511"/>
    </row>
    <row r="31" spans="1:24" x14ac:dyDescent="0.25">
      <c r="A31" s="506" t="s">
        <v>331</v>
      </c>
      <c r="B31" s="70">
        <v>30000</v>
      </c>
      <c r="C31" s="70"/>
      <c r="D31" s="70"/>
      <c r="E31" s="70"/>
      <c r="F31" s="70"/>
      <c r="G31" s="70">
        <v>23000</v>
      </c>
      <c r="H31" s="528">
        <v>7000</v>
      </c>
      <c r="I31" s="70"/>
      <c r="J31" s="70"/>
      <c r="K31" s="70"/>
      <c r="L31" s="70"/>
      <c r="M31" s="99">
        <f t="shared" si="1"/>
        <v>30000</v>
      </c>
      <c r="O31" s="511"/>
    </row>
    <row r="32" spans="1:24" x14ac:dyDescent="0.25">
      <c r="A32" s="506" t="s">
        <v>332</v>
      </c>
      <c r="B32" s="70">
        <v>70000</v>
      </c>
      <c r="C32" s="70"/>
      <c r="D32" s="70"/>
      <c r="E32" s="70"/>
      <c r="F32" s="70"/>
      <c r="G32" s="70"/>
      <c r="H32" s="528">
        <f>33967+2070</f>
        <v>36037</v>
      </c>
      <c r="I32" s="70"/>
      <c r="J32" s="70"/>
      <c r="K32" s="70">
        <v>33963</v>
      </c>
      <c r="L32" s="70"/>
      <c r="M32" s="99">
        <f t="shared" si="0"/>
        <v>70000</v>
      </c>
      <c r="O32" s="511"/>
    </row>
    <row r="33" spans="1:20" x14ac:dyDescent="0.25">
      <c r="A33" s="506" t="s">
        <v>475</v>
      </c>
      <c r="B33" s="70">
        <v>147500</v>
      </c>
      <c r="C33" s="70"/>
      <c r="D33" s="70"/>
      <c r="E33" s="70"/>
      <c r="F33" s="70">
        <v>147500</v>
      </c>
      <c r="G33" s="70"/>
      <c r="H33" s="528"/>
      <c r="I33" s="70"/>
      <c r="J33" s="70"/>
      <c r="K33" s="70"/>
      <c r="L33" s="70"/>
      <c r="M33" s="99">
        <f t="shared" si="0"/>
        <v>147500</v>
      </c>
      <c r="O33" s="511"/>
    </row>
    <row r="34" spans="1:20" x14ac:dyDescent="0.25">
      <c r="A34" s="506" t="s">
        <v>490</v>
      </c>
      <c r="B34" s="70">
        <v>66610</v>
      </c>
      <c r="C34" s="70"/>
      <c r="D34" s="70"/>
      <c r="E34" s="70"/>
      <c r="F34" s="70">
        <f>52610+14000</f>
        <v>66610</v>
      </c>
      <c r="G34" s="70"/>
      <c r="H34" s="528"/>
      <c r="I34" s="70"/>
      <c r="J34" s="70"/>
      <c r="K34" s="70"/>
      <c r="L34" s="70"/>
      <c r="M34" s="99">
        <f t="shared" si="0"/>
        <v>66610</v>
      </c>
      <c r="O34" s="511"/>
    </row>
    <row r="35" spans="1:20" x14ac:dyDescent="0.25">
      <c r="A35" s="506" t="s">
        <v>335</v>
      </c>
      <c r="B35" s="70">
        <v>666328</v>
      </c>
      <c r="C35" s="70"/>
      <c r="D35" s="70">
        <v>458521</v>
      </c>
      <c r="E35" s="70"/>
      <c r="F35" s="70"/>
      <c r="G35" s="70"/>
      <c r="H35" s="596">
        <f>261479-53672</f>
        <v>207807</v>
      </c>
      <c r="I35" s="70"/>
      <c r="J35" s="70"/>
      <c r="K35" s="70"/>
      <c r="L35" s="70"/>
      <c r="M35" s="99">
        <f>SUM(C35:L35)</f>
        <v>666328</v>
      </c>
      <c r="O35" s="511"/>
      <c r="S35" s="511"/>
    </row>
    <row r="36" spans="1:20" x14ac:dyDescent="0.25">
      <c r="A36" s="506" t="s">
        <v>336</v>
      </c>
      <c r="B36" s="70">
        <v>95000</v>
      </c>
      <c r="C36" s="70"/>
      <c r="D36" s="70"/>
      <c r="E36" s="70"/>
      <c r="F36" s="70"/>
      <c r="G36" s="70"/>
      <c r="H36" s="528">
        <v>5000</v>
      </c>
      <c r="I36" s="70"/>
      <c r="J36" s="70"/>
      <c r="K36" s="70">
        <v>90000</v>
      </c>
      <c r="L36" s="70"/>
      <c r="M36" s="99">
        <f>SUM(C36:L36)</f>
        <v>95000</v>
      </c>
      <c r="O36" s="511"/>
      <c r="S36" s="511"/>
    </row>
    <row r="37" spans="1:20" x14ac:dyDescent="0.25">
      <c r="A37" s="506" t="s">
        <v>399</v>
      </c>
      <c r="B37" s="70">
        <v>20000</v>
      </c>
      <c r="C37" s="70"/>
      <c r="D37" s="70"/>
      <c r="E37" s="70"/>
      <c r="F37" s="70"/>
      <c r="G37" s="70"/>
      <c r="H37" s="528">
        <v>20000</v>
      </c>
      <c r="I37" s="70"/>
      <c r="J37" s="70"/>
      <c r="K37" s="70"/>
      <c r="L37" s="70"/>
      <c r="M37" s="99">
        <f t="shared" si="0"/>
        <v>20000</v>
      </c>
      <c r="O37" s="511"/>
      <c r="T37" s="511"/>
    </row>
    <row r="38" spans="1:20" x14ac:dyDescent="0.25">
      <c r="A38" s="506" t="s">
        <v>269</v>
      </c>
      <c r="B38" s="70">
        <v>2783178</v>
      </c>
      <c r="C38" s="70"/>
      <c r="D38" s="70"/>
      <c r="E38" s="70"/>
      <c r="F38" s="70">
        <v>834950</v>
      </c>
      <c r="G38" s="70"/>
      <c r="H38" s="528"/>
      <c r="I38" s="70">
        <v>1948228</v>
      </c>
      <c r="J38" s="70"/>
      <c r="K38" s="70"/>
      <c r="L38" s="70"/>
      <c r="M38" s="99">
        <f t="shared" si="0"/>
        <v>2783178</v>
      </c>
      <c r="O38" s="511"/>
    </row>
    <row r="39" spans="1:20" x14ac:dyDescent="0.25">
      <c r="A39" s="506" t="s">
        <v>270</v>
      </c>
      <c r="B39" s="70">
        <v>431829</v>
      </c>
      <c r="C39" s="70"/>
      <c r="D39" s="70"/>
      <c r="E39" s="70"/>
      <c r="F39" s="70">
        <v>86330</v>
      </c>
      <c r="G39" s="70"/>
      <c r="H39" s="528"/>
      <c r="I39" s="70">
        <v>104022</v>
      </c>
      <c r="J39" s="70">
        <v>241477</v>
      </c>
      <c r="K39" s="70"/>
      <c r="L39" s="70"/>
      <c r="M39" s="99">
        <f t="shared" si="0"/>
        <v>431829</v>
      </c>
      <c r="O39" s="511"/>
    </row>
    <row r="40" spans="1:20" x14ac:dyDescent="0.25">
      <c r="A40" s="506" t="s">
        <v>338</v>
      </c>
      <c r="B40" s="70">
        <v>35000</v>
      </c>
      <c r="C40" s="70"/>
      <c r="D40" s="70"/>
      <c r="E40" s="70"/>
      <c r="F40" s="70"/>
      <c r="G40" s="70"/>
      <c r="H40" s="528">
        <v>35000</v>
      </c>
      <c r="I40" s="70"/>
      <c r="J40" s="70"/>
      <c r="K40" s="70"/>
      <c r="L40" s="70"/>
      <c r="M40" s="99">
        <f t="shared" si="0"/>
        <v>35000</v>
      </c>
      <c r="O40" s="511"/>
    </row>
    <row r="41" spans="1:20" x14ac:dyDescent="0.25">
      <c r="A41" s="506" t="s">
        <v>451</v>
      </c>
      <c r="B41" s="70">
        <v>10000</v>
      </c>
      <c r="C41" s="70"/>
      <c r="D41" s="70"/>
      <c r="E41" s="70"/>
      <c r="F41" s="70"/>
      <c r="G41" s="70"/>
      <c r="H41" s="528">
        <v>10000</v>
      </c>
      <c r="I41" s="70"/>
      <c r="J41" s="70"/>
      <c r="K41" s="70"/>
      <c r="L41" s="70"/>
      <c r="M41" s="99">
        <f t="shared" si="0"/>
        <v>10000</v>
      </c>
      <c r="O41" s="511"/>
    </row>
    <row r="42" spans="1:20" x14ac:dyDescent="0.25">
      <c r="A42" s="506" t="s">
        <v>272</v>
      </c>
      <c r="B42" s="70">
        <v>89887</v>
      </c>
      <c r="C42" s="70"/>
      <c r="D42" s="70">
        <f>33137-113</f>
        <v>33024</v>
      </c>
      <c r="E42" s="70"/>
      <c r="F42" s="70"/>
      <c r="G42" s="70"/>
      <c r="H42" s="528">
        <v>36863</v>
      </c>
      <c r="I42" s="70"/>
      <c r="J42" s="70"/>
      <c r="K42" s="70">
        <v>20000</v>
      </c>
      <c r="L42" s="70"/>
      <c r="M42" s="99">
        <f t="shared" ref="M42:M48" si="2">SUM(C42:L42)</f>
        <v>89887</v>
      </c>
      <c r="O42" s="511"/>
    </row>
    <row r="43" spans="1:20" x14ac:dyDescent="0.25">
      <c r="A43" s="506" t="s">
        <v>413</v>
      </c>
      <c r="B43" s="70">
        <v>86260</v>
      </c>
      <c r="C43" s="70"/>
      <c r="D43" s="70"/>
      <c r="E43" s="70"/>
      <c r="F43" s="70"/>
      <c r="G43" s="70"/>
      <c r="H43" s="70">
        <v>86260</v>
      </c>
      <c r="I43" s="70"/>
      <c r="J43" s="70"/>
      <c r="K43" s="70"/>
      <c r="L43" s="70"/>
      <c r="M43" s="99">
        <f t="shared" si="2"/>
        <v>86260</v>
      </c>
      <c r="O43" s="511"/>
    </row>
    <row r="44" spans="1:20" x14ac:dyDescent="0.25">
      <c r="A44" s="506" t="s">
        <v>493</v>
      </c>
      <c r="B44" s="70">
        <v>101219</v>
      </c>
      <c r="C44" s="70"/>
      <c r="D44" s="70">
        <v>1000</v>
      </c>
      <c r="E44" s="70"/>
      <c r="F44" s="70"/>
      <c r="G44" s="70"/>
      <c r="H44" s="70">
        <v>5061</v>
      </c>
      <c r="I44" s="70"/>
      <c r="J44" s="70"/>
      <c r="K44" s="70">
        <v>95158</v>
      </c>
      <c r="L44" s="70"/>
      <c r="M44" s="99">
        <f t="shared" si="2"/>
        <v>101219</v>
      </c>
      <c r="O44" s="511"/>
      <c r="P44" s="511"/>
    </row>
    <row r="45" spans="1:20" x14ac:dyDescent="0.25">
      <c r="A45" s="506" t="s">
        <v>494</v>
      </c>
      <c r="B45" s="70">
        <v>77417</v>
      </c>
      <c r="C45" s="70"/>
      <c r="D45" s="70"/>
      <c r="E45" s="70"/>
      <c r="F45" s="70"/>
      <c r="G45" s="70"/>
      <c r="H45" s="70">
        <v>3871</v>
      </c>
      <c r="I45" s="70"/>
      <c r="J45" s="70"/>
      <c r="K45" s="70">
        <v>73546</v>
      </c>
      <c r="L45" s="70"/>
      <c r="M45" s="99">
        <f t="shared" si="2"/>
        <v>77417</v>
      </c>
      <c r="O45" s="511"/>
      <c r="S45" s="511"/>
    </row>
    <row r="46" spans="1:20" x14ac:dyDescent="0.25">
      <c r="A46" s="506" t="s">
        <v>492</v>
      </c>
      <c r="B46" s="70">
        <v>109074</v>
      </c>
      <c r="C46" s="70"/>
      <c r="D46" s="70"/>
      <c r="E46" s="70"/>
      <c r="F46" s="70"/>
      <c r="G46" s="70"/>
      <c r="H46" s="70">
        <v>5454</v>
      </c>
      <c r="I46" s="70"/>
      <c r="J46" s="70"/>
      <c r="K46" s="70">
        <v>103620</v>
      </c>
      <c r="L46" s="70"/>
      <c r="M46" s="99">
        <f t="shared" si="2"/>
        <v>109074</v>
      </c>
      <c r="O46" s="511"/>
      <c r="S46" s="511"/>
    </row>
    <row r="47" spans="1:20" x14ac:dyDescent="0.25">
      <c r="A47" s="506" t="s">
        <v>496</v>
      </c>
      <c r="B47" s="70">
        <v>3000</v>
      </c>
      <c r="C47" s="70"/>
      <c r="D47" s="70"/>
      <c r="E47" s="70"/>
      <c r="F47" s="70"/>
      <c r="G47" s="70"/>
      <c r="H47" s="70">
        <v>3000</v>
      </c>
      <c r="I47" s="70"/>
      <c r="J47" s="70"/>
      <c r="K47" s="70"/>
      <c r="L47" s="70"/>
      <c r="M47" s="99">
        <v>3000</v>
      </c>
      <c r="O47" s="511"/>
      <c r="S47" s="511"/>
    </row>
    <row r="48" spans="1:20" ht="15.75" thickBot="1" x14ac:dyDescent="0.3">
      <c r="A48" s="506" t="s">
        <v>476</v>
      </c>
      <c r="B48" s="70">
        <v>4000</v>
      </c>
      <c r="C48" s="70"/>
      <c r="D48" s="70">
        <v>4000</v>
      </c>
      <c r="E48" s="70"/>
      <c r="F48" s="70"/>
      <c r="G48" s="70"/>
      <c r="H48" s="70"/>
      <c r="I48" s="70"/>
      <c r="J48" s="70"/>
      <c r="K48" s="70"/>
      <c r="L48" s="70"/>
      <c r="M48" s="99">
        <f t="shared" si="2"/>
        <v>4000</v>
      </c>
      <c r="O48" s="511"/>
    </row>
    <row r="49" spans="1:15" ht="17.25" thickTop="1" thickBot="1" x14ac:dyDescent="0.3">
      <c r="A49" s="507" t="s">
        <v>400</v>
      </c>
      <c r="B49" s="508">
        <f>SUM(B5:B48)</f>
        <v>10629857</v>
      </c>
      <c r="C49" s="508">
        <f t="shared" ref="C49:K49" si="3">SUM(C5:C48)</f>
        <v>0</v>
      </c>
      <c r="D49" s="508">
        <f t="shared" si="3"/>
        <v>535992</v>
      </c>
      <c r="E49" s="508">
        <f t="shared" si="3"/>
        <v>0</v>
      </c>
      <c r="F49" s="508">
        <f t="shared" si="3"/>
        <v>2269280</v>
      </c>
      <c r="G49" s="508">
        <f t="shared" si="3"/>
        <v>1135880</v>
      </c>
      <c r="H49" s="508">
        <f t="shared" si="3"/>
        <v>822454</v>
      </c>
      <c r="I49" s="508">
        <f t="shared" si="3"/>
        <v>2052250</v>
      </c>
      <c r="J49" s="508">
        <f t="shared" si="3"/>
        <v>241477</v>
      </c>
      <c r="K49" s="508">
        <f t="shared" si="3"/>
        <v>3349687</v>
      </c>
      <c r="L49" s="508">
        <f>SUM(L5:L48)</f>
        <v>222807</v>
      </c>
      <c r="M49" s="509">
        <f>SUM(M5:M48)</f>
        <v>10629827</v>
      </c>
      <c r="O49" s="511"/>
    </row>
    <row r="50" spans="1:15" ht="15.75" thickTop="1" x14ac:dyDescent="0.25">
      <c r="D50" s="511"/>
      <c r="F50" s="511"/>
      <c r="G50" s="511"/>
      <c r="H50" s="511"/>
      <c r="I50" s="511"/>
      <c r="J50" s="511"/>
      <c r="K50" s="511"/>
      <c r="L50" s="511"/>
      <c r="M50" s="511"/>
    </row>
    <row r="51" spans="1:15" x14ac:dyDescent="0.25">
      <c r="B51" s="511"/>
      <c r="D51" s="511"/>
      <c r="E51" s="511"/>
      <c r="F51" s="511"/>
      <c r="G51" s="511"/>
      <c r="H51" s="511"/>
      <c r="I51" s="511"/>
      <c r="J51" s="511"/>
      <c r="K51" s="511"/>
      <c r="L51" s="511"/>
      <c r="M51" s="511"/>
    </row>
    <row r="52" spans="1:15" x14ac:dyDescent="0.25">
      <c r="B52" s="511"/>
      <c r="D52" s="511"/>
      <c r="G52" s="511"/>
      <c r="H52" s="511"/>
      <c r="J52" s="511"/>
      <c r="L52" s="511"/>
      <c r="M52" s="511"/>
    </row>
    <row r="53" spans="1:15" x14ac:dyDescent="0.25">
      <c r="D53" s="511"/>
      <c r="H53" s="511"/>
      <c r="K53" s="604"/>
      <c r="M53" s="511"/>
    </row>
    <row r="54" spans="1:15" x14ac:dyDescent="0.25">
      <c r="H54" s="511"/>
      <c r="M54" s="511"/>
    </row>
    <row r="55" spans="1:15" ht="11.25" customHeight="1" x14ac:dyDescent="0.25">
      <c r="G55" s="511"/>
      <c r="J55" s="511"/>
    </row>
    <row r="56" spans="1:15" x14ac:dyDescent="0.25">
      <c r="B56" s="511"/>
      <c r="D56" s="511"/>
      <c r="H56" s="511"/>
    </row>
    <row r="57" spans="1:15" x14ac:dyDescent="0.25">
      <c r="H57" s="511"/>
    </row>
    <row r="58" spans="1:15" x14ac:dyDescent="0.25">
      <c r="H58" s="511"/>
      <c r="J58" s="511"/>
    </row>
    <row r="59" spans="1:15" x14ac:dyDescent="0.25">
      <c r="D59" s="511"/>
    </row>
    <row r="61" spans="1:15" x14ac:dyDescent="0.25">
      <c r="H61" s="511"/>
    </row>
  </sheetData>
  <mergeCells count="5">
    <mergeCell ref="A1:M1"/>
    <mergeCell ref="A3:A4"/>
    <mergeCell ref="B3:B4"/>
    <mergeCell ref="C3:L3"/>
    <mergeCell ref="M3:M4"/>
  </mergeCells>
  <pageMargins left="3.937007874015748E-2" right="3.937007874015748E-2" top="3.937007874015748E-2" bottom="3.937007874015748E-2" header="0.31496062992125984" footer="0.31496062992125984"/>
  <pageSetup paperSize="9" scale="78" orientation="landscape" r:id="rId1"/>
  <ignoredErrors>
    <ignoredError sqref="M28:M31 M35:M46 M5:M15 M18:M26" formulaRange="1"/>
    <ignoredError sqref="M32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C18" sqref="C18"/>
    </sheetView>
  </sheetViews>
  <sheetFormatPr defaultRowHeight="15" x14ac:dyDescent="0.25"/>
  <cols>
    <col min="1" max="1" width="27.7109375" customWidth="1"/>
  </cols>
  <sheetData>
    <row r="2" spans="1:6" x14ac:dyDescent="0.25">
      <c r="A2" s="605" t="s">
        <v>478</v>
      </c>
      <c r="B2" s="606">
        <f>-HOSP.!I8</f>
        <v>493272</v>
      </c>
    </row>
    <row r="3" spans="1:6" x14ac:dyDescent="0.25">
      <c r="A3" s="605" t="s">
        <v>479</v>
      </c>
      <c r="B3" s="606">
        <f>'Finančné operácie - výdavky'!J5+'Finančné operácie - výdavky'!J8</f>
        <v>578175</v>
      </c>
    </row>
    <row r="4" spans="1:6" s="536" customFormat="1" x14ac:dyDescent="0.25">
      <c r="A4" s="607" t="s">
        <v>486</v>
      </c>
      <c r="B4" s="608">
        <f>SUM(B2:B3)</f>
        <v>1071447</v>
      </c>
    </row>
    <row r="6" spans="1:6" x14ac:dyDescent="0.25">
      <c r="A6" s="536" t="s">
        <v>487</v>
      </c>
    </row>
    <row r="7" spans="1:6" x14ac:dyDescent="0.25">
      <c r="A7" s="605" t="s">
        <v>480</v>
      </c>
      <c r="B7" s="606">
        <f>'Použitie IF'!F55</f>
        <v>282726</v>
      </c>
    </row>
    <row r="8" spans="1:6" x14ac:dyDescent="0.25">
      <c r="A8" s="605" t="s">
        <v>481</v>
      </c>
      <c r="B8" s="606">
        <f>'Použitie RF'!F9</f>
        <v>380000</v>
      </c>
    </row>
    <row r="9" spans="1:6" x14ac:dyDescent="0.25">
      <c r="A9" s="605" t="s">
        <v>482</v>
      </c>
      <c r="B9" s="605">
        <v>124273</v>
      </c>
    </row>
    <row r="10" spans="1:6" x14ac:dyDescent="0.25">
      <c r="A10" s="605" t="s">
        <v>484</v>
      </c>
      <c r="B10" s="606">
        <f>'Fin operácie - príjmy'!I6</f>
        <v>160239</v>
      </c>
    </row>
    <row r="11" spans="1:6" x14ac:dyDescent="0.25">
      <c r="A11" s="605" t="s">
        <v>485</v>
      </c>
      <c r="B11" s="606">
        <v>80954</v>
      </c>
      <c r="F11" s="168"/>
    </row>
    <row r="12" spans="1:6" x14ac:dyDescent="0.25">
      <c r="A12" s="605" t="s">
        <v>477</v>
      </c>
      <c r="B12" s="606">
        <v>37000</v>
      </c>
    </row>
    <row r="13" spans="1:6" x14ac:dyDescent="0.25">
      <c r="A13" s="605" t="s">
        <v>483</v>
      </c>
      <c r="B13" s="605">
        <f>2000+4255</f>
        <v>6255</v>
      </c>
    </row>
    <row r="14" spans="1:6" s="536" customFormat="1" x14ac:dyDescent="0.25">
      <c r="A14" s="607" t="s">
        <v>439</v>
      </c>
      <c r="B14" s="608">
        <f>SUM(B7:B13)</f>
        <v>1071447</v>
      </c>
    </row>
    <row r="16" spans="1:6" x14ac:dyDescent="0.25">
      <c r="B16" s="1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 kap. rozpočtu</vt:lpstr>
      <vt:lpstr>Krytie schodku BR</vt:lpstr>
      <vt:lpstr>Použitie IF</vt:lpstr>
      <vt:lpstr>Použitie RF</vt:lpstr>
      <vt:lpstr>Použitie bežného úveru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2021-09-17T06:06:40Z</cp:lastPrinted>
  <dcterms:created xsi:type="dcterms:W3CDTF">2020-12-08T12:33:08Z</dcterms:created>
  <dcterms:modified xsi:type="dcterms:W3CDTF">2021-09-17T06:48:08Z</dcterms:modified>
</cp:coreProperties>
</file>