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60" yWindow="-150" windowWidth="17850" windowHeight="12345" activeTab="6"/>
  </bookViews>
  <sheets>
    <sheet name="Bežné príjmy" sheetId="1" r:id="rId1"/>
    <sheet name="bežné výdavky" sheetId="2" r:id="rId2"/>
    <sheet name="Kapitálové príjmy" sheetId="3" r:id="rId3"/>
    <sheet name="Kapitálové výdavky" sheetId="7" r:id="rId4"/>
    <sheet name="Fin operácie - príjmy" sheetId="6" r:id="rId5"/>
    <sheet name="Finančné operácie - výdavky" sheetId="5" r:id="rId6"/>
    <sheet name="HOSP." sheetId="4" r:id="rId7"/>
  </sheets>
  <calcPr calcId="144525"/>
</workbook>
</file>

<file path=xl/calcChain.xml><?xml version="1.0" encoding="utf-8"?>
<calcChain xmlns="http://schemas.openxmlformats.org/spreadsheetml/2006/main">
  <c r="H163" i="2" l="1"/>
  <c r="H57" i="1" l="1"/>
  <c r="G14" i="4" l="1"/>
  <c r="G13" i="4"/>
  <c r="G9" i="4"/>
  <c r="F13" i="4"/>
  <c r="F14" i="4"/>
  <c r="F15" i="4" s="1"/>
  <c r="F9" i="4"/>
  <c r="H91" i="1"/>
  <c r="H160" i="2"/>
  <c r="H161" i="2"/>
  <c r="I12" i="5" l="1"/>
  <c r="I11" i="5"/>
  <c r="I10" i="5"/>
  <c r="I9" i="5"/>
  <c r="I8" i="5"/>
  <c r="I7" i="5"/>
  <c r="I6" i="5"/>
  <c r="I5" i="5"/>
  <c r="I28" i="6"/>
  <c r="I27" i="6"/>
  <c r="I26" i="6"/>
  <c r="I25" i="6"/>
  <c r="I24" i="6"/>
  <c r="I23" i="6"/>
  <c r="I22" i="6"/>
  <c r="I21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H121" i="7"/>
  <c r="G121" i="7"/>
  <c r="H68" i="7"/>
  <c r="H92" i="7"/>
  <c r="H72" i="7" s="1"/>
  <c r="I143" i="7" l="1"/>
  <c r="I141" i="7"/>
  <c r="I140" i="7"/>
  <c r="I138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0" i="7"/>
  <c r="I118" i="7"/>
  <c r="I117" i="7"/>
  <c r="I116" i="7"/>
  <c r="I115" i="7"/>
  <c r="I114" i="7"/>
  <c r="I113" i="7"/>
  <c r="I111" i="7"/>
  <c r="I110" i="7"/>
  <c r="I109" i="7"/>
  <c r="I108" i="7"/>
  <c r="I107" i="7"/>
  <c r="I106" i="7"/>
  <c r="I105" i="7"/>
  <c r="I103" i="7"/>
  <c r="I102" i="7"/>
  <c r="I101" i="7"/>
  <c r="I100" i="7"/>
  <c r="I99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1" i="7"/>
  <c r="I70" i="7"/>
  <c r="I69" i="7"/>
  <c r="I67" i="7"/>
  <c r="I66" i="7"/>
  <c r="I65" i="7"/>
  <c r="I64" i="7"/>
  <c r="I63" i="7"/>
  <c r="I62" i="7"/>
  <c r="I61" i="7"/>
  <c r="I59" i="7"/>
  <c r="I58" i="7"/>
  <c r="I57" i="7"/>
  <c r="I56" i="7"/>
  <c r="I55" i="7"/>
  <c r="I54" i="7"/>
  <c r="I53" i="7"/>
  <c r="I52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1" i="7"/>
  <c r="I10" i="7"/>
  <c r="I8" i="7"/>
  <c r="I7" i="7"/>
  <c r="I6" i="7"/>
  <c r="I5" i="7"/>
  <c r="I13" i="7"/>
  <c r="H205" i="2"/>
  <c r="H206" i="2"/>
  <c r="H198" i="2"/>
  <c r="H197" i="2"/>
  <c r="H196" i="2"/>
  <c r="H187" i="2"/>
  <c r="H189" i="2"/>
  <c r="H167" i="2"/>
  <c r="H74" i="2" l="1"/>
  <c r="H58" i="2" l="1"/>
  <c r="H57" i="2" s="1"/>
  <c r="H19" i="2"/>
  <c r="H12" i="2"/>
  <c r="H4" i="2"/>
  <c r="H106" i="1" l="1"/>
  <c r="H85" i="1"/>
  <c r="H84" i="1"/>
  <c r="H88" i="1"/>
  <c r="H81" i="1"/>
  <c r="H96" i="1"/>
  <c r="I96" i="1" s="1"/>
  <c r="H95" i="1"/>
  <c r="H80" i="1"/>
  <c r="H79" i="1"/>
  <c r="H66" i="1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6" i="3"/>
  <c r="I15" i="3"/>
  <c r="I14" i="3"/>
  <c r="I13" i="3"/>
  <c r="I12" i="3"/>
  <c r="I11" i="3"/>
  <c r="I10" i="3"/>
  <c r="I9" i="3"/>
  <c r="I8" i="3"/>
  <c r="I7" i="3"/>
  <c r="I6" i="3"/>
  <c r="I5" i="3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3" i="2"/>
  <c r="I192" i="2"/>
  <c r="I191" i="2"/>
  <c r="I190" i="2"/>
  <c r="I189" i="2"/>
  <c r="I188" i="2"/>
  <c r="I187" i="2"/>
  <c r="I186" i="2"/>
  <c r="I185" i="2"/>
  <c r="I184" i="2"/>
  <c r="I182" i="2"/>
  <c r="I180" i="2"/>
  <c r="I179" i="2"/>
  <c r="I178" i="2"/>
  <c r="I177" i="2"/>
  <c r="I176" i="2"/>
  <c r="I175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7" i="2"/>
  <c r="I156" i="2"/>
  <c r="I155" i="2"/>
  <c r="I154" i="2"/>
  <c r="I151" i="2"/>
  <c r="I150" i="2"/>
  <c r="I149" i="2"/>
  <c r="I148" i="2"/>
  <c r="I147" i="2"/>
  <c r="I145" i="2"/>
  <c r="I144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7" i="2"/>
  <c r="I126" i="2"/>
  <c r="I125" i="2"/>
  <c r="I124" i="2"/>
  <c r="I122" i="2"/>
  <c r="I121" i="2"/>
  <c r="I120" i="2"/>
  <c r="I119" i="2"/>
  <c r="I118" i="2"/>
  <c r="I117" i="2"/>
  <c r="I115" i="2"/>
  <c r="I114" i="2"/>
  <c r="I112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1" i="2"/>
  <c r="I90" i="2"/>
  <c r="I89" i="2"/>
  <c r="I88" i="2"/>
  <c r="I86" i="2"/>
  <c r="I85" i="2"/>
  <c r="I84" i="2"/>
  <c r="I83" i="2"/>
  <c r="I81" i="2"/>
  <c r="I80" i="2"/>
  <c r="I79" i="2"/>
  <c r="I78" i="2"/>
  <c r="I77" i="2"/>
  <c r="I76" i="2"/>
  <c r="I74" i="2"/>
  <c r="I73" i="2"/>
  <c r="I72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6" i="2"/>
  <c r="I55" i="2"/>
  <c r="I54" i="2"/>
  <c r="I53" i="2"/>
  <c r="I52" i="2"/>
  <c r="I51" i="2"/>
  <c r="I49" i="2"/>
  <c r="I48" i="2"/>
  <c r="I47" i="2"/>
  <c r="I46" i="2"/>
  <c r="I45" i="2"/>
  <c r="I44" i="2"/>
  <c r="I42" i="2"/>
  <c r="I41" i="2"/>
  <c r="I40" i="2"/>
  <c r="I39" i="2"/>
  <c r="I38" i="2"/>
  <c r="I37" i="2"/>
  <c r="I35" i="2"/>
  <c r="I33" i="2"/>
  <c r="I32" i="2"/>
  <c r="I31" i="2"/>
  <c r="I30" i="2"/>
  <c r="I28" i="2"/>
  <c r="I26" i="2"/>
  <c r="I24" i="2"/>
  <c r="I23" i="2"/>
  <c r="I22" i="2"/>
  <c r="I21" i="2"/>
  <c r="I20" i="2"/>
  <c r="I19" i="2"/>
  <c r="I18" i="2"/>
  <c r="I17" i="2"/>
  <c r="I16" i="2"/>
  <c r="I15" i="2"/>
  <c r="I13" i="2"/>
  <c r="I12" i="2"/>
  <c r="I11" i="2"/>
  <c r="I9" i="2"/>
  <c r="I8" i="2"/>
  <c r="I7" i="2"/>
  <c r="I6" i="2"/>
  <c r="I5" i="2"/>
  <c r="I4" i="2"/>
  <c r="H58" i="1"/>
  <c r="H50" i="1"/>
  <c r="H53" i="1"/>
  <c r="H28" i="1"/>
  <c r="H27" i="1" s="1"/>
  <c r="H32" i="1"/>
  <c r="H34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2" i="1"/>
  <c r="I71" i="1"/>
  <c r="I68" i="1"/>
  <c r="I67" i="1"/>
  <c r="I66" i="1"/>
  <c r="I65" i="1"/>
  <c r="I64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4" i="1"/>
  <c r="I43" i="1"/>
  <c r="I42" i="1"/>
  <c r="I39" i="1"/>
  <c r="I38" i="1"/>
  <c r="I37" i="1"/>
  <c r="I36" i="1"/>
  <c r="I35" i="1"/>
  <c r="I34" i="1"/>
  <c r="I33" i="1"/>
  <c r="I31" i="1"/>
  <c r="I30" i="1"/>
  <c r="I29" i="1"/>
  <c r="I28" i="1"/>
  <c r="I25" i="1"/>
  <c r="I24" i="1"/>
  <c r="I23" i="1"/>
  <c r="I22" i="1"/>
  <c r="I21" i="1"/>
  <c r="I20" i="1"/>
  <c r="I19" i="1"/>
  <c r="I18" i="1"/>
  <c r="I17" i="1"/>
  <c r="I16" i="1"/>
  <c r="I15" i="1"/>
  <c r="I14" i="1"/>
  <c r="I11" i="1"/>
  <c r="I10" i="1"/>
  <c r="I9" i="1"/>
  <c r="I8" i="1"/>
  <c r="I7" i="1"/>
  <c r="I6" i="1"/>
  <c r="H24" i="1"/>
  <c r="G30" i="7" l="1"/>
  <c r="G57" i="2"/>
  <c r="H30" i="7" l="1"/>
  <c r="I30" i="7" l="1"/>
  <c r="H5" i="6" l="1"/>
  <c r="I5" i="6" s="1"/>
  <c r="H19" i="3" l="1"/>
  <c r="I19" i="3" s="1"/>
  <c r="H4" i="5" l="1"/>
  <c r="I4" i="5" s="1"/>
  <c r="G4" i="5"/>
  <c r="G13" i="5" s="1"/>
  <c r="E14" i="4" s="1"/>
  <c r="G5" i="6"/>
  <c r="H20" i="6"/>
  <c r="I20" i="6" s="1"/>
  <c r="G20" i="6"/>
  <c r="I121" i="7"/>
  <c r="H142" i="7"/>
  <c r="H139" i="7"/>
  <c r="H137" i="7"/>
  <c r="H119" i="7"/>
  <c r="H112" i="7"/>
  <c r="H104" i="7"/>
  <c r="H98" i="7"/>
  <c r="H60" i="7"/>
  <c r="H51" i="7"/>
  <c r="I51" i="7" s="1"/>
  <c r="H12" i="7"/>
  <c r="H9" i="7"/>
  <c r="H4" i="7"/>
  <c r="G12" i="7"/>
  <c r="I12" i="7" s="1"/>
  <c r="G142" i="7"/>
  <c r="I142" i="7" s="1"/>
  <c r="G139" i="7"/>
  <c r="I139" i="7" s="1"/>
  <c r="G137" i="7"/>
  <c r="I137" i="7" s="1"/>
  <c r="G119" i="7"/>
  <c r="I119" i="7" s="1"/>
  <c r="G112" i="7"/>
  <c r="I112" i="7" s="1"/>
  <c r="G104" i="7"/>
  <c r="I104" i="7" s="1"/>
  <c r="G98" i="7"/>
  <c r="I98" i="7" s="1"/>
  <c r="G72" i="7"/>
  <c r="G68" i="7"/>
  <c r="G60" i="7"/>
  <c r="G51" i="7"/>
  <c r="G9" i="7"/>
  <c r="I9" i="7" s="1"/>
  <c r="G4" i="7"/>
  <c r="I4" i="7" s="1"/>
  <c r="H18" i="3"/>
  <c r="G19" i="3"/>
  <c r="G18" i="3" s="1"/>
  <c r="G17" i="3" s="1"/>
  <c r="H11" i="3"/>
  <c r="H7" i="3"/>
  <c r="G7" i="3"/>
  <c r="H195" i="2"/>
  <c r="G195" i="2"/>
  <c r="G194" i="2" s="1"/>
  <c r="G189" i="2"/>
  <c r="H183" i="2"/>
  <c r="I183" i="2" s="1"/>
  <c r="G183" i="2"/>
  <c r="H181" i="2"/>
  <c r="I181" i="2" s="1"/>
  <c r="G181" i="2"/>
  <c r="H174" i="2"/>
  <c r="I174" i="2" s="1"/>
  <c r="G174" i="2"/>
  <c r="H173" i="2"/>
  <c r="I173" i="2" s="1"/>
  <c r="H158" i="2"/>
  <c r="I158" i="2" s="1"/>
  <c r="G158" i="2"/>
  <c r="H153" i="2"/>
  <c r="I153" i="2" s="1"/>
  <c r="G153" i="2"/>
  <c r="H152" i="2"/>
  <c r="H146" i="2"/>
  <c r="I146" i="2" s="1"/>
  <c r="G146" i="2"/>
  <c r="H143" i="2"/>
  <c r="I143" i="2" s="1"/>
  <c r="G143" i="2"/>
  <c r="H128" i="2"/>
  <c r="I128" i="2" s="1"/>
  <c r="G128" i="2"/>
  <c r="H123" i="2"/>
  <c r="I123" i="2" s="1"/>
  <c r="G123" i="2"/>
  <c r="H116" i="2"/>
  <c r="I116" i="2" s="1"/>
  <c r="G116" i="2"/>
  <c r="H113" i="2"/>
  <c r="I113" i="2" s="1"/>
  <c r="G113" i="2"/>
  <c r="H111" i="2"/>
  <c r="I111" i="2" s="1"/>
  <c r="G111" i="2"/>
  <c r="H92" i="2"/>
  <c r="I92" i="2" s="1"/>
  <c r="G92" i="2"/>
  <c r="H87" i="2"/>
  <c r="I87" i="2" s="1"/>
  <c r="G87" i="2"/>
  <c r="H82" i="2"/>
  <c r="I82" i="2" s="1"/>
  <c r="G82" i="2"/>
  <c r="H75" i="2"/>
  <c r="I75" i="2" s="1"/>
  <c r="G75" i="2"/>
  <c r="H71" i="2"/>
  <c r="I71" i="2" s="1"/>
  <c r="G71" i="2"/>
  <c r="I57" i="2"/>
  <c r="H50" i="2"/>
  <c r="G50" i="2"/>
  <c r="H43" i="2"/>
  <c r="I43" i="2" s="1"/>
  <c r="G43" i="2"/>
  <c r="H41" i="2"/>
  <c r="G41" i="2"/>
  <c r="H36" i="2"/>
  <c r="I36" i="2" s="1"/>
  <c r="G36" i="2"/>
  <c r="H34" i="2"/>
  <c r="I34" i="2" s="1"/>
  <c r="G34" i="2"/>
  <c r="H29" i="2"/>
  <c r="I29" i="2" s="1"/>
  <c r="G29" i="2"/>
  <c r="H27" i="2"/>
  <c r="I27" i="2" s="1"/>
  <c r="G27" i="2"/>
  <c r="H25" i="2"/>
  <c r="I25" i="2" s="1"/>
  <c r="G25" i="2"/>
  <c r="G19" i="2"/>
  <c r="H14" i="2"/>
  <c r="I14" i="2" s="1"/>
  <c r="G14" i="2"/>
  <c r="H10" i="2"/>
  <c r="I10" i="2" s="1"/>
  <c r="G10" i="2"/>
  <c r="G4" i="2"/>
  <c r="H73" i="1"/>
  <c r="G73" i="1"/>
  <c r="G70" i="1" s="1"/>
  <c r="H70" i="1"/>
  <c r="H71" i="1"/>
  <c r="G71" i="1"/>
  <c r="G63" i="1"/>
  <c r="G62" i="1"/>
  <c r="H63" i="1"/>
  <c r="I63" i="1" s="1"/>
  <c r="H45" i="1"/>
  <c r="I45" i="1" s="1"/>
  <c r="G45" i="1"/>
  <c r="H41" i="1"/>
  <c r="I41" i="1" s="1"/>
  <c r="G41" i="1"/>
  <c r="G32" i="1"/>
  <c r="G27" i="1" s="1"/>
  <c r="G5" i="1"/>
  <c r="H6" i="1"/>
  <c r="G6" i="1"/>
  <c r="H13" i="1"/>
  <c r="I13" i="1" s="1"/>
  <c r="G13" i="1"/>
  <c r="G18" i="1"/>
  <c r="G17" i="1"/>
  <c r="H18" i="1"/>
  <c r="I60" i="7" l="1"/>
  <c r="H13" i="5"/>
  <c r="I13" i="5" s="1"/>
  <c r="I68" i="7"/>
  <c r="H194" i="2"/>
  <c r="I194" i="2" s="1"/>
  <c r="I195" i="2"/>
  <c r="I152" i="2"/>
  <c r="I50" i="2"/>
  <c r="H17" i="3"/>
  <c r="I17" i="3" s="1"/>
  <c r="I18" i="3"/>
  <c r="I70" i="1"/>
  <c r="H69" i="1"/>
  <c r="I73" i="1"/>
  <c r="H62" i="1"/>
  <c r="I62" i="1" s="1"/>
  <c r="I27" i="1"/>
  <c r="I32" i="1"/>
  <c r="H17" i="1"/>
  <c r="H12" i="1"/>
  <c r="I12" i="1" s="1"/>
  <c r="G69" i="1"/>
  <c r="H209" i="2"/>
  <c r="G173" i="2"/>
  <c r="H29" i="6"/>
  <c r="G29" i="6"/>
  <c r="E13" i="4" s="1"/>
  <c r="E15" i="4" s="1"/>
  <c r="G144" i="7"/>
  <c r="H6" i="3"/>
  <c r="G152" i="2"/>
  <c r="G209" i="2" s="1"/>
  <c r="H40" i="1"/>
  <c r="G40" i="1"/>
  <c r="G26" i="1" s="1"/>
  <c r="F6" i="4" l="1"/>
  <c r="I29" i="6"/>
  <c r="I209" i="2"/>
  <c r="I69" i="1"/>
  <c r="H26" i="1"/>
  <c r="I40" i="1"/>
  <c r="H5" i="1"/>
  <c r="I5" i="1" s="1"/>
  <c r="E10" i="4"/>
  <c r="E6" i="4"/>
  <c r="G110" i="1"/>
  <c r="E5" i="4" s="1"/>
  <c r="H5" i="3"/>
  <c r="G6" i="4" l="1"/>
  <c r="I26" i="1"/>
  <c r="H54" i="3"/>
  <c r="I54" i="3" s="1"/>
  <c r="H110" i="1"/>
  <c r="E7" i="4"/>
  <c r="I110" i="1" l="1"/>
  <c r="F5" i="4"/>
  <c r="G5" i="4" l="1"/>
  <c r="F7" i="4"/>
  <c r="J12" i="4"/>
  <c r="J11" i="4"/>
  <c r="J10" i="4"/>
  <c r="L10" i="4" s="1"/>
  <c r="L9" i="4" l="1"/>
  <c r="L11" i="4" s="1"/>
  <c r="G11" i="3"/>
  <c r="G6" i="3" s="1"/>
  <c r="G5" i="3" s="1"/>
  <c r="G54" i="3" s="1"/>
  <c r="E9" i="4" s="1"/>
  <c r="H144" i="7" l="1"/>
  <c r="I72" i="7"/>
  <c r="E11" i="4"/>
  <c r="E19" i="4" s="1"/>
  <c r="I144" i="7" l="1"/>
  <c r="F10" i="4"/>
  <c r="F11" i="4" l="1"/>
  <c r="F19" i="4" s="1"/>
  <c r="G10" i="4"/>
</calcChain>
</file>

<file path=xl/sharedStrings.xml><?xml version="1.0" encoding="utf-8"?>
<sst xmlns="http://schemas.openxmlformats.org/spreadsheetml/2006/main" count="609" uniqueCount="438">
  <si>
    <t>Kategória</t>
  </si>
  <si>
    <t>Položka</t>
  </si>
  <si>
    <t>U k a z o v a t e ľ</t>
  </si>
  <si>
    <t>Čerpanie rozpočtu 2018</t>
  </si>
  <si>
    <t>Čerpanie rozpočtu 2019</t>
  </si>
  <si>
    <t>Predpoklad 2020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</si>
  <si>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</si>
  <si>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</si>
  <si>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</si>
  <si>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</si>
  <si>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</si>
  <si>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</si>
  <si>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</si>
  <si>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</si>
  <si>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</si>
  <si>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</si>
  <si>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</si>
  <si>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</si>
  <si>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</si>
  <si>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</si>
  <si>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</si>
  <si>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</si>
  <si>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</si>
  <si>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</si>
  <si>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</si>
  <si>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</si>
  <si>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</si>
  <si>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</si>
  <si>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</si>
  <si>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</si>
  <si>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</si>
  <si>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</si>
  <si>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</si>
  <si>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</si>
  <si>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</si>
  <si>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</si>
  <si>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</si>
  <si>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</si>
  <si>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</si>
  <si>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</si>
  <si>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</si>
  <si>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</si>
  <si>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</si>
  <si>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</si>
  <si>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</si>
  <si>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</si>
  <si>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</si>
  <si>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Obce TKO</t>
  </si>
  <si>
    <t>Za stravné v Jedálni-šek</t>
  </si>
  <si>
    <t>Potraviny - jedáleň</t>
  </si>
  <si>
    <t>Potraviny - školské jedálne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</si>
  <si>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</si>
  <si>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</si>
  <si>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</si>
  <si>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</si>
  <si>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</si>
  <si>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</si>
  <si>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</si>
  <si>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</si>
  <si>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</si>
  <si>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</si>
  <si>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</si>
  <si>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</si>
  <si>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</si>
  <si>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</si>
  <si>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</si>
  <si>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</si>
  <si>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</si>
  <si>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</si>
  <si>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</si>
  <si>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</si>
  <si>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</si>
  <si>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</si>
  <si>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</si>
  <si>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</si>
  <si>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</si>
  <si>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</si>
  <si>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</si>
  <si>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</si>
  <si>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</si>
  <si>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</si>
  <si>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</si>
  <si>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</si>
  <si>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Chránené dielne</t>
  </si>
  <si>
    <t xml:space="preserve">Miestna občianska poriadková služba </t>
  </si>
  <si>
    <t>Modernizácia zberného dvora</t>
  </si>
  <si>
    <t>NMP č.43,51</t>
  </si>
  <si>
    <t>Akčný plán</t>
  </si>
  <si>
    <t xml:space="preserve">Osobitný príjemca </t>
  </si>
  <si>
    <t>Osobitný príjemca - mesto</t>
  </si>
  <si>
    <t xml:space="preserve">Karpatské klim. mestečká </t>
  </si>
  <si>
    <t>Dotácia ŠR - školstvo</t>
  </si>
  <si>
    <t>MK Radnica a zvonica NMP č.2</t>
  </si>
  <si>
    <t xml:space="preserve">vzdelávanie seniorov </t>
  </si>
  <si>
    <t>Prestavba NMP - I.etapa - Exter. manaž.</t>
  </si>
  <si>
    <t>Rekultivácia skládky - Dlhé Stráže (02..)</t>
  </si>
  <si>
    <t>opatrovateľska služba</t>
  </si>
  <si>
    <t>ostatné</t>
  </si>
  <si>
    <t>Zahraničné granty</t>
  </si>
  <si>
    <t>Bežné</t>
  </si>
  <si>
    <t>Bežné príjmy celkom</t>
  </si>
  <si>
    <t>Funkčná klasifikácia</t>
  </si>
  <si>
    <t>Ukazovateľ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</si>
  <si>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</si>
  <si>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</si>
  <si>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</si>
  <si>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</si>
  <si>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</si>
  <si>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</si>
  <si>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</si>
  <si>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</si>
  <si>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</si>
  <si>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Poplatky banke</t>
  </si>
  <si>
    <t>Daň z príjmu</t>
  </si>
  <si>
    <t>01.3.3</t>
  </si>
  <si>
    <t>Iné všeobecné služby-matrika</t>
  </si>
  <si>
    <t>01.6.0</t>
  </si>
  <si>
    <t>REGOB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</si>
  <si>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</si>
  <si>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</si>
  <si>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</si>
  <si>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</si>
  <si>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</si>
  <si>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</si>
  <si>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</si>
  <si>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</si>
  <si>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</si>
  <si>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</si>
  <si>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</si>
  <si>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</si>
  <si>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</si>
  <si>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</si>
  <si>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</si>
  <si>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</si>
  <si>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</si>
  <si>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</si>
  <si>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Meštiansky dom, NMP 43</t>
  </si>
  <si>
    <t>Meštiansky dom, NMP 51</t>
  </si>
  <si>
    <t>04.5.1</t>
  </si>
  <si>
    <t>Doprava</t>
  </si>
  <si>
    <t>Údržba ciest - Technické služby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</si>
  <si>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</si>
  <si>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</si>
  <si>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</si>
  <si>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</si>
  <si>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</si>
  <si>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</si>
  <si>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</si>
  <si>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Projekt - rozvoj turizmu v regióne</t>
  </si>
  <si>
    <t>UNESCO</t>
  </si>
  <si>
    <t>Partnerské mestá</t>
  </si>
  <si>
    <t>Slovenské kráľovské mestá</t>
  </si>
  <si>
    <t xml:space="preserve">členské </t>
  </si>
  <si>
    <t>04.9.0</t>
  </si>
  <si>
    <t>Chránená dielňa</t>
  </si>
  <si>
    <t>600</t>
  </si>
  <si>
    <t>05.1.0</t>
  </si>
  <si>
    <t>Nakladanie s odpadmi</t>
  </si>
  <si>
    <t>630</t>
  </si>
  <si>
    <t>ČOV, parkoviská - stočné</t>
  </si>
  <si>
    <t>skládka KO D.Stráže</t>
  </si>
  <si>
    <t>Tranfer na Technické služby</t>
  </si>
  <si>
    <t>05.2.0</t>
  </si>
  <si>
    <t>Nakladanie s odpadovými vodami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</si>
  <si>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</si>
  <si>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</si>
  <si>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</si>
  <si>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</si>
  <si>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</si>
  <si>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</si>
  <si>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</si>
  <si>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</si>
  <si>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</si>
  <si>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</si>
  <si>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</si>
  <si>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</si>
  <si>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</si>
  <si>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</si>
  <si>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</si>
  <si>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</si>
  <si>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</si>
  <si>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projekty</t>
  </si>
  <si>
    <t>Štúrová ulica</t>
  </si>
  <si>
    <t>Oplotenie zimného štadióna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</si>
  <si>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</si>
  <si>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</si>
  <si>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</si>
  <si>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</si>
  <si>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</si>
  <si>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</si>
  <si>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</si>
  <si>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</si>
  <si>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</si>
  <si>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</si>
  <si>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</si>
  <si>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 xml:space="preserve">Kláštorská </t>
  </si>
  <si>
    <t>08.1.0</t>
  </si>
  <si>
    <t>Transfery pre šport a telovýchovu</t>
  </si>
  <si>
    <t xml:space="preserve">Transfer pre TS </t>
  </si>
  <si>
    <t>Nájom TS</t>
  </si>
  <si>
    <t>Bežecký areál - dotácia</t>
  </si>
  <si>
    <t>Ostat.trans.pre šport a telových.</t>
  </si>
  <si>
    <t>08.2.0</t>
  </si>
  <si>
    <t>Kultúrne služby</t>
  </si>
  <si>
    <t>Náklady na obradné siene / APO/</t>
  </si>
  <si>
    <t xml:space="preserve">Dni Majstra Pavla </t>
  </si>
  <si>
    <t>Dni Majstra Pavla - MsKS</t>
  </si>
  <si>
    <t>ostatné kultúrne podujatia</t>
  </si>
  <si>
    <t>Ostatné transfery na  kultúru</t>
  </si>
  <si>
    <t>OZ Levočan</t>
  </si>
  <si>
    <t>Transfery na  kultúru - FS Levočan</t>
  </si>
  <si>
    <t>kultúrno - spoločenské aktivíty</t>
  </si>
  <si>
    <t>Transfer pre MsKS</t>
  </si>
  <si>
    <t>Divadlo - MsKS</t>
  </si>
  <si>
    <t>MsKS - oprava podlahy(kongres. sála)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</si>
  <si>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</si>
  <si>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</si>
  <si>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</si>
  <si>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</si>
  <si>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</si>
  <si>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</si>
  <si>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</si>
  <si>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</si>
  <si>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</si>
  <si>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</si>
  <si>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</si>
  <si>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</si>
  <si>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</si>
  <si>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</si>
  <si>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</si>
  <si>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</si>
  <si>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</si>
  <si>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</si>
  <si>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</si>
  <si>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</si>
  <si>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 xml:space="preserve">ZUŠ Levoča </t>
  </si>
  <si>
    <t>ZŠ Francisciho - udržba</t>
  </si>
  <si>
    <t>ZŠ Kluberta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</si>
  <si>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</si>
  <si>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</si>
  <si>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</si>
  <si>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</si>
  <si>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</si>
  <si>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</si>
  <si>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</si>
  <si>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</si>
  <si>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</si>
  <si>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</si>
  <si>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</si>
  <si>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</si>
  <si>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</si>
  <si>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</si>
  <si>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</si>
  <si>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</si>
  <si>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</si>
  <si>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</si>
  <si>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</si>
  <si>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</si>
  <si>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</si>
  <si>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</si>
  <si>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 xml:space="preserve">kapitalové príjmy 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</si>
  <si>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</si>
  <si>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</si>
  <si>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</si>
  <si>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</si>
  <si>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</si>
  <si>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</si>
  <si>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</si>
  <si>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</si>
  <si>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</si>
  <si>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</si>
  <si>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dva bytové domy - 48 b.j.</t>
  </si>
  <si>
    <t>dva bytové domy - technická vybavenosť</t>
  </si>
  <si>
    <t>MRK Lev. Lúky - komunikácia, osvetlenie</t>
  </si>
  <si>
    <t>ZŠ G. Haina</t>
  </si>
  <si>
    <t>Kapitálové</t>
  </si>
  <si>
    <t>Karpatské klim. mestečká</t>
  </si>
  <si>
    <t>Kapitalové príjmy celkom</t>
  </si>
  <si>
    <t>Časť 1.2.2. Výdavky kapitálového rozpočtu</t>
  </si>
  <si>
    <t>Verejná správa</t>
  </si>
  <si>
    <t>WEB stránka</t>
  </si>
  <si>
    <t>automobil</t>
  </si>
  <si>
    <t>Policajné služby</t>
  </si>
  <si>
    <t>kamerový systém</t>
  </si>
  <si>
    <t>auto</t>
  </si>
  <si>
    <t>Výstavba</t>
  </si>
  <si>
    <t>Projektová dokumentácia</t>
  </si>
  <si>
    <t>Spolufinancovanie projektov</t>
  </si>
  <si>
    <t>Technické zhodnotenie - poliklinika</t>
  </si>
  <si>
    <t>Na  obnovu kult. Pamiatok</t>
  </si>
  <si>
    <t>Košická ul. Č. 26</t>
  </si>
  <si>
    <t>Košická ul. Č. 26 II. Etapa</t>
  </si>
  <si>
    <t>Prestavba N.M.P. II. etapa časť A</t>
  </si>
  <si>
    <t>Prestavba N.M.P. II. etapa časť C</t>
  </si>
  <si>
    <t>NMP č.4</t>
  </si>
  <si>
    <t xml:space="preserve">PD Košická ulica č. 26 </t>
  </si>
  <si>
    <t>Kostol sv. Jakuba - veža</t>
  </si>
  <si>
    <t>Hradby</t>
  </si>
  <si>
    <t>Klietka hamby</t>
  </si>
  <si>
    <t>Fontána dobročinnosti</t>
  </si>
  <si>
    <t>Fasáda NMP 50</t>
  </si>
  <si>
    <t>Radnica a Zvonica NMP 2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</si>
  <si>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</si>
  <si>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</si>
  <si>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</si>
  <si>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</si>
  <si>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</si>
  <si>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</si>
  <si>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Záchytné parkovisko - hradobná priekopa</t>
  </si>
  <si>
    <t>Obnova fortifikačného systému</t>
  </si>
  <si>
    <t>Priechody pre chodcov</t>
  </si>
  <si>
    <t>Križovatka ul. Slavkovská</t>
  </si>
  <si>
    <t>Parkovisko -ul. Športovcov</t>
  </si>
  <si>
    <t>schody okružná</t>
  </si>
  <si>
    <t>chodník - Kláštorská</t>
  </si>
  <si>
    <t>výstavba parkoviska sídl, Západ II.</t>
  </si>
  <si>
    <t>Chodník - ul. Francisciho</t>
  </si>
  <si>
    <t>Železničný riadok - cesta - garáže</t>
  </si>
  <si>
    <t>Nákladanie s odpadmi</t>
  </si>
  <si>
    <t>Sanácia miest s nelegálnym odpadom</t>
  </si>
  <si>
    <t>Prestavba zberných miest</t>
  </si>
  <si>
    <t>Príspevok pre TS</t>
  </si>
  <si>
    <t>Univerzálny vyklápač</t>
  </si>
  <si>
    <t>Rozvoj bývania</t>
  </si>
  <si>
    <t>územný plán</t>
  </si>
  <si>
    <t>Príspevok pre TS nákup profesionálnej kosačky</t>
  </si>
  <si>
    <t>Ortofomapa</t>
  </si>
  <si>
    <t>MPV Plantáže</t>
  </si>
  <si>
    <t>Kaplnka Levočské Lúky, NN prípojka</t>
  </si>
  <si>
    <t>Radnica - výskum</t>
  </si>
  <si>
    <t>Vodná nádrž Levoča</t>
  </si>
  <si>
    <t xml:space="preserve">Nízkouhlíková stratégia </t>
  </si>
  <si>
    <t>mestské opevnenie – architektonická štúdia</t>
  </si>
  <si>
    <t>NMP 47 PD</t>
  </si>
  <si>
    <t>Oplotenie VNsP</t>
  </si>
  <si>
    <t>Vodozádržné opatrenia</t>
  </si>
  <si>
    <t xml:space="preserve">IBV Krupný jarok </t>
  </si>
  <si>
    <t>Rek. a modernizácia autobusovej</t>
  </si>
  <si>
    <t>PD Odvodnenie Závada</t>
  </si>
  <si>
    <t>Idetské ihrisko pri Prameni</t>
  </si>
  <si>
    <t>MPV - ostatné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</si>
  <si>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</si>
  <si>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</si>
  <si>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</si>
  <si>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</si>
  <si>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</si>
  <si>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</si>
  <si>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>08.4.0.</t>
  </si>
  <si>
    <t xml:space="preserve">ZŠ G. Haina - ŠJ </t>
  </si>
  <si>
    <t>MŠ G. Haina</t>
  </si>
  <si>
    <t>ZUŠ - fasáda</t>
  </si>
  <si>
    <t xml:space="preserve">Zlepšenie kľúčových kompetencií žiakov ZŠ </t>
  </si>
  <si>
    <t>Rekonštrukcia - spolufinancovanie</t>
  </si>
  <si>
    <t>10.7.0</t>
  </si>
  <si>
    <t>komunitné centrum</t>
  </si>
  <si>
    <t>Rozpočet kapitál. výdavky celkom</t>
  </si>
  <si>
    <t>Finančné operácie</t>
  </si>
  <si>
    <t>Krátkodobé úvery</t>
  </si>
  <si>
    <t>NMP 47</t>
  </si>
  <si>
    <t>žabia cesta</t>
  </si>
  <si>
    <t>Úver ŠFRB</t>
  </si>
  <si>
    <t>úver byty</t>
  </si>
  <si>
    <t>Dlhodobé úvery rok 2019</t>
  </si>
  <si>
    <t>Príjmy z prevodov peňaž. Fondov obcí FRB</t>
  </si>
  <si>
    <t>fond nevyčerpaných dotácií</t>
  </si>
  <si>
    <t xml:space="preserve">predaj akcií </t>
  </si>
  <si>
    <t>zábezpeky</t>
  </si>
  <si>
    <t>Prevod investičný fond</t>
  </si>
  <si>
    <t>fond opráv ŠFRB</t>
  </si>
  <si>
    <t>Finančné operácie celkom</t>
  </si>
  <si>
    <t xml:space="preserve">Časť 2.2. Výdavkové finančné operácie </t>
  </si>
  <si>
    <t>01.7</t>
  </si>
  <si>
    <t>Splácanie bankových úverov dlhodobých</t>
  </si>
  <si>
    <t>Splácanie bankových úverov krátkodobých</t>
  </si>
  <si>
    <t>Splácanie bankových úverov ŠFRB</t>
  </si>
  <si>
    <t>dodávateľský úver - chodníky</t>
  </si>
  <si>
    <t xml:space="preserve">dodávateľský úver - auto </t>
  </si>
  <si>
    <t>Prevod na fond nevyčerpaných dotácií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</si>
  <si>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</si>
  <si>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</si>
  <si>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</si>
  <si>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</si>
  <si>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</si>
  <si>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</si>
  <si>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</si>
  <si>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</si>
  <si>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</si>
  <si>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</si>
  <si>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</si>
  <si>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</si>
  <si>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 xml:space="preserve"> Rozpočet 2021</t>
  </si>
  <si>
    <t>Dotácia MF SR</t>
  </si>
  <si>
    <t>Časť 1.1. Bežný rozpočet</t>
  </si>
  <si>
    <t>Časť 1.1.1. Príjmy bežného rozpočtu</t>
  </si>
  <si>
    <t>Časť 1.2. Výdavky bežného rozpočtu</t>
  </si>
  <si>
    <t>Časť 1.2. Kapitálový rozpočet</t>
  </si>
  <si>
    <t>Časť 1.2.1. Príjmy kapitálového rozpočtu</t>
  </si>
  <si>
    <t>Časť 2. Finančné operácie</t>
  </si>
  <si>
    <t>Časť 2.1. Príjmové finančné operácie</t>
  </si>
  <si>
    <t>Obnov si svoj dom - spolufin.</t>
  </si>
  <si>
    <t>Cykolchodník</t>
  </si>
  <si>
    <t>Lávka - Lev. Potok</t>
  </si>
  <si>
    <t>Splátka úveru IBV Krupný jarok</t>
  </si>
  <si>
    <t xml:space="preserve">MRK Lev. Lúky </t>
  </si>
  <si>
    <t>Prechody pre chodcov</t>
  </si>
  <si>
    <t>Modernizácia autobusovej stanice</t>
  </si>
  <si>
    <t>Zlepšenie kľúčových kompetencií</t>
  </si>
  <si>
    <t>nízkouhlíková stratégia</t>
  </si>
  <si>
    <t>Vojnové hroby - TS</t>
  </si>
  <si>
    <t>Vojnové hroby - mesto</t>
  </si>
  <si>
    <t>podnikateľská činnosť</t>
  </si>
  <si>
    <t>Radnica NMP 2 - PD</t>
  </si>
  <si>
    <t xml:space="preserve">Radnica NMP 2 </t>
  </si>
  <si>
    <t>Radnica</t>
  </si>
  <si>
    <t>Kúpa pozemku</t>
  </si>
  <si>
    <t>Príspevok pre TS Baterky do rolby</t>
  </si>
  <si>
    <t>Sídlisko Pri Prameni</t>
  </si>
  <si>
    <t>Chodníky na ulici Baštovej</t>
  </si>
  <si>
    <t>Príspevok pre TS Vianočná výzdoba</t>
  </si>
  <si>
    <t>Prevod rezervný fond</t>
  </si>
  <si>
    <t>Kapitálové granty a transfery</t>
  </si>
  <si>
    <t xml:space="preserve">Zlepšenie kľúčových kompetencií  žiakov ZŠ </t>
  </si>
  <si>
    <t xml:space="preserve">Havária hradob. múru pri Košickej bráne </t>
  </si>
  <si>
    <t>Radnica NMP 2 I. etapa</t>
  </si>
  <si>
    <t>WC NMP č. 54 - spolufinancovanie</t>
  </si>
  <si>
    <t xml:space="preserve">VO Žel. riadok </t>
  </si>
  <si>
    <t>3 J</t>
  </si>
  <si>
    <t>plnenie %</t>
  </si>
  <si>
    <t xml:space="preserve"> Skutočnosť k 30.06.2021</t>
  </si>
  <si>
    <t>Dotácia Covid</t>
  </si>
  <si>
    <t>Projekty školy</t>
  </si>
  <si>
    <t>sčítanie obyvateľstva</t>
  </si>
  <si>
    <t>Projekt Efektívna ver. správa</t>
  </si>
  <si>
    <t>Projekt 1P</t>
  </si>
  <si>
    <t xml:space="preserve">školy - strava </t>
  </si>
  <si>
    <t>ZUŠ Fasáda</t>
  </si>
  <si>
    <t>Sčítanie obyvateľstva</t>
  </si>
  <si>
    <t>VO Probstnerova cesta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</si>
</sst>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\ _S_k"/>
  </numFmts>
  <fonts count="35" x14ac:knownFonts="1"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b/>
      <sz val="11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8"/>
      <color rgb="FF55555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90">
    <xf numFmtId="0" fontId="0" fillId="0" borderId="0" xfId="0"/>
    <xf numFmtId="0" fontId="5" fillId="0" borderId="0" xfId="0" applyFont="1"/>
    <xf numFmtId="0" fontId="6" fillId="0" borderId="11" xfId="0" applyFont="1" applyFill="1" applyBorder="1" applyAlignment="1">
      <alignment horizontal="center"/>
    </xf>
    <xf numFmtId="3" fontId="6" fillId="0" borderId="14" xfId="0" applyNumberFormat="1" applyFont="1" applyFill="1" applyBorder="1"/>
    <xf numFmtId="4" fontId="6" fillId="0" borderId="14" xfId="0" applyNumberFormat="1" applyFont="1" applyFill="1" applyBorder="1"/>
    <xf numFmtId="3" fontId="6" fillId="0" borderId="15" xfId="0" applyNumberFormat="1" applyFont="1" applyFill="1" applyBorder="1"/>
    <xf numFmtId="3" fontId="5" fillId="0" borderId="0" xfId="0" applyNumberFormat="1" applyFont="1"/>
    <xf numFmtId="0" fontId="7" fillId="0" borderId="18" xfId="0" applyFont="1" applyFill="1" applyBorder="1" applyAlignment="1">
      <alignment horizontal="center"/>
    </xf>
    <xf numFmtId="3" fontId="7" fillId="0" borderId="16" xfId="0" applyNumberFormat="1" applyFont="1" applyFill="1" applyBorder="1"/>
    <xf numFmtId="4" fontId="7" fillId="0" borderId="16" xfId="0" applyNumberFormat="1" applyFont="1" applyFill="1" applyBorder="1"/>
    <xf numFmtId="3" fontId="7" fillId="0" borderId="21" xfId="0" applyNumberFormat="1" applyFont="1" applyFill="1" applyBorder="1"/>
    <xf numFmtId="4" fontId="5" fillId="0" borderId="22" xfId="0" applyNumberFormat="1" applyFont="1" applyBorder="1"/>
    <xf numFmtId="4" fontId="5" fillId="0" borderId="0" xfId="0" applyNumberFormat="1" applyFont="1"/>
    <xf numFmtId="0" fontId="0" fillId="0" borderId="0" xfId="0" applyFont="1"/>
    <xf numFmtId="0" fontId="11" fillId="0" borderId="20" xfId="0" applyFont="1" applyFill="1" applyBorder="1"/>
    <xf numFmtId="4" fontId="9" fillId="0" borderId="19" xfId="0" applyNumberFormat="1" applyFont="1" applyFill="1" applyBorder="1"/>
    <xf numFmtId="3" fontId="9" fillId="0" borderId="19" xfId="0" applyNumberFormat="1" applyFont="1" applyFill="1" applyBorder="1"/>
    <xf numFmtId="0" fontId="11" fillId="0" borderId="27" xfId="0" applyFont="1" applyFill="1" applyBorder="1"/>
    <xf numFmtId="3" fontId="11" fillId="0" borderId="27" xfId="0" applyNumberFormat="1" applyFont="1" applyFill="1" applyBorder="1"/>
    <xf numFmtId="3" fontId="11" fillId="0" borderId="28" xfId="0" applyNumberFormat="1" applyFont="1" applyFill="1" applyBorder="1"/>
    <xf numFmtId="4" fontId="9" fillId="0" borderId="28" xfId="0" applyNumberFormat="1" applyFont="1" applyFill="1" applyBorder="1"/>
    <xf numFmtId="3" fontId="9" fillId="0" borderId="28" xfId="0" applyNumberFormat="1" applyFont="1" applyFill="1" applyBorder="1"/>
    <xf numFmtId="4" fontId="5" fillId="0" borderId="29" xfId="0" applyNumberFormat="1" applyFont="1" applyBorder="1"/>
    <xf numFmtId="0" fontId="11" fillId="0" borderId="31" xfId="0" applyFont="1" applyFill="1" applyBorder="1"/>
    <xf numFmtId="3" fontId="11" fillId="0" borderId="32" xfId="0" applyNumberFormat="1" applyFont="1" applyFill="1" applyBorder="1"/>
    <xf numFmtId="4" fontId="9" fillId="0" borderId="32" xfId="0" applyNumberFormat="1" applyFont="1" applyFill="1" applyBorder="1"/>
    <xf numFmtId="3" fontId="9" fillId="0" borderId="32" xfId="0" applyNumberFormat="1" applyFont="1" applyFill="1" applyBorder="1"/>
    <xf numFmtId="4" fontId="5" fillId="0" borderId="31" xfId="0" applyNumberFormat="1" applyFont="1" applyBorder="1"/>
    <xf numFmtId="0" fontId="11" fillId="0" borderId="35" xfId="0" applyFont="1" applyFill="1" applyBorder="1"/>
    <xf numFmtId="3" fontId="11" fillId="0" borderId="35" xfId="0" applyNumberFormat="1" applyFont="1" applyFill="1" applyBorder="1"/>
    <xf numFmtId="3" fontId="11" fillId="0" borderId="36" xfId="0" applyNumberFormat="1" applyFont="1" applyFill="1" applyBorder="1"/>
    <xf numFmtId="4" fontId="9" fillId="0" borderId="36" xfId="0" applyNumberFormat="1" applyFont="1" applyFill="1" applyBorder="1"/>
    <xf numFmtId="3" fontId="9" fillId="0" borderId="36" xfId="0" applyNumberFormat="1" applyFont="1" applyFill="1" applyBorder="1"/>
    <xf numFmtId="0" fontId="7" fillId="0" borderId="39" xfId="0" applyFont="1" applyFill="1" applyBorder="1" applyAlignment="1">
      <alignment horizontal="center"/>
    </xf>
    <xf numFmtId="4" fontId="12" fillId="0" borderId="22" xfId="0" applyNumberFormat="1" applyFont="1" applyFill="1" applyBorder="1"/>
    <xf numFmtId="4" fontId="12" fillId="0" borderId="19" xfId="0" applyNumberFormat="1" applyFont="1" applyFill="1" applyBorder="1"/>
    <xf numFmtId="3" fontId="12" fillId="0" borderId="19" xfId="0" applyNumberFormat="1" applyFont="1" applyFill="1" applyBorder="1"/>
    <xf numFmtId="0" fontId="10" fillId="0" borderId="22" xfId="0" applyFont="1" applyFill="1" applyBorder="1"/>
    <xf numFmtId="0" fontId="10" fillId="0" borderId="13" xfId="0" applyFont="1" applyFill="1" applyBorder="1"/>
    <xf numFmtId="3" fontId="2" fillId="0" borderId="34" xfId="0" applyNumberFormat="1" applyFont="1" applyFill="1" applyBorder="1"/>
    <xf numFmtId="4" fontId="2" fillId="0" borderId="34" xfId="0" applyNumberFormat="1" applyFont="1" applyFill="1" applyBorder="1"/>
    <xf numFmtId="4" fontId="2" fillId="0" borderId="12" xfId="0" applyNumberFormat="1" applyFont="1" applyFill="1" applyBorder="1"/>
    <xf numFmtId="3" fontId="2" fillId="0" borderId="12" xfId="0" applyNumberFormat="1" applyFont="1" applyFill="1" applyBorder="1"/>
    <xf numFmtId="0" fontId="11" fillId="0" borderId="42" xfId="0" applyFont="1" applyFill="1" applyBorder="1"/>
    <xf numFmtId="0" fontId="11" fillId="0" borderId="29" xfId="0" applyFont="1" applyFill="1" applyBorder="1"/>
    <xf numFmtId="3" fontId="11" fillId="0" borderId="43" xfId="0" applyNumberFormat="1" applyFont="1" applyFill="1" applyBorder="1"/>
    <xf numFmtId="4" fontId="9" fillId="0" borderId="43" xfId="0" applyNumberFormat="1" applyFont="1" applyFill="1" applyBorder="1"/>
    <xf numFmtId="3" fontId="9" fillId="0" borderId="43" xfId="0" applyNumberFormat="1" applyFont="1" applyFill="1" applyBorder="1"/>
    <xf numFmtId="3" fontId="11" fillId="0" borderId="45" xfId="0" applyNumberFormat="1" applyFont="1" applyFill="1" applyBorder="1"/>
    <xf numFmtId="4" fontId="9" fillId="0" borderId="45" xfId="0" applyNumberFormat="1" applyFont="1" applyFill="1" applyBorder="1"/>
    <xf numFmtId="3" fontId="9" fillId="0" borderId="45" xfId="0" applyNumberFormat="1" applyFont="1" applyFill="1" applyBorder="1"/>
    <xf numFmtId="0" fontId="10" fillId="0" borderId="34" xfId="0" applyFont="1" applyFill="1" applyBorder="1"/>
    <xf numFmtId="0" fontId="10" fillId="0" borderId="46" xfId="0" applyFont="1" applyFill="1" applyBorder="1"/>
    <xf numFmtId="3" fontId="10" fillId="0" borderId="22" xfId="0" applyNumberFormat="1" applyFont="1" applyFill="1" applyBorder="1"/>
    <xf numFmtId="4" fontId="10" fillId="0" borderId="22" xfId="0" applyNumberFormat="1" applyFont="1" applyFill="1" applyBorder="1"/>
    <xf numFmtId="3" fontId="10" fillId="0" borderId="19" xfId="0" applyNumberFormat="1" applyFont="1" applyFill="1" applyBorder="1"/>
    <xf numFmtId="4" fontId="10" fillId="0" borderId="19" xfId="0" applyNumberFormat="1" applyFont="1" applyFill="1" applyBorder="1"/>
    <xf numFmtId="0" fontId="9" fillId="0" borderId="27" xfId="0" applyFont="1" applyFill="1" applyBorder="1"/>
    <xf numFmtId="3" fontId="9" fillId="0" borderId="27" xfId="0" applyNumberFormat="1" applyFont="1" applyFill="1" applyBorder="1"/>
    <xf numFmtId="0" fontId="9" fillId="0" borderId="31" xfId="0" applyFont="1" applyFill="1" applyBorder="1"/>
    <xf numFmtId="3" fontId="9" fillId="0" borderId="31" xfId="0" applyNumberFormat="1" applyFont="1" applyFill="1" applyBorder="1"/>
    <xf numFmtId="0" fontId="9" fillId="0" borderId="35" xfId="0" applyFont="1" applyFill="1" applyBorder="1"/>
    <xf numFmtId="0" fontId="9" fillId="0" borderId="37" xfId="0" applyFont="1" applyFill="1" applyBorder="1"/>
    <xf numFmtId="0" fontId="6" fillId="0" borderId="39" xfId="0" applyFont="1" applyFill="1" applyBorder="1" applyAlignment="1">
      <alignment horizontal="center"/>
    </xf>
    <xf numFmtId="3" fontId="6" fillId="0" borderId="25" xfId="0" applyNumberFormat="1" applyFont="1" applyFill="1" applyBorder="1"/>
    <xf numFmtId="4" fontId="6" fillId="0" borderId="25" xfId="0" applyNumberFormat="1" applyFont="1" applyFill="1" applyBorder="1"/>
    <xf numFmtId="3" fontId="6" fillId="0" borderId="49" xfId="0" applyNumberFormat="1" applyFont="1" applyFill="1" applyBorder="1"/>
    <xf numFmtId="0" fontId="7" fillId="0" borderId="11" xfId="0" applyFont="1" applyFill="1" applyBorder="1" applyAlignment="1">
      <alignment horizontal="center"/>
    </xf>
    <xf numFmtId="3" fontId="7" fillId="0" borderId="25" xfId="0" applyNumberFormat="1" applyFont="1" applyFill="1" applyBorder="1"/>
    <xf numFmtId="4" fontId="7" fillId="0" borderId="25" xfId="0" applyNumberFormat="1" applyFont="1" applyFill="1" applyBorder="1"/>
    <xf numFmtId="3" fontId="7" fillId="0" borderId="49" xfId="0" applyNumberFormat="1" applyFont="1" applyFill="1" applyBorder="1"/>
    <xf numFmtId="0" fontId="10" fillId="0" borderId="48" xfId="0" applyFont="1" applyFill="1" applyBorder="1"/>
    <xf numFmtId="0" fontId="9" fillId="0" borderId="28" xfId="0" applyFont="1" applyFill="1" applyBorder="1"/>
    <xf numFmtId="0" fontId="9" fillId="0" borderId="43" xfId="0" applyFont="1" applyFill="1" applyBorder="1"/>
    <xf numFmtId="3" fontId="9" fillId="0" borderId="29" xfId="0" applyNumberFormat="1" applyFont="1" applyFill="1" applyBorder="1"/>
    <xf numFmtId="4" fontId="5" fillId="0" borderId="30" xfId="0" applyNumberFormat="1" applyFont="1" applyBorder="1"/>
    <xf numFmtId="0" fontId="9" fillId="0" borderId="32" xfId="0" applyFont="1" applyFill="1" applyBorder="1"/>
    <xf numFmtId="4" fontId="5" fillId="0" borderId="33" xfId="0" applyNumberFormat="1" applyFont="1" applyBorder="1"/>
    <xf numFmtId="0" fontId="9" fillId="0" borderId="36" xfId="0" applyFont="1" applyFill="1" applyBorder="1"/>
    <xf numFmtId="3" fontId="9" fillId="0" borderId="35" xfId="0" applyNumberFormat="1" applyFont="1" applyFill="1" applyBorder="1"/>
    <xf numFmtId="0" fontId="2" fillId="0" borderId="22" xfId="0" applyFont="1" applyFill="1" applyBorder="1"/>
    <xf numFmtId="0" fontId="2" fillId="0" borderId="19" xfId="0" applyFont="1" applyFill="1" applyBorder="1"/>
    <xf numFmtId="3" fontId="2" fillId="0" borderId="22" xfId="0" applyNumberFormat="1" applyFont="1" applyFill="1" applyBorder="1"/>
    <xf numFmtId="4" fontId="2" fillId="0" borderId="22" xfId="0" applyNumberFormat="1" applyFont="1" applyFill="1" applyBorder="1"/>
    <xf numFmtId="3" fontId="2" fillId="0" borderId="19" xfId="0" applyNumberFormat="1" applyFont="1" applyFill="1" applyBorder="1"/>
    <xf numFmtId="0" fontId="9" fillId="0" borderId="45" xfId="0" applyFont="1" applyFill="1" applyBorder="1"/>
    <xf numFmtId="3" fontId="7" fillId="0" borderId="22" xfId="0" applyNumberFormat="1" applyFont="1" applyFill="1" applyBorder="1"/>
    <xf numFmtId="4" fontId="7" fillId="0" borderId="22" xfId="0" applyNumberFormat="1" applyFont="1" applyFill="1" applyBorder="1"/>
    <xf numFmtId="3" fontId="7" fillId="0" borderId="19" xfId="0" applyNumberFormat="1" applyFont="1" applyFill="1" applyBorder="1"/>
    <xf numFmtId="4" fontId="7" fillId="0" borderId="19" xfId="0" applyNumberFormat="1" applyFont="1" applyFill="1" applyBorder="1"/>
    <xf numFmtId="3" fontId="7" fillId="0" borderId="23" xfId="0" applyNumberFormat="1" applyFont="1" applyFill="1" applyBorder="1"/>
    <xf numFmtId="4" fontId="2" fillId="0" borderId="19" xfId="0" applyNumberFormat="1" applyFont="1" applyFill="1" applyBorder="1"/>
    <xf numFmtId="0" fontId="9" fillId="0" borderId="21" xfId="0" applyFont="1" applyFill="1" applyBorder="1"/>
    <xf numFmtId="4" fontId="9" fillId="0" borderId="21" xfId="0" applyNumberFormat="1" applyFont="1" applyFill="1" applyBorder="1"/>
    <xf numFmtId="3" fontId="9" fillId="0" borderId="21" xfId="0" applyNumberFormat="1" applyFont="1" applyFill="1" applyBorder="1"/>
    <xf numFmtId="0" fontId="9" fillId="0" borderId="29" xfId="0" applyFont="1" applyFill="1" applyBorder="1"/>
    <xf numFmtId="4" fontId="9" fillId="0" borderId="29" xfId="0" applyNumberFormat="1" applyFont="1" applyFill="1" applyBorder="1"/>
    <xf numFmtId="3" fontId="9" fillId="0" borderId="37" xfId="0" applyNumberFormat="1" applyFont="1" applyFill="1" applyBorder="1"/>
    <xf numFmtId="0" fontId="9" fillId="0" borderId="22" xfId="0" applyFont="1" applyFill="1" applyBorder="1"/>
    <xf numFmtId="4" fontId="9" fillId="0" borderId="12" xfId="0" applyNumberFormat="1" applyFont="1" applyFill="1" applyBorder="1"/>
    <xf numFmtId="3" fontId="9" fillId="0" borderId="12" xfId="0" applyNumberFormat="1" applyFont="1" applyFill="1" applyBorder="1"/>
    <xf numFmtId="0" fontId="7" fillId="0" borderId="44" xfId="0" applyFont="1" applyFill="1" applyBorder="1" applyAlignment="1">
      <alignment horizontal="center"/>
    </xf>
    <xf numFmtId="3" fontId="7" fillId="0" borderId="34" xfId="0" applyNumberFormat="1" applyFont="1" applyFill="1" applyBorder="1"/>
    <xf numFmtId="3" fontId="7" fillId="0" borderId="12" xfId="0" applyNumberFormat="1" applyFont="1" applyFill="1" applyBorder="1"/>
    <xf numFmtId="4" fontId="7" fillId="0" borderId="12" xfId="0" applyNumberFormat="1" applyFont="1" applyFill="1" applyBorder="1"/>
    <xf numFmtId="4" fontId="5" fillId="0" borderId="23" xfId="0" applyNumberFormat="1" applyFont="1" applyBorder="1"/>
    <xf numFmtId="0" fontId="7" fillId="0" borderId="34" xfId="0" applyFont="1" applyFill="1" applyBorder="1" applyAlignment="1">
      <alignment horizontal="center"/>
    </xf>
    <xf numFmtId="0" fontId="11" fillId="0" borderId="34" xfId="0" applyFont="1" applyFill="1" applyBorder="1"/>
    <xf numFmtId="3" fontId="9" fillId="0" borderId="22" xfId="0" applyNumberFormat="1" applyFont="1" applyFill="1" applyBorder="1"/>
    <xf numFmtId="4" fontId="11" fillId="0" borderId="12" xfId="0" applyNumberFormat="1" applyFont="1" applyFill="1" applyBorder="1"/>
    <xf numFmtId="3" fontId="11" fillId="0" borderId="12" xfId="0" applyNumberFormat="1" applyFont="1" applyFill="1" applyBorder="1"/>
    <xf numFmtId="3" fontId="12" fillId="0" borderId="12" xfId="0" applyNumberFormat="1" applyFont="1" applyFill="1" applyBorder="1"/>
    <xf numFmtId="4" fontId="12" fillId="0" borderId="12" xfId="0" applyNumberFormat="1" applyFont="1" applyFill="1" applyBorder="1"/>
    <xf numFmtId="0" fontId="11" fillId="0" borderId="28" xfId="0" applyFont="1" applyFill="1" applyBorder="1"/>
    <xf numFmtId="0" fontId="11" fillId="0" borderId="43" xfId="0" applyFont="1" applyFill="1" applyBorder="1"/>
    <xf numFmtId="3" fontId="11" fillId="0" borderId="29" xfId="0" applyNumberFormat="1" applyFont="1" applyFill="1" applyBorder="1"/>
    <xf numFmtId="0" fontId="11" fillId="0" borderId="32" xfId="0" applyFont="1" applyFill="1" applyBorder="1"/>
    <xf numFmtId="4" fontId="11" fillId="0" borderId="32" xfId="0" applyNumberFormat="1" applyFont="1" applyFill="1" applyBorder="1"/>
    <xf numFmtId="0" fontId="11" fillId="0" borderId="36" xfId="0" applyFont="1" applyFill="1" applyBorder="1"/>
    <xf numFmtId="4" fontId="11" fillId="0" borderId="36" xfId="0" applyNumberFormat="1" applyFont="1" applyFill="1" applyBorder="1"/>
    <xf numFmtId="4" fontId="5" fillId="0" borderId="35" xfId="0" applyNumberFormat="1" applyFont="1" applyBorder="1"/>
    <xf numFmtId="4" fontId="5" fillId="0" borderId="52" xfId="0" applyNumberFormat="1" applyFont="1" applyBorder="1"/>
    <xf numFmtId="3" fontId="14" fillId="0" borderId="19" xfId="0" applyNumberFormat="1" applyFont="1" applyFill="1" applyBorder="1"/>
    <xf numFmtId="4" fontId="14" fillId="0" borderId="19" xfId="0" applyNumberFormat="1" applyFont="1" applyFill="1" applyBorder="1"/>
    <xf numFmtId="0" fontId="9" fillId="0" borderId="25" xfId="0" applyFont="1" applyFill="1" applyBorder="1" applyAlignment="1">
      <alignment horizontal="center"/>
    </xf>
    <xf numFmtId="4" fontId="9" fillId="0" borderId="27" xfId="0" applyNumberFormat="1" applyFont="1" applyFill="1" applyBorder="1"/>
    <xf numFmtId="4" fontId="9" fillId="0" borderId="31" xfId="0" applyNumberFormat="1" applyFont="1" applyFill="1" applyBorder="1"/>
    <xf numFmtId="3" fontId="13" fillId="0" borderId="31" xfId="0" applyNumberFormat="1" applyFont="1" applyFill="1" applyBorder="1"/>
    <xf numFmtId="3" fontId="13" fillId="0" borderId="32" xfId="0" applyNumberFormat="1" applyFont="1" applyFill="1" applyBorder="1"/>
    <xf numFmtId="4" fontId="13" fillId="0" borderId="32" xfId="0" applyNumberFormat="1" applyFont="1" applyFill="1" applyBorder="1"/>
    <xf numFmtId="0" fontId="9" fillId="0" borderId="49" xfId="0" applyFont="1" applyFill="1" applyBorder="1"/>
    <xf numFmtId="4" fontId="5" fillId="0" borderId="25" xfId="0" applyNumberFormat="1" applyFont="1" applyBorder="1"/>
    <xf numFmtId="4" fontId="5" fillId="0" borderId="50" xfId="0" applyNumberFormat="1" applyFont="1" applyBorder="1"/>
    <xf numFmtId="3" fontId="6" fillId="0" borderId="56" xfId="0" applyNumberFormat="1" applyFont="1" applyFill="1" applyBorder="1"/>
    <xf numFmtId="4" fontId="6" fillId="0" borderId="56" xfId="0" applyNumberFormat="1" applyFont="1" applyFill="1" applyBorder="1"/>
    <xf numFmtId="3" fontId="6" fillId="0" borderId="57" xfId="0" applyNumberFormat="1" applyFont="1" applyFill="1" applyBorder="1"/>
    <xf numFmtId="49" fontId="7" fillId="0" borderId="1" xfId="0" applyNumberFormat="1" applyFont="1" applyFill="1" applyBorder="1" applyAlignment="1">
      <alignment vertical="center" wrapText="1"/>
    </xf>
    <xf numFmtId="3" fontId="17" fillId="0" borderId="3" xfId="0" applyNumberFormat="1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vertical="center" wrapText="1"/>
    </xf>
    <xf numFmtId="0" fontId="9" fillId="0" borderId="27" xfId="0" applyFont="1" applyFill="1" applyBorder="1" applyAlignment="1">
      <alignment horizontal="center"/>
    </xf>
    <xf numFmtId="3" fontId="18" fillId="0" borderId="28" xfId="0" applyNumberFormat="1" applyFont="1" applyFill="1" applyBorder="1"/>
    <xf numFmtId="3" fontId="0" fillId="0" borderId="0" xfId="0" applyNumberFormat="1"/>
    <xf numFmtId="0" fontId="9" fillId="0" borderId="31" xfId="0" applyFont="1" applyFill="1" applyBorder="1" applyAlignment="1">
      <alignment horizontal="center"/>
    </xf>
    <xf numFmtId="3" fontId="18" fillId="0" borderId="32" xfId="0" applyNumberFormat="1" applyFont="1" applyFill="1" applyBorder="1"/>
    <xf numFmtId="4" fontId="0" fillId="0" borderId="33" xfId="0" applyNumberFormat="1" applyFont="1" applyBorder="1"/>
    <xf numFmtId="0" fontId="9" fillId="0" borderId="47" xfId="0" applyFont="1" applyFill="1" applyBorder="1"/>
    <xf numFmtId="3" fontId="9" fillId="0" borderId="34" xfId="0" applyNumberFormat="1" applyFont="1" applyFill="1" applyBorder="1"/>
    <xf numFmtId="3" fontId="18" fillId="0" borderId="12" xfId="0" applyNumberFormat="1" applyFont="1" applyFill="1" applyBorder="1"/>
    <xf numFmtId="4" fontId="0" fillId="0" borderId="38" xfId="0" applyNumberFormat="1" applyFont="1" applyBorder="1"/>
    <xf numFmtId="49" fontId="7" fillId="0" borderId="39" xfId="0" applyNumberFormat="1" applyFont="1" applyFill="1" applyBorder="1"/>
    <xf numFmtId="3" fontId="17" fillId="0" borderId="19" xfId="0" applyNumberFormat="1" applyFont="1" applyFill="1" applyBorder="1"/>
    <xf numFmtId="4" fontId="17" fillId="0" borderId="19" xfId="0" applyNumberFormat="1" applyFont="1" applyFill="1" applyBorder="1"/>
    <xf numFmtId="0" fontId="11" fillId="0" borderId="62" xfId="0" applyNumberFormat="1" applyFont="1" applyFill="1" applyBorder="1" applyAlignment="1">
      <alignment horizontal="center"/>
    </xf>
    <xf numFmtId="4" fontId="11" fillId="0" borderId="27" xfId="0" applyNumberFormat="1" applyFont="1" applyFill="1" applyBorder="1"/>
    <xf numFmtId="4" fontId="11" fillId="0" borderId="28" xfId="0" applyNumberFormat="1" applyFont="1" applyFill="1" applyBorder="1"/>
    <xf numFmtId="3" fontId="19" fillId="0" borderId="28" xfId="0" applyNumberFormat="1" applyFont="1" applyFill="1" applyBorder="1"/>
    <xf numFmtId="0" fontId="11" fillId="0" borderId="61" xfId="0" applyNumberFormat="1" applyFont="1" applyFill="1" applyBorder="1" applyAlignment="1">
      <alignment horizontal="center"/>
    </xf>
    <xf numFmtId="0" fontId="11" fillId="0" borderId="63" xfId="0" applyNumberFormat="1" applyFont="1" applyFill="1" applyBorder="1" applyAlignment="1">
      <alignment horizontal="center"/>
    </xf>
    <xf numFmtId="0" fontId="11" fillId="0" borderId="63" xfId="0" applyFont="1" applyFill="1" applyBorder="1"/>
    <xf numFmtId="4" fontId="11" fillId="0" borderId="45" xfId="0" applyNumberFormat="1" applyFont="1" applyFill="1" applyBorder="1"/>
    <xf numFmtId="164" fontId="11" fillId="0" borderId="45" xfId="0" applyNumberFormat="1" applyFont="1" applyFill="1" applyBorder="1"/>
    <xf numFmtId="3" fontId="19" fillId="0" borderId="45" xfId="0" applyNumberFormat="1" applyFont="1" applyFill="1" applyBorder="1"/>
    <xf numFmtId="0" fontId="9" fillId="0" borderId="62" xfId="0" applyFont="1" applyFill="1" applyBorder="1"/>
    <xf numFmtId="0" fontId="9" fillId="0" borderId="61" xfId="0" applyFont="1" applyFill="1" applyBorder="1"/>
    <xf numFmtId="0" fontId="9" fillId="0" borderId="34" xfId="0" applyFont="1" applyFill="1" applyBorder="1" applyAlignment="1">
      <alignment horizontal="center"/>
    </xf>
    <xf numFmtId="0" fontId="9" fillId="0" borderId="16" xfId="0" applyFont="1" applyFill="1" applyBorder="1"/>
    <xf numFmtId="3" fontId="18" fillId="0" borderId="21" xfId="0" applyNumberFormat="1" applyFont="1" applyFill="1" applyBorder="1"/>
    <xf numFmtId="0" fontId="9" fillId="0" borderId="62" xfId="0" applyFont="1" applyFill="1" applyBorder="1" applyAlignment="1">
      <alignment horizontal="center"/>
    </xf>
    <xf numFmtId="0" fontId="9" fillId="0" borderId="6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3" fontId="7" fillId="0" borderId="22" xfId="0" applyNumberFormat="1" applyFont="1" applyFill="1" applyBorder="1" applyAlignment="1">
      <alignment horizontal="right"/>
    </xf>
    <xf numFmtId="49" fontId="2" fillId="0" borderId="26" xfId="0" applyNumberFormat="1" applyFont="1" applyFill="1" applyBorder="1"/>
    <xf numFmtId="0" fontId="11" fillId="0" borderId="47" xfId="0" applyNumberFormat="1" applyFont="1" applyFill="1" applyBorder="1" applyAlignment="1">
      <alignment horizontal="center"/>
    </xf>
    <xf numFmtId="0" fontId="9" fillId="0" borderId="64" xfId="0" applyFont="1" applyFill="1" applyBorder="1"/>
    <xf numFmtId="0" fontId="9" fillId="0" borderId="65" xfId="0" applyFont="1" applyFill="1" applyBorder="1"/>
    <xf numFmtId="0" fontId="9" fillId="0" borderId="66" xfId="0" applyFont="1" applyFill="1" applyBorder="1" applyAlignment="1">
      <alignment horizontal="center"/>
    </xf>
    <xf numFmtId="3" fontId="9" fillId="0" borderId="27" xfId="0" applyNumberFormat="1" applyFont="1" applyFill="1" applyBorder="1" applyAlignment="1">
      <alignment horizontal="right"/>
    </xf>
    <xf numFmtId="3" fontId="9" fillId="0" borderId="16" xfId="0" applyNumberFormat="1" applyFont="1" applyFill="1" applyBorder="1"/>
    <xf numFmtId="0" fontId="9" fillId="0" borderId="67" xfId="0" applyFont="1" applyFill="1" applyBorder="1" applyAlignment="1">
      <alignment horizontal="center"/>
    </xf>
    <xf numFmtId="0" fontId="9" fillId="0" borderId="68" xfId="0" applyFont="1" applyFill="1" applyBorder="1"/>
    <xf numFmtId="0" fontId="9" fillId="0" borderId="34" xfId="0" applyFont="1" applyFill="1" applyBorder="1"/>
    <xf numFmtId="4" fontId="9" fillId="0" borderId="22" xfId="0" applyNumberFormat="1" applyFont="1" applyFill="1" applyBorder="1"/>
    <xf numFmtId="3" fontId="18" fillId="0" borderId="19" xfId="0" applyNumberFormat="1" applyFont="1" applyFill="1" applyBorder="1"/>
    <xf numFmtId="14" fontId="7" fillId="0" borderId="39" xfId="0" applyNumberFormat="1" applyFont="1" applyFill="1" applyBorder="1"/>
    <xf numFmtId="3" fontId="20" fillId="0" borderId="19" xfId="0" applyNumberFormat="1" applyFont="1" applyFill="1" applyBorder="1"/>
    <xf numFmtId="4" fontId="20" fillId="0" borderId="19" xfId="0" applyNumberFormat="1" applyFont="1" applyFill="1" applyBorder="1"/>
    <xf numFmtId="0" fontId="9" fillId="0" borderId="26" xfId="0" applyFont="1" applyFill="1" applyBorder="1"/>
    <xf numFmtId="0" fontId="9" fillId="0" borderId="47" xfId="0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3" fontId="18" fillId="0" borderId="45" xfId="0" applyNumberFormat="1" applyFont="1" applyFill="1" applyBorder="1"/>
    <xf numFmtId="0" fontId="9" fillId="0" borderId="35" xfId="0" applyFont="1" applyFill="1" applyBorder="1" applyAlignment="1">
      <alignment horizontal="center"/>
    </xf>
    <xf numFmtId="3" fontId="9" fillId="0" borderId="35" xfId="0" applyNumberFormat="1" applyFont="1" applyFill="1" applyBorder="1" applyAlignment="1">
      <alignment horizontal="right"/>
    </xf>
    <xf numFmtId="3" fontId="18" fillId="0" borderId="36" xfId="0" applyNumberFormat="1" applyFont="1" applyFill="1" applyBorder="1"/>
    <xf numFmtId="0" fontId="11" fillId="0" borderId="70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left"/>
    </xf>
    <xf numFmtId="0" fontId="11" fillId="0" borderId="70" xfId="0" applyFont="1" applyFill="1" applyBorder="1" applyAlignment="1">
      <alignment horizontal="left"/>
    </xf>
    <xf numFmtId="4" fontId="11" fillId="0" borderId="43" xfId="0" applyNumberFormat="1" applyFont="1" applyFill="1" applyBorder="1"/>
    <xf numFmtId="3" fontId="19" fillId="0" borderId="43" xfId="0" applyNumberFormat="1" applyFont="1" applyFill="1" applyBorder="1"/>
    <xf numFmtId="0" fontId="9" fillId="0" borderId="13" xfId="0" applyFont="1" applyFill="1" applyBorder="1"/>
    <xf numFmtId="3" fontId="19" fillId="0" borderId="12" xfId="0" applyNumberFormat="1" applyFont="1" applyFill="1" applyBorder="1"/>
    <xf numFmtId="49" fontId="7" fillId="0" borderId="11" xfId="0" applyNumberFormat="1" applyFont="1" applyFill="1" applyBorder="1"/>
    <xf numFmtId="3" fontId="17" fillId="0" borderId="12" xfId="0" applyNumberFormat="1" applyFont="1" applyFill="1" applyBorder="1"/>
    <xf numFmtId="4" fontId="17" fillId="0" borderId="12" xfId="0" applyNumberFormat="1" applyFont="1" applyFill="1" applyBorder="1"/>
    <xf numFmtId="4" fontId="18" fillId="0" borderId="19" xfId="0" applyNumberFormat="1" applyFont="1" applyFill="1" applyBorder="1"/>
    <xf numFmtId="0" fontId="11" fillId="0" borderId="70" xfId="0" applyNumberFormat="1" applyFont="1" applyFill="1" applyBorder="1" applyAlignment="1">
      <alignment horizontal="center"/>
    </xf>
    <xf numFmtId="3" fontId="18" fillId="0" borderId="43" xfId="0" applyNumberFormat="1" applyFont="1" applyFill="1" applyBorder="1"/>
    <xf numFmtId="0" fontId="11" fillId="0" borderId="13" xfId="0" applyNumberFormat="1" applyFont="1" applyFill="1" applyBorder="1" applyAlignment="1">
      <alignment horizontal="center"/>
    </xf>
    <xf numFmtId="4" fontId="11" fillId="0" borderId="29" xfId="0" applyNumberFormat="1" applyFont="1" applyFill="1" applyBorder="1"/>
    <xf numFmtId="0" fontId="21" fillId="0" borderId="32" xfId="0" applyFont="1" applyFill="1" applyBorder="1"/>
    <xf numFmtId="0" fontId="11" fillId="0" borderId="16" xfId="0" applyFont="1" applyFill="1" applyBorder="1"/>
    <xf numFmtId="0" fontId="11" fillId="0" borderId="0" xfId="0" applyNumberFormat="1" applyFont="1" applyFill="1" applyBorder="1" applyAlignment="1">
      <alignment horizontal="center"/>
    </xf>
    <xf numFmtId="0" fontId="21" fillId="0" borderId="36" xfId="0" applyFont="1" applyFill="1" applyBorder="1"/>
    <xf numFmtId="49" fontId="11" fillId="0" borderId="62" xfId="0" applyNumberFormat="1" applyFont="1" applyFill="1" applyBorder="1" applyAlignment="1">
      <alignment horizontal="center"/>
    </xf>
    <xf numFmtId="4" fontId="19" fillId="0" borderId="43" xfId="0" applyNumberFormat="1" applyFont="1" applyFill="1" applyBorder="1"/>
    <xf numFmtId="49" fontId="11" fillId="0" borderId="61" xfId="0" applyNumberFormat="1" applyFont="1" applyFill="1" applyBorder="1" applyAlignment="1">
      <alignment horizontal="center"/>
    </xf>
    <xf numFmtId="3" fontId="19" fillId="0" borderId="32" xfId="0" applyNumberFormat="1" applyFont="1" applyFill="1" applyBorder="1"/>
    <xf numFmtId="4" fontId="19" fillId="0" borderId="32" xfId="0" applyNumberFormat="1" applyFont="1" applyFill="1" applyBorder="1"/>
    <xf numFmtId="0" fontId="9" fillId="0" borderId="63" xfId="0" applyFont="1" applyFill="1" applyBorder="1" applyAlignment="1">
      <alignment horizontal="center"/>
    </xf>
    <xf numFmtId="4" fontId="18" fillId="0" borderId="45" xfId="0" applyNumberFormat="1" applyFont="1" applyFill="1" applyBorder="1"/>
    <xf numFmtId="49" fontId="11" fillId="0" borderId="62" xfId="0" applyNumberFormat="1" applyFont="1" applyFill="1" applyBorder="1" applyAlignment="1">
      <alignment horizontal="left"/>
    </xf>
    <xf numFmtId="4" fontId="0" fillId="0" borderId="30" xfId="0" applyNumberFormat="1" applyFont="1" applyBorder="1"/>
    <xf numFmtId="49" fontId="9" fillId="0" borderId="61" xfId="0" applyNumberFormat="1" applyFont="1" applyFill="1" applyBorder="1" applyAlignment="1">
      <alignment horizontal="left"/>
    </xf>
    <xf numFmtId="4" fontId="9" fillId="0" borderId="29" xfId="0" applyNumberFormat="1" applyFont="1" applyFill="1" applyBorder="1" applyAlignment="1">
      <alignment horizontal="right"/>
    </xf>
    <xf numFmtId="49" fontId="9" fillId="0" borderId="35" xfId="0" applyNumberFormat="1" applyFont="1" applyFill="1" applyBorder="1"/>
    <xf numFmtId="4" fontId="9" fillId="0" borderId="35" xfId="0" applyNumberFormat="1" applyFont="1" applyFill="1" applyBorder="1" applyAlignment="1">
      <alignment horizontal="right"/>
    </xf>
    <xf numFmtId="3" fontId="19" fillId="0" borderId="36" xfId="0" applyNumberFormat="1" applyFont="1" applyFill="1" applyBorder="1"/>
    <xf numFmtId="49" fontId="7" fillId="0" borderId="11" xfId="0" applyNumberFormat="1" applyFont="1" applyFill="1" applyBorder="1" applyAlignment="1">
      <alignment horizontal="left"/>
    </xf>
    <xf numFmtId="3" fontId="10" fillId="0" borderId="12" xfId="0" applyNumberFormat="1" applyFont="1" applyFill="1" applyBorder="1"/>
    <xf numFmtId="4" fontId="10" fillId="0" borderId="12" xfId="0" applyNumberFormat="1" applyFont="1" applyFill="1" applyBorder="1"/>
    <xf numFmtId="3" fontId="22" fillId="0" borderId="12" xfId="0" applyNumberFormat="1" applyFont="1" applyFill="1" applyBorder="1"/>
    <xf numFmtId="4" fontId="0" fillId="0" borderId="23" xfId="0" applyNumberFormat="1" applyFont="1" applyBorder="1"/>
    <xf numFmtId="49" fontId="9" fillId="0" borderId="13" xfId="0" applyNumberFormat="1" applyFont="1" applyFill="1" applyBorder="1"/>
    <xf numFmtId="4" fontId="0" fillId="0" borderId="51" xfId="0" applyNumberFormat="1" applyFont="1" applyBorder="1"/>
    <xf numFmtId="0" fontId="9" fillId="0" borderId="63" xfId="0" applyFont="1" applyFill="1" applyBorder="1"/>
    <xf numFmtId="49" fontId="7" fillId="0" borderId="22" xfId="0" applyNumberFormat="1" applyFont="1" applyFill="1" applyBorder="1"/>
    <xf numFmtId="0" fontId="9" fillId="0" borderId="72" xfId="0" applyFont="1" applyFill="1" applyBorder="1" applyAlignment="1">
      <alignment horizontal="center"/>
    </xf>
    <xf numFmtId="4" fontId="9" fillId="0" borderId="16" xfId="0" applyNumberFormat="1" applyFont="1" applyFill="1" applyBorder="1"/>
    <xf numFmtId="3" fontId="17" fillId="0" borderId="28" xfId="0" applyNumberFormat="1" applyFont="1" applyFill="1" applyBorder="1"/>
    <xf numFmtId="4" fontId="7" fillId="0" borderId="43" xfId="0" applyNumberFormat="1" applyFont="1" applyFill="1" applyBorder="1"/>
    <xf numFmtId="3" fontId="7" fillId="0" borderId="43" xfId="0" applyNumberFormat="1" applyFont="1" applyFill="1" applyBorder="1"/>
    <xf numFmtId="3" fontId="17" fillId="0" borderId="43" xfId="0" applyNumberFormat="1" applyFont="1" applyFill="1" applyBorder="1"/>
    <xf numFmtId="0" fontId="9" fillId="0" borderId="70" xfId="0" applyFont="1" applyFill="1" applyBorder="1" applyAlignment="1">
      <alignment horizontal="center"/>
    </xf>
    <xf numFmtId="0" fontId="9" fillId="0" borderId="39" xfId="0" applyFont="1" applyFill="1" applyBorder="1"/>
    <xf numFmtId="0" fontId="9" fillId="0" borderId="20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4" fontId="18" fillId="0" borderId="28" xfId="0" applyNumberFormat="1" applyFont="1" applyFill="1" applyBorder="1"/>
    <xf numFmtId="0" fontId="8" fillId="0" borderId="0" xfId="0" applyFont="1"/>
    <xf numFmtId="3" fontId="19" fillId="0" borderId="31" xfId="0" applyNumberFormat="1" applyFont="1" applyFill="1" applyBorder="1"/>
    <xf numFmtId="49" fontId="2" fillId="0" borderId="74" xfId="0" applyNumberFormat="1" applyFont="1" applyFill="1" applyBorder="1" applyAlignment="1">
      <alignment horizontal="center"/>
    </xf>
    <xf numFmtId="49" fontId="2" fillId="0" borderId="32" xfId="0" applyNumberFormat="1" applyFont="1" applyFill="1" applyBorder="1" applyAlignment="1">
      <alignment horizontal="center"/>
    </xf>
    <xf numFmtId="49" fontId="2" fillId="0" borderId="73" xfId="0" applyNumberFormat="1" applyFont="1" applyFill="1" applyBorder="1" applyAlignment="1">
      <alignment horizontal="center"/>
    </xf>
    <xf numFmtId="49" fontId="2" fillId="0" borderId="62" xfId="0" applyNumberFormat="1" applyFont="1" applyFill="1" applyBorder="1" applyAlignment="1">
      <alignment horizontal="center"/>
    </xf>
    <xf numFmtId="49" fontId="2" fillId="0" borderId="70" xfId="0" applyNumberFormat="1" applyFont="1" applyFill="1" applyBorder="1" applyAlignment="1">
      <alignment horizontal="center"/>
    </xf>
    <xf numFmtId="0" fontId="9" fillId="0" borderId="70" xfId="0" applyFont="1" applyFill="1" applyBorder="1"/>
    <xf numFmtId="4" fontId="0" fillId="0" borderId="0" xfId="0" applyNumberFormat="1"/>
    <xf numFmtId="49" fontId="2" fillId="0" borderId="61" xfId="0" applyNumberFormat="1" applyFont="1" applyFill="1" applyBorder="1" applyAlignment="1">
      <alignment horizontal="center"/>
    </xf>
    <xf numFmtId="49" fontId="2" fillId="0" borderId="31" xfId="0" applyNumberFormat="1" applyFont="1" applyFill="1" applyBorder="1" applyAlignment="1">
      <alignment horizontal="center"/>
    </xf>
    <xf numFmtId="49" fontId="2" fillId="0" borderId="37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3" fontId="3" fillId="0" borderId="19" xfId="0" applyNumberFormat="1" applyFont="1" applyFill="1" applyBorder="1"/>
    <xf numFmtId="4" fontId="3" fillId="0" borderId="19" xfId="0" applyNumberFormat="1" applyFont="1" applyFill="1" applyBorder="1"/>
    <xf numFmtId="3" fontId="13" fillId="0" borderId="21" xfId="0" applyNumberFormat="1" applyFont="1" applyFill="1" applyBorder="1"/>
    <xf numFmtId="4" fontId="13" fillId="0" borderId="21" xfId="0" applyNumberFormat="1" applyFont="1" applyFill="1" applyBorder="1"/>
    <xf numFmtId="3" fontId="21" fillId="0" borderId="21" xfId="0" applyNumberFormat="1" applyFont="1" applyFill="1" applyBorder="1"/>
    <xf numFmtId="3" fontId="21" fillId="0" borderId="32" xfId="0" applyNumberFormat="1" applyFont="1" applyFill="1" applyBorder="1"/>
    <xf numFmtId="3" fontId="22" fillId="0" borderId="19" xfId="0" applyNumberFormat="1" applyFont="1" applyFill="1" applyBorder="1"/>
    <xf numFmtId="4" fontId="22" fillId="0" borderId="19" xfId="0" applyNumberFormat="1" applyFont="1" applyFill="1" applyBorder="1"/>
    <xf numFmtId="16" fontId="7" fillId="0" borderId="39" xfId="0" applyNumberFormat="1" applyFont="1" applyFill="1" applyBorder="1"/>
    <xf numFmtId="0" fontId="9" fillId="0" borderId="29" xfId="0" applyFont="1" applyFill="1" applyBorder="1" applyAlignment="1">
      <alignment horizontal="center"/>
    </xf>
    <xf numFmtId="4" fontId="10" fillId="0" borderId="35" xfId="0" applyNumberFormat="1" applyFont="1" applyFill="1" applyBorder="1"/>
    <xf numFmtId="3" fontId="22" fillId="0" borderId="36" xfId="0" applyNumberFormat="1" applyFont="1" applyFill="1" applyBorder="1"/>
    <xf numFmtId="0" fontId="13" fillId="0" borderId="63" xfId="0" applyFont="1" applyFill="1" applyBorder="1" applyAlignment="1">
      <alignment horizontal="center"/>
    </xf>
    <xf numFmtId="0" fontId="8" fillId="0" borderId="22" xfId="0" applyFont="1" applyFill="1" applyBorder="1"/>
    <xf numFmtId="4" fontId="9" fillId="0" borderId="34" xfId="0" applyNumberFormat="1" applyFont="1" applyFill="1" applyBorder="1"/>
    <xf numFmtId="0" fontId="7" fillId="0" borderId="39" xfId="0" applyFont="1" applyFill="1" applyBorder="1" applyAlignment="1">
      <alignment vertical="center" wrapText="1"/>
    </xf>
    <xf numFmtId="3" fontId="23" fillId="0" borderId="19" xfId="0" applyNumberFormat="1" applyFont="1" applyFill="1" applyBorder="1" applyAlignment="1">
      <alignment vertical="center" wrapText="1"/>
    </xf>
    <xf numFmtId="4" fontId="23" fillId="0" borderId="19" xfId="0" applyNumberFormat="1" applyFont="1" applyFill="1" applyBorder="1" applyAlignment="1">
      <alignment vertical="center" wrapText="1"/>
    </xf>
    <xf numFmtId="3" fontId="4" fillId="0" borderId="22" xfId="0" applyNumberFormat="1" applyFont="1" applyFill="1" applyBorder="1" applyAlignment="1">
      <alignment vertical="center" wrapText="1"/>
    </xf>
    <xf numFmtId="4" fontId="4" fillId="0" borderId="22" xfId="0" applyNumberFormat="1" applyFont="1" applyFill="1" applyBorder="1" applyAlignment="1">
      <alignment vertical="center" wrapText="1"/>
    </xf>
    <xf numFmtId="3" fontId="13" fillId="0" borderId="28" xfId="0" applyNumberFormat="1" applyFont="1" applyFill="1" applyBorder="1" applyAlignment="1">
      <alignment vertical="center" wrapText="1"/>
    </xf>
    <xf numFmtId="4" fontId="13" fillId="0" borderId="28" xfId="0" applyNumberFormat="1" applyFont="1" applyFill="1" applyBorder="1" applyAlignment="1">
      <alignment vertical="center" wrapText="1"/>
    </xf>
    <xf numFmtId="4" fontId="13" fillId="0" borderId="32" xfId="0" applyNumberFormat="1" applyFont="1" applyFill="1" applyBorder="1" applyAlignment="1">
      <alignment vertical="center" wrapText="1"/>
    </xf>
    <xf numFmtId="3" fontId="13" fillId="0" borderId="32" xfId="0" applyNumberFormat="1" applyFont="1" applyFill="1" applyBorder="1" applyAlignment="1">
      <alignment vertical="center" wrapText="1"/>
    </xf>
    <xf numFmtId="4" fontId="13" fillId="0" borderId="36" xfId="0" applyNumberFormat="1" applyFont="1" applyFill="1" applyBorder="1" applyAlignment="1">
      <alignment vertical="center" wrapText="1"/>
    </xf>
    <xf numFmtId="3" fontId="13" fillId="0" borderId="36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4" fontId="0" fillId="0" borderId="52" xfId="0" applyNumberFormat="1" applyFont="1" applyBorder="1"/>
    <xf numFmtId="0" fontId="13" fillId="0" borderId="29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9" fillId="0" borderId="72" xfId="0" applyFont="1" applyFill="1" applyBorder="1"/>
    <xf numFmtId="0" fontId="13" fillId="0" borderId="76" xfId="0" applyFont="1" applyFill="1" applyBorder="1" applyAlignment="1">
      <alignment horizontal="center"/>
    </xf>
    <xf numFmtId="0" fontId="9" fillId="0" borderId="77" xfId="0" applyFont="1" applyFill="1" applyBorder="1"/>
    <xf numFmtId="3" fontId="9" fillId="0" borderId="78" xfId="0" applyNumberFormat="1" applyFont="1" applyFill="1" applyBorder="1"/>
    <xf numFmtId="4" fontId="9" fillId="0" borderId="78" xfId="0" applyNumberFormat="1" applyFont="1" applyFill="1" applyBorder="1"/>
    <xf numFmtId="3" fontId="18" fillId="0" borderId="78" xfId="0" applyNumberFormat="1" applyFont="1" applyFill="1" applyBorder="1"/>
    <xf numFmtId="0" fontId="6" fillId="0" borderId="79" xfId="0" applyFont="1" applyFill="1" applyBorder="1"/>
    <xf numFmtId="0" fontId="6" fillId="0" borderId="55" xfId="0" applyFont="1" applyFill="1" applyBorder="1" applyAlignment="1">
      <alignment horizontal="center"/>
    </xf>
    <xf numFmtId="0" fontId="6" fillId="0" borderId="56" xfId="0" applyFont="1" applyFill="1" applyBorder="1"/>
    <xf numFmtId="3" fontId="24" fillId="0" borderId="57" xfId="0" applyNumberFormat="1" applyFont="1" applyFill="1" applyBorder="1"/>
    <xf numFmtId="4" fontId="24" fillId="0" borderId="57" xfId="0" applyNumberFormat="1" applyFont="1" applyFill="1" applyBorder="1"/>
    <xf numFmtId="3" fontId="0" fillId="0" borderId="0" xfId="0" applyNumberFormat="1" applyFont="1"/>
    <xf numFmtId="0" fontId="6" fillId="0" borderId="80" xfId="0" applyFont="1" applyFill="1" applyBorder="1"/>
    <xf numFmtId="3" fontId="6" fillId="0" borderId="34" xfId="0" applyNumberFormat="1" applyFont="1" applyFill="1" applyBorder="1" applyAlignment="1">
      <alignment horizontal="right"/>
    </xf>
    <xf numFmtId="4" fontId="6" fillId="0" borderId="34" xfId="0" applyNumberFormat="1" applyFont="1" applyFill="1" applyBorder="1" applyAlignment="1">
      <alignment horizontal="right"/>
    </xf>
    <xf numFmtId="0" fontId="7" fillId="0" borderId="81" xfId="0" applyFont="1" applyFill="1" applyBorder="1"/>
    <xf numFmtId="0" fontId="2" fillId="0" borderId="49" xfId="0" applyFont="1" applyFill="1" applyBorder="1" applyAlignment="1">
      <alignment horizontal="center"/>
    </xf>
    <xf numFmtId="0" fontId="2" fillId="0" borderId="29" xfId="0" applyFont="1" applyFill="1" applyBorder="1"/>
    <xf numFmtId="0" fontId="2" fillId="0" borderId="22" xfId="0" applyFont="1" applyFill="1" applyBorder="1" applyAlignment="1">
      <alignment horizontal="center"/>
    </xf>
    <xf numFmtId="3" fontId="9" fillId="0" borderId="43" xfId="0" applyNumberFormat="1" applyFont="1" applyBorder="1"/>
    <xf numFmtId="4" fontId="9" fillId="0" borderId="43" xfId="0" applyNumberFormat="1" applyFont="1" applyBorder="1"/>
    <xf numFmtId="0" fontId="13" fillId="0" borderId="31" xfId="0" applyFont="1" applyFill="1" applyBorder="1"/>
    <xf numFmtId="3" fontId="13" fillId="0" borderId="43" xfId="0" applyNumberFormat="1" applyFont="1" applyFill="1" applyBorder="1"/>
    <xf numFmtId="4" fontId="13" fillId="0" borderId="43" xfId="0" applyNumberFormat="1" applyFont="1" applyFill="1" applyBorder="1"/>
    <xf numFmtId="3" fontId="13" fillId="0" borderId="29" xfId="0" applyNumberFormat="1" applyFont="1" applyFill="1" applyBorder="1"/>
    <xf numFmtId="0" fontId="9" fillId="0" borderId="35" xfId="0" applyFont="1" applyFill="1" applyBorder="1" applyAlignment="1">
      <alignment horizontal="left"/>
    </xf>
    <xf numFmtId="0" fontId="6" fillId="0" borderId="82" xfId="0" applyFont="1" applyFill="1" applyBorder="1" applyAlignment="1">
      <alignment horizontal="center"/>
    </xf>
    <xf numFmtId="3" fontId="6" fillId="0" borderId="19" xfId="0" applyNumberFormat="1" applyFont="1" applyFill="1" applyBorder="1"/>
    <xf numFmtId="4" fontId="6" fillId="0" borderId="19" xfId="0" applyNumberFormat="1" applyFont="1" applyFill="1" applyBorder="1"/>
    <xf numFmtId="3" fontId="6" fillId="0" borderId="22" xfId="0" applyNumberFormat="1" applyFont="1" applyFill="1" applyBorder="1"/>
    <xf numFmtId="3" fontId="12" fillId="0" borderId="25" xfId="0" applyNumberFormat="1" applyFont="1" applyFill="1" applyBorder="1"/>
    <xf numFmtId="4" fontId="12" fillId="0" borderId="25" xfId="0" applyNumberFormat="1" applyFont="1" applyFill="1" applyBorder="1"/>
    <xf numFmtId="0" fontId="13" fillId="0" borderId="16" xfId="0" applyFont="1" applyFill="1" applyBorder="1"/>
    <xf numFmtId="4" fontId="9" fillId="0" borderId="33" xfId="0" applyNumberFormat="1" applyFont="1" applyFill="1" applyBorder="1"/>
    <xf numFmtId="0" fontId="7" fillId="0" borderId="39" xfId="0" applyFont="1" applyFill="1" applyBorder="1"/>
    <xf numFmtId="0" fontId="7" fillId="0" borderId="22" xfId="0" applyFont="1" applyFill="1" applyBorder="1" applyAlignment="1">
      <alignment horizontal="right"/>
    </xf>
    <xf numFmtId="4" fontId="7" fillId="0" borderId="22" xfId="0" applyNumberFormat="1" applyFont="1" applyFill="1" applyBorder="1" applyAlignment="1">
      <alignment horizontal="right"/>
    </xf>
    <xf numFmtId="3" fontId="8" fillId="0" borderId="22" xfId="0" applyNumberFormat="1" applyFont="1" applyFill="1" applyBorder="1"/>
    <xf numFmtId="4" fontId="2" fillId="0" borderId="23" xfId="0" applyNumberFormat="1" applyFont="1" applyFill="1" applyBorder="1"/>
    <xf numFmtId="4" fontId="9" fillId="0" borderId="30" xfId="0" applyNumberFormat="1" applyFont="1" applyFill="1" applyBorder="1"/>
    <xf numFmtId="0" fontId="6" fillId="0" borderId="83" xfId="0" applyFont="1" applyFill="1" applyBorder="1"/>
    <xf numFmtId="0" fontId="6" fillId="0" borderId="57" xfId="0" applyFont="1" applyFill="1" applyBorder="1" applyAlignment="1">
      <alignment horizontal="center"/>
    </xf>
    <xf numFmtId="4" fontId="0" fillId="0" borderId="0" xfId="0" applyNumberFormat="1" applyAlignment="1"/>
    <xf numFmtId="3" fontId="7" fillId="0" borderId="34" xfId="0" applyNumberFormat="1" applyFont="1" applyFill="1" applyBorder="1" applyAlignment="1">
      <alignment horizontal="right"/>
    </xf>
    <xf numFmtId="4" fontId="7" fillId="0" borderId="34" xfId="0" applyNumberFormat="1" applyFont="1" applyFill="1" applyBorder="1" applyAlignment="1">
      <alignment horizontal="right"/>
    </xf>
    <xf numFmtId="49" fontId="2" fillId="0" borderId="26" xfId="0" applyNumberFormat="1" applyFont="1" applyFill="1" applyBorder="1" applyAlignment="1"/>
    <xf numFmtId="49" fontId="7" fillId="0" borderId="39" xfId="0" applyNumberFormat="1" applyFont="1" applyFill="1" applyBorder="1" applyAlignment="1"/>
    <xf numFmtId="49" fontId="2" fillId="0" borderId="16" xfId="0" applyNumberFormat="1" applyFont="1" applyFill="1" applyBorder="1" applyAlignment="1"/>
    <xf numFmtId="49" fontId="12" fillId="0" borderId="39" xfId="0" applyNumberFormat="1" applyFont="1" applyFill="1" applyBorder="1" applyAlignment="1"/>
    <xf numFmtId="49" fontId="2" fillId="0" borderId="24" xfId="0" applyNumberFormat="1" applyFont="1" applyFill="1" applyBorder="1" applyAlignment="1"/>
    <xf numFmtId="49" fontId="2" fillId="0" borderId="25" xfId="0" applyNumberFormat="1" applyFont="1" applyFill="1" applyBorder="1" applyAlignment="1"/>
    <xf numFmtId="49" fontId="2" fillId="0" borderId="11" xfId="0" applyNumberFormat="1" applyFont="1" applyFill="1" applyBorder="1" applyAlignment="1"/>
    <xf numFmtId="49" fontId="2" fillId="0" borderId="34" xfId="0" applyNumberFormat="1" applyFont="1" applyFill="1" applyBorder="1" applyAlignment="1"/>
    <xf numFmtId="49" fontId="7" fillId="0" borderId="11" xfId="0" applyNumberFormat="1" applyFont="1" applyFill="1" applyBorder="1" applyAlignment="1"/>
    <xf numFmtId="0" fontId="11" fillId="0" borderId="27" xfId="0" applyFont="1" applyFill="1" applyBorder="1" applyAlignment="1">
      <alignment horizontal="left"/>
    </xf>
    <xf numFmtId="0" fontId="11" fillId="0" borderId="29" xfId="0" applyFont="1" applyFill="1" applyBorder="1" applyAlignment="1">
      <alignment horizontal="left"/>
    </xf>
    <xf numFmtId="3" fontId="26" fillId="0" borderId="29" xfId="0" applyNumberFormat="1" applyFont="1" applyFill="1" applyBorder="1"/>
    <xf numFmtId="4" fontId="26" fillId="0" borderId="29" xfId="0" applyNumberFormat="1" applyFont="1" applyFill="1" applyBorder="1"/>
    <xf numFmtId="0" fontId="11" fillId="0" borderId="31" xfId="0" applyFont="1" applyFill="1" applyBorder="1" applyAlignment="1">
      <alignment horizontal="left"/>
    </xf>
    <xf numFmtId="3" fontId="7" fillId="0" borderId="31" xfId="0" applyNumberFormat="1" applyFont="1" applyFill="1" applyBorder="1"/>
    <xf numFmtId="4" fontId="7" fillId="0" borderId="31" xfId="0" applyNumberFormat="1" applyFont="1" applyFill="1" applyBorder="1"/>
    <xf numFmtId="3" fontId="10" fillId="0" borderId="31" xfId="0" applyNumberFormat="1" applyFont="1" applyFill="1" applyBorder="1"/>
    <xf numFmtId="3" fontId="27" fillId="0" borderId="28" xfId="0" applyNumberFormat="1" applyFont="1" applyFill="1" applyBorder="1"/>
    <xf numFmtId="4" fontId="27" fillId="0" borderId="28" xfId="0" applyNumberFormat="1" applyFont="1" applyFill="1" applyBorder="1"/>
    <xf numFmtId="0" fontId="9" fillId="0" borderId="75" xfId="0" applyFont="1" applyFill="1" applyBorder="1"/>
    <xf numFmtId="0" fontId="13" fillId="0" borderId="61" xfId="0" applyFont="1" applyFill="1" applyBorder="1"/>
    <xf numFmtId="0" fontId="28" fillId="0" borderId="0" xfId="0" applyFont="1"/>
    <xf numFmtId="4" fontId="28" fillId="0" borderId="0" xfId="0" applyNumberFormat="1" applyFont="1"/>
    <xf numFmtId="0" fontId="8" fillId="0" borderId="39" xfId="0" applyFont="1" applyFill="1" applyBorder="1"/>
    <xf numFmtId="0" fontId="13" fillId="0" borderId="18" xfId="0" applyFont="1" applyFill="1" applyBorder="1"/>
    <xf numFmtId="0" fontId="13" fillId="0" borderId="22" xfId="0" applyFont="1" applyFill="1" applyBorder="1"/>
    <xf numFmtId="0" fontId="13" fillId="0" borderId="0" xfId="0" applyFont="1" applyFill="1" applyBorder="1"/>
    <xf numFmtId="0" fontId="13" fillId="0" borderId="48" xfId="0" applyFont="1" applyFill="1" applyBorder="1"/>
    <xf numFmtId="4" fontId="13" fillId="0" borderId="22" xfId="0" applyNumberFormat="1" applyFont="1" applyFill="1" applyBorder="1"/>
    <xf numFmtId="4" fontId="13" fillId="0" borderId="25" xfId="0" applyNumberFormat="1" applyFont="1" applyFill="1" applyBorder="1"/>
    <xf numFmtId="49" fontId="2" fillId="0" borderId="39" xfId="0" applyNumberFormat="1" applyFont="1" applyFill="1" applyBorder="1" applyAlignment="1"/>
    <xf numFmtId="1" fontId="10" fillId="0" borderId="22" xfId="0" applyNumberFormat="1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/>
    <xf numFmtId="0" fontId="2" fillId="0" borderId="16" xfId="0" applyFont="1" applyFill="1" applyBorder="1" applyAlignment="1"/>
    <xf numFmtId="0" fontId="2" fillId="0" borderId="35" xfId="0" applyFont="1" applyFill="1" applyBorder="1" applyAlignment="1"/>
    <xf numFmtId="0" fontId="10" fillId="0" borderId="35" xfId="0" applyFont="1" applyFill="1" applyBorder="1"/>
    <xf numFmtId="0" fontId="2" fillId="0" borderId="18" xfId="0" applyFont="1" applyFill="1" applyBorder="1" applyAlignment="1">
      <alignment horizontal="center"/>
    </xf>
    <xf numFmtId="0" fontId="9" fillId="0" borderId="28" xfId="0" applyFont="1" applyFill="1" applyBorder="1" applyAlignment="1"/>
    <xf numFmtId="4" fontId="9" fillId="0" borderId="27" xfId="0" applyNumberFormat="1" applyFont="1" applyFill="1" applyBorder="1" applyAlignment="1">
      <alignment horizontal="right"/>
    </xf>
    <xf numFmtId="0" fontId="2" fillId="0" borderId="29" xfId="0" applyFont="1" applyFill="1" applyBorder="1" applyAlignment="1"/>
    <xf numFmtId="0" fontId="9" fillId="0" borderId="43" xfId="0" applyFont="1" applyFill="1" applyBorder="1" applyAlignment="1"/>
    <xf numFmtId="3" fontId="9" fillId="0" borderId="29" xfId="0" applyNumberFormat="1" applyFont="1" applyFill="1" applyBorder="1" applyAlignment="1">
      <alignment horizontal="right"/>
    </xf>
    <xf numFmtId="0" fontId="2" fillId="0" borderId="31" xfId="0" applyFont="1" applyFill="1" applyBorder="1" applyAlignment="1"/>
    <xf numFmtId="0" fontId="9" fillId="0" borderId="32" xfId="0" applyFont="1" applyFill="1" applyBorder="1" applyAlignment="1"/>
    <xf numFmtId="3" fontId="2" fillId="0" borderId="56" xfId="0" applyNumberFormat="1" applyFont="1" applyFill="1" applyBorder="1"/>
    <xf numFmtId="4" fontId="2" fillId="0" borderId="56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2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/>
    <xf numFmtId="4" fontId="0" fillId="0" borderId="14" xfId="0" applyNumberFormat="1" applyFill="1" applyBorder="1"/>
    <xf numFmtId="3" fontId="0" fillId="0" borderId="14" xfId="0" applyNumberFormat="1" applyFill="1" applyBorder="1"/>
    <xf numFmtId="0" fontId="0" fillId="0" borderId="27" xfId="0" applyFill="1" applyBorder="1"/>
    <xf numFmtId="4" fontId="13" fillId="0" borderId="28" xfId="0" applyNumberFormat="1" applyFont="1" applyFill="1" applyBorder="1" applyAlignment="1">
      <alignment horizontal="right"/>
    </xf>
    <xf numFmtId="3" fontId="13" fillId="0" borderId="28" xfId="0" applyNumberFormat="1" applyFont="1" applyFill="1" applyBorder="1" applyAlignment="1">
      <alignment horizontal="right"/>
    </xf>
    <xf numFmtId="3" fontId="13" fillId="0" borderId="27" xfId="0" applyNumberFormat="1" applyFont="1" applyFill="1" applyBorder="1"/>
    <xf numFmtId="4" fontId="13" fillId="0" borderId="62" xfId="0" applyNumberFormat="1" applyFont="1" applyFill="1" applyBorder="1"/>
    <xf numFmtId="0" fontId="0" fillId="0" borderId="29" xfId="0" applyFill="1" applyBorder="1"/>
    <xf numFmtId="0" fontId="13" fillId="0" borderId="29" xfId="0" applyFont="1" applyFill="1" applyBorder="1"/>
    <xf numFmtId="3" fontId="13" fillId="0" borderId="31" xfId="0" applyNumberFormat="1" applyFont="1" applyFill="1" applyBorder="1" applyAlignment="1">
      <alignment horizontal="right"/>
    </xf>
    <xf numFmtId="4" fontId="13" fillId="0" borderId="32" xfId="0" applyNumberFormat="1" applyFont="1" applyFill="1" applyBorder="1" applyAlignment="1">
      <alignment horizontal="right"/>
    </xf>
    <xf numFmtId="3" fontId="13" fillId="0" borderId="32" xfId="0" applyNumberFormat="1" applyFont="1" applyFill="1" applyBorder="1" applyAlignment="1">
      <alignment horizontal="right"/>
    </xf>
    <xf numFmtId="4" fontId="13" fillId="0" borderId="61" xfId="0" applyNumberFormat="1" applyFont="1" applyFill="1" applyBorder="1"/>
    <xf numFmtId="0" fontId="0" fillId="0" borderId="31" xfId="0" applyFill="1" applyBorder="1"/>
    <xf numFmtId="4" fontId="13" fillId="0" borderId="61" xfId="0" applyNumberFormat="1" applyFont="1" applyFill="1" applyBorder="1" applyAlignment="1">
      <alignment horizontal="right"/>
    </xf>
    <xf numFmtId="0" fontId="29" fillId="0" borderId="31" xfId="0" applyFont="1" applyFill="1" applyBorder="1"/>
    <xf numFmtId="0" fontId="0" fillId="0" borderId="31" xfId="0" applyFont="1" applyFill="1" applyBorder="1"/>
    <xf numFmtId="3" fontId="0" fillId="0" borderId="31" xfId="0" applyNumberFormat="1" applyFill="1" applyBorder="1"/>
    <xf numFmtId="4" fontId="0" fillId="0" borderId="32" xfId="0" applyNumberFormat="1" applyFill="1" applyBorder="1"/>
    <xf numFmtId="3" fontId="0" fillId="0" borderId="32" xfId="0" applyNumberFormat="1" applyFill="1" applyBorder="1"/>
    <xf numFmtId="4" fontId="0" fillId="0" borderId="61" xfId="0" applyNumberFormat="1" applyFill="1" applyBorder="1"/>
    <xf numFmtId="0" fontId="0" fillId="0" borderId="37" xfId="0" applyFill="1" applyBorder="1"/>
    <xf numFmtId="3" fontId="0" fillId="0" borderId="37" xfId="0" applyNumberFormat="1" applyFill="1" applyBorder="1"/>
    <xf numFmtId="4" fontId="0" fillId="0" borderId="37" xfId="0" applyNumberFormat="1" applyFill="1" applyBorder="1"/>
    <xf numFmtId="4" fontId="0" fillId="0" borderId="45" xfId="0" applyNumberFormat="1" applyFill="1" applyBorder="1"/>
    <xf numFmtId="3" fontId="0" fillId="0" borderId="45" xfId="0" applyNumberFormat="1" applyFill="1" applyBorder="1"/>
    <xf numFmtId="4" fontId="0" fillId="0" borderId="72" xfId="0" applyNumberFormat="1" applyFill="1" applyBorder="1"/>
    <xf numFmtId="3" fontId="2" fillId="0" borderId="54" xfId="0" applyNumberFormat="1" applyFont="1" applyFill="1" applyBorder="1"/>
    <xf numFmtId="4" fontId="2" fillId="0" borderId="55" xfId="0" applyNumberFormat="1" applyFont="1" applyFill="1" applyBorder="1"/>
    <xf numFmtId="0" fontId="0" fillId="0" borderId="84" xfId="0" applyFill="1" applyBorder="1" applyAlignment="1"/>
    <xf numFmtId="0" fontId="0" fillId="0" borderId="86" xfId="0" applyFill="1" applyBorder="1"/>
    <xf numFmtId="3" fontId="0" fillId="0" borderId="87" xfId="0" applyNumberFormat="1" applyFill="1" applyBorder="1"/>
    <xf numFmtId="4" fontId="0" fillId="0" borderId="87" xfId="0" applyNumberFormat="1" applyFill="1" applyBorder="1"/>
    <xf numFmtId="0" fontId="0" fillId="0" borderId="89" xfId="0" applyFill="1" applyBorder="1"/>
    <xf numFmtId="0" fontId="8" fillId="0" borderId="90" xfId="0" applyFont="1" applyFill="1" applyBorder="1" applyAlignment="1">
      <alignment vertical="center"/>
    </xf>
    <xf numFmtId="3" fontId="8" fillId="0" borderId="91" xfId="0" applyNumberFormat="1" applyFont="1" applyFill="1" applyBorder="1" applyAlignment="1">
      <alignment vertical="center"/>
    </xf>
    <xf numFmtId="4" fontId="8" fillId="0" borderId="91" xfId="0" applyNumberFormat="1" applyFont="1" applyFill="1" applyBorder="1" applyAlignment="1">
      <alignment vertical="center"/>
    </xf>
    <xf numFmtId="3" fontId="8" fillId="0" borderId="92" xfId="0" applyNumberFormat="1" applyFont="1" applyFill="1" applyBorder="1" applyAlignment="1">
      <alignment vertical="center"/>
    </xf>
    <xf numFmtId="0" fontId="8" fillId="0" borderId="90" xfId="0" applyFont="1" applyFill="1" applyBorder="1"/>
    <xf numFmtId="3" fontId="8" fillId="0" borderId="91" xfId="0" applyNumberFormat="1" applyFont="1" applyFill="1" applyBorder="1"/>
    <xf numFmtId="4" fontId="8" fillId="0" borderId="91" xfId="0" applyNumberFormat="1" applyFont="1" applyFill="1" applyBorder="1"/>
    <xf numFmtId="3" fontId="8" fillId="0" borderId="92" xfId="0" applyNumberFormat="1" applyFont="1" applyFill="1" applyBorder="1"/>
    <xf numFmtId="0" fontId="15" fillId="0" borderId="79" xfId="0" applyFont="1" applyFill="1" applyBorder="1"/>
    <xf numFmtId="3" fontId="15" fillId="0" borderId="56" xfId="0" applyNumberFormat="1" applyFont="1" applyFill="1" applyBorder="1"/>
    <xf numFmtId="4" fontId="15" fillId="0" borderId="56" xfId="0" applyNumberFormat="1" applyFont="1" applyFill="1" applyBorder="1"/>
    <xf numFmtId="3" fontId="15" fillId="0" borderId="58" xfId="0" applyNumberFormat="1" applyFont="1" applyFill="1" applyBorder="1"/>
    <xf numFmtId="3" fontId="31" fillId="0" borderId="0" xfId="0" applyNumberFormat="1" applyFont="1"/>
    <xf numFmtId="0" fontId="32" fillId="0" borderId="0" xfId="0" applyFont="1"/>
    <xf numFmtId="3" fontId="0" fillId="0" borderId="13" xfId="0" applyNumberFormat="1" applyFill="1" applyBorder="1"/>
    <xf numFmtId="0" fontId="9" fillId="0" borderId="25" xfId="0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0" fontId="8" fillId="0" borderId="39" xfId="0" applyFont="1" applyFill="1" applyBorder="1" applyAlignment="1">
      <alignment horizontal="left"/>
    </xf>
    <xf numFmtId="0" fontId="33" fillId="0" borderId="0" xfId="0" applyFont="1"/>
    <xf numFmtId="0" fontId="13" fillId="0" borderId="72" xfId="0" applyFont="1" applyFill="1" applyBorder="1"/>
    <xf numFmtId="0" fontId="4" fillId="0" borderId="0" xfId="0" applyFont="1" applyAlignment="1"/>
    <xf numFmtId="4" fontId="6" fillId="0" borderId="17" xfId="0" applyNumberFormat="1" applyFont="1" applyFill="1" applyBorder="1"/>
    <xf numFmtId="4" fontId="0" fillId="0" borderId="41" xfId="0" applyNumberFormat="1" applyFill="1" applyBorder="1"/>
    <xf numFmtId="4" fontId="13" fillId="0" borderId="69" xfId="0" applyNumberFormat="1" applyFont="1" applyFill="1" applyBorder="1"/>
    <xf numFmtId="4" fontId="13" fillId="0" borderId="33" xfId="0" applyNumberFormat="1" applyFont="1" applyFill="1" applyBorder="1"/>
    <xf numFmtId="4" fontId="13" fillId="0" borderId="33" xfId="0" applyNumberFormat="1" applyFont="1" applyFill="1" applyBorder="1" applyAlignment="1">
      <alignment horizontal="right"/>
    </xf>
    <xf numFmtId="4" fontId="0" fillId="0" borderId="33" xfId="0" applyNumberFormat="1" applyFill="1" applyBorder="1"/>
    <xf numFmtId="4" fontId="0" fillId="0" borderId="38" xfId="0" applyNumberFormat="1" applyFill="1" applyBorder="1"/>
    <xf numFmtId="4" fontId="2" fillId="0" borderId="58" xfId="0" applyNumberFormat="1" applyFont="1" applyFill="1" applyBorder="1"/>
    <xf numFmtId="4" fontId="6" fillId="0" borderId="15" xfId="0" applyNumberFormat="1" applyFont="1" applyFill="1" applyBorder="1"/>
    <xf numFmtId="4" fontId="7" fillId="0" borderId="21" xfId="0" applyNumberFormat="1" applyFont="1" applyFill="1" applyBorder="1"/>
    <xf numFmtId="4" fontId="5" fillId="0" borderId="37" xfId="0" applyNumberFormat="1" applyFont="1" applyBorder="1"/>
    <xf numFmtId="4" fontId="6" fillId="0" borderId="49" xfId="0" applyNumberFormat="1" applyFont="1" applyFill="1" applyBorder="1"/>
    <xf numFmtId="4" fontId="7" fillId="0" borderId="49" xfId="0" applyNumberFormat="1" applyFont="1" applyFill="1" applyBorder="1"/>
    <xf numFmtId="4" fontId="15" fillId="0" borderId="56" xfId="0" applyNumberFormat="1" applyFont="1" applyBorder="1"/>
    <xf numFmtId="4" fontId="8" fillId="0" borderId="23" xfId="0" applyNumberFormat="1" applyFont="1" applyBorder="1"/>
    <xf numFmtId="4" fontId="5" fillId="0" borderId="38" xfId="0" applyNumberFormat="1" applyFont="1" applyBorder="1"/>
    <xf numFmtId="4" fontId="12" fillId="0" borderId="23" xfId="0" applyNumberFormat="1" applyFont="1" applyFill="1" applyBorder="1"/>
    <xf numFmtId="4" fontId="2" fillId="0" borderId="41" xfId="0" applyNumberFormat="1" applyFont="1" applyFill="1" applyBorder="1"/>
    <xf numFmtId="4" fontId="10" fillId="0" borderId="23" xfId="0" applyNumberFormat="1" applyFont="1" applyFill="1" applyBorder="1"/>
    <xf numFmtId="4" fontId="6" fillId="0" borderId="50" xfId="0" applyNumberFormat="1" applyFont="1" applyFill="1" applyBorder="1"/>
    <xf numFmtId="4" fontId="7" fillId="0" borderId="50" xfId="0" applyNumberFormat="1" applyFont="1" applyFill="1" applyBorder="1"/>
    <xf numFmtId="4" fontId="9" fillId="0" borderId="38" xfId="0" applyNumberFormat="1" applyFont="1" applyFill="1" applyBorder="1"/>
    <xf numFmtId="4" fontId="7" fillId="0" borderId="23" xfId="0" applyNumberFormat="1" applyFont="1" applyFill="1" applyBorder="1"/>
    <xf numFmtId="4" fontId="9" fillId="0" borderId="51" xfId="0" applyNumberFormat="1" applyFont="1" applyFill="1" applyBorder="1"/>
    <xf numFmtId="4" fontId="5" fillId="0" borderId="51" xfId="0" applyNumberFormat="1" applyFont="1" applyBorder="1"/>
    <xf numFmtId="4" fontId="12" fillId="0" borderId="41" xfId="0" applyNumberFormat="1" applyFont="1" applyFill="1" applyBorder="1"/>
    <xf numFmtId="4" fontId="11" fillId="0" borderId="33" xfId="0" applyNumberFormat="1" applyFont="1" applyFill="1" applyBorder="1"/>
    <xf numFmtId="4" fontId="14" fillId="0" borderId="23" xfId="0" applyNumberFormat="1" applyFont="1" applyFill="1" applyBorder="1"/>
    <xf numFmtId="4" fontId="15" fillId="0" borderId="58" xfId="0" applyNumberFormat="1" applyFont="1" applyBorder="1"/>
    <xf numFmtId="4" fontId="7" fillId="0" borderId="17" xfId="0" applyNumberFormat="1" applyFont="1" applyFill="1" applyBorder="1" applyAlignment="1">
      <alignment vertical="center"/>
    </xf>
    <xf numFmtId="4" fontId="4" fillId="0" borderId="23" xfId="0" applyNumberFormat="1" applyFont="1" applyBorder="1"/>
    <xf numFmtId="4" fontId="0" fillId="0" borderId="69" xfId="0" applyNumberFormat="1" applyFont="1" applyBorder="1"/>
    <xf numFmtId="4" fontId="0" fillId="0" borderId="41" xfId="0" applyNumberFormat="1" applyFont="1" applyBorder="1"/>
    <xf numFmtId="4" fontId="13" fillId="0" borderId="69" xfId="0" applyNumberFormat="1" applyFont="1" applyBorder="1"/>
    <xf numFmtId="4" fontId="8" fillId="0" borderId="23" xfId="0" applyNumberFormat="1" applyFont="1" applyBorder="1" applyAlignment="1">
      <alignment vertical="center"/>
    </xf>
    <xf numFmtId="4" fontId="6" fillId="0" borderId="41" xfId="0" applyNumberFormat="1" applyFont="1" applyFill="1" applyBorder="1" applyAlignment="1">
      <alignment horizontal="right"/>
    </xf>
    <xf numFmtId="4" fontId="13" fillId="0" borderId="30" xfId="0" applyNumberFormat="1" applyFont="1" applyFill="1" applyBorder="1"/>
    <xf numFmtId="4" fontId="6" fillId="0" borderId="23" xfId="0" applyNumberFormat="1" applyFont="1" applyFill="1" applyBorder="1"/>
    <xf numFmtId="4" fontId="12" fillId="0" borderId="50" xfId="0" applyNumberFormat="1" applyFont="1" applyFill="1" applyBorder="1"/>
    <xf numFmtId="4" fontId="8" fillId="0" borderId="23" xfId="0" applyNumberFormat="1" applyFont="1" applyFill="1" applyBorder="1"/>
    <xf numFmtId="4" fontId="6" fillId="0" borderId="58" xfId="0" applyNumberFormat="1" applyFont="1" applyFill="1" applyBorder="1"/>
    <xf numFmtId="4" fontId="13" fillId="0" borderId="29" xfId="0" applyNumberFormat="1" applyFont="1" applyFill="1" applyBorder="1"/>
    <xf numFmtId="4" fontId="6" fillId="0" borderId="22" xfId="0" applyNumberFormat="1" applyFont="1" applyFill="1" applyBorder="1"/>
    <xf numFmtId="4" fontId="8" fillId="0" borderId="22" xfId="0" applyNumberFormat="1" applyFont="1" applyFill="1" applyBorder="1"/>
    <xf numFmtId="4" fontId="6" fillId="0" borderId="34" xfId="0" applyNumberFormat="1" applyFont="1" applyFill="1" applyBorder="1" applyAlignment="1">
      <alignment vertical="center"/>
    </xf>
    <xf numFmtId="4" fontId="0" fillId="0" borderId="29" xfId="0" applyNumberFormat="1" applyBorder="1"/>
    <xf numFmtId="4" fontId="0" fillId="0" borderId="31" xfId="0" applyNumberFormat="1" applyBorder="1"/>
    <xf numFmtId="4" fontId="0" fillId="0" borderId="37" xfId="0" applyNumberFormat="1" applyBorder="1"/>
    <xf numFmtId="4" fontId="33" fillId="0" borderId="22" xfId="0" applyNumberFormat="1" applyFont="1" applyBorder="1"/>
    <xf numFmtId="4" fontId="4" fillId="0" borderId="22" xfId="0" applyNumberFormat="1" applyFont="1" applyBorder="1"/>
    <xf numFmtId="4" fontId="0" fillId="0" borderId="16" xfId="0" applyNumberFormat="1" applyBorder="1"/>
    <xf numFmtId="4" fontId="0" fillId="0" borderId="22" xfId="0" applyNumberFormat="1" applyBorder="1"/>
    <xf numFmtId="4" fontId="0" fillId="0" borderId="27" xfId="0" applyNumberFormat="1" applyBorder="1"/>
    <xf numFmtId="4" fontId="0" fillId="0" borderId="35" xfId="0" applyNumberFormat="1" applyBorder="1"/>
    <xf numFmtId="4" fontId="13" fillId="0" borderId="34" xfId="0" applyNumberFormat="1" applyFont="1" applyBorder="1"/>
    <xf numFmtId="4" fontId="0" fillId="0" borderId="27" xfId="0" applyNumberFormat="1" applyFont="1" applyBorder="1"/>
    <xf numFmtId="4" fontId="0" fillId="0" borderId="37" xfId="0" applyNumberFormat="1" applyFont="1" applyBorder="1"/>
    <xf numFmtId="4" fontId="4" fillId="0" borderId="22" xfId="0" applyNumberFormat="1" applyFont="1" applyBorder="1" applyAlignment="1">
      <alignment vertical="center"/>
    </xf>
    <xf numFmtId="2" fontId="7" fillId="0" borderId="41" xfId="0" applyNumberFormat="1" applyFont="1" applyFill="1" applyBorder="1" applyAlignment="1">
      <alignment horizontal="right"/>
    </xf>
    <xf numFmtId="2" fontId="9" fillId="0" borderId="30" xfId="0" applyNumberFormat="1" applyFont="1" applyFill="1" applyBorder="1"/>
    <xf numFmtId="2" fontId="7" fillId="0" borderId="23" xfId="0" applyNumberFormat="1" applyFont="1" applyFill="1" applyBorder="1"/>
    <xf numFmtId="2" fontId="9" fillId="0" borderId="69" xfId="0" applyNumberFormat="1" applyFont="1" applyFill="1" applyBorder="1"/>
    <xf numFmtId="2" fontId="9" fillId="0" borderId="33" xfId="0" applyNumberFormat="1" applyFont="1" applyFill="1" applyBorder="1"/>
    <xf numFmtId="2" fontId="9" fillId="0" borderId="51" xfId="0" applyNumberFormat="1" applyFont="1" applyFill="1" applyBorder="1"/>
    <xf numFmtId="2" fontId="25" fillId="0" borderId="69" xfId="0" applyNumberFormat="1" applyFont="1" applyFill="1" applyBorder="1"/>
    <xf numFmtId="2" fontId="25" fillId="0" borderId="30" xfId="0" applyNumberFormat="1" applyFont="1" applyFill="1" applyBorder="1"/>
    <xf numFmtId="2" fontId="26" fillId="0" borderId="30" xfId="0" applyNumberFormat="1" applyFont="1" applyFill="1" applyBorder="1"/>
    <xf numFmtId="2" fontId="7" fillId="0" borderId="33" xfId="0" applyNumberFormat="1" applyFont="1" applyFill="1" applyBorder="1"/>
    <xf numFmtId="2" fontId="9" fillId="0" borderId="41" xfId="0" applyNumberFormat="1" applyFont="1" applyFill="1" applyBorder="1"/>
    <xf numFmtId="2" fontId="9" fillId="0" borderId="38" xfId="0" applyNumberFormat="1" applyFont="1" applyFill="1" applyBorder="1"/>
    <xf numFmtId="2" fontId="11" fillId="0" borderId="69" xfId="0" applyNumberFormat="1" applyFont="1" applyFill="1" applyBorder="1"/>
    <xf numFmtId="2" fontId="11" fillId="0" borderId="30" xfId="0" applyNumberFormat="1" applyFont="1" applyFill="1" applyBorder="1"/>
    <xf numFmtId="2" fontId="9" fillId="0" borderId="23" xfId="0" applyNumberFormat="1" applyFont="1" applyFill="1" applyBorder="1"/>
    <xf numFmtId="2" fontId="11" fillId="0" borderId="52" xfId="0" applyNumberFormat="1" applyFont="1" applyFill="1" applyBorder="1"/>
    <xf numFmtId="2" fontId="7" fillId="0" borderId="41" xfId="0" applyNumberFormat="1" applyFont="1" applyFill="1" applyBorder="1"/>
    <xf numFmtId="2" fontId="13" fillId="0" borderId="23" xfId="0" applyNumberFormat="1" applyFont="1" applyFill="1" applyBorder="1"/>
    <xf numFmtId="2" fontId="13" fillId="0" borderId="51" xfId="0" applyNumberFormat="1" applyFont="1" applyFill="1" applyBorder="1"/>
    <xf numFmtId="2" fontId="10" fillId="0" borderId="23" xfId="0" applyNumberFormat="1" applyFont="1" applyFill="1" applyBorder="1"/>
    <xf numFmtId="2" fontId="6" fillId="0" borderId="58" xfId="0" applyNumberFormat="1" applyFont="1" applyFill="1" applyBorder="1"/>
    <xf numFmtId="4" fontId="34" fillId="0" borderId="29" xfId="0" applyNumberFormat="1" applyFont="1" applyFill="1" applyBorder="1"/>
    <xf numFmtId="4" fontId="11" fillId="0" borderId="31" xfId="0" applyNumberFormat="1" applyFont="1" applyFill="1" applyBorder="1"/>
    <xf numFmtId="4" fontId="9" fillId="0" borderId="37" xfId="0" applyNumberFormat="1" applyFont="1" applyFill="1" applyBorder="1"/>
    <xf numFmtId="4" fontId="11" fillId="0" borderId="35" xfId="0" applyNumberFormat="1" applyFont="1" applyFill="1" applyBorder="1"/>
    <xf numFmtId="4" fontId="7" fillId="0" borderId="34" xfId="0" applyNumberFormat="1" applyFont="1" applyFill="1" applyBorder="1"/>
    <xf numFmtId="4" fontId="13" fillId="0" borderId="16" xfId="0" applyNumberFormat="1" applyFont="1" applyFill="1" applyBorder="1"/>
    <xf numFmtId="4" fontId="9" fillId="0" borderId="69" xfId="0" applyNumberFormat="1" applyFont="1" applyFill="1" applyBorder="1"/>
    <xf numFmtId="4" fontId="9" fillId="0" borderId="35" xfId="0" applyNumberFormat="1" applyFont="1" applyFill="1" applyBorder="1"/>
    <xf numFmtId="4" fontId="9" fillId="0" borderId="52" xfId="0" applyNumberFormat="1" applyFont="1" applyFill="1" applyBorder="1"/>
    <xf numFmtId="4" fontId="0" fillId="0" borderId="88" xfId="0" applyNumberFormat="1" applyFill="1" applyBorder="1"/>
    <xf numFmtId="0" fontId="4" fillId="0" borderId="0" xfId="0" applyFont="1" applyAlignment="1">
      <alignment horizontal="left"/>
    </xf>
    <xf numFmtId="0" fontId="4" fillId="0" borderId="84" xfId="0" applyFont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6" fillId="0" borderId="53" xfId="0" applyFont="1" applyFill="1" applyBorder="1" applyAlignment="1">
      <alignment horizontal="left"/>
    </xf>
    <xf numFmtId="0" fontId="6" fillId="0" borderId="54" xfId="0" applyFont="1" applyFill="1" applyBorder="1" applyAlignment="1">
      <alignment horizontal="left"/>
    </xf>
    <xf numFmtId="0" fontId="6" fillId="0" borderId="55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0" fontId="9" fillId="0" borderId="49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2" fillId="0" borderId="19" xfId="0" applyFont="1" applyFill="1" applyBorder="1" applyAlignment="1">
      <alignment horizontal="left"/>
    </xf>
    <xf numFmtId="0" fontId="12" fillId="0" borderId="20" xfId="0" applyFont="1" applyFill="1" applyBorder="1" applyAlignment="1">
      <alignment horizontal="left"/>
    </xf>
    <xf numFmtId="0" fontId="9" fillId="0" borderId="2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left"/>
    </xf>
    <xf numFmtId="0" fontId="6" fillId="0" borderId="48" xfId="0" applyFont="1" applyFill="1" applyBorder="1" applyAlignment="1">
      <alignment horizontal="left"/>
    </xf>
    <xf numFmtId="0" fontId="7" fillId="0" borderId="48" xfId="0" applyFont="1" applyFill="1" applyBorder="1" applyAlignment="1">
      <alignment horizontal="left"/>
    </xf>
    <xf numFmtId="0" fontId="13" fillId="0" borderId="26" xfId="0" applyFont="1" applyFill="1" applyBorder="1"/>
    <xf numFmtId="0" fontId="13" fillId="0" borderId="11" xfId="0" applyFont="1" applyFill="1" applyBorder="1"/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33" fillId="0" borderId="84" xfId="0" applyFont="1" applyBorder="1" applyAlignment="1">
      <alignment horizontal="left"/>
    </xf>
    <xf numFmtId="0" fontId="7" fillId="0" borderId="26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16" fontId="7" fillId="0" borderId="24" xfId="0" applyNumberFormat="1" applyFont="1" applyFill="1" applyBorder="1" applyAlignment="1">
      <alignment horizontal="center"/>
    </xf>
    <xf numFmtId="16" fontId="7" fillId="0" borderId="26" xfId="0" applyNumberFormat="1" applyFont="1" applyFill="1" applyBorder="1" applyAlignment="1">
      <alignment horizontal="center"/>
    </xf>
    <xf numFmtId="16" fontId="7" fillId="0" borderId="11" xfId="0" applyNumberFormat="1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7" fillId="0" borderId="71" xfId="0" applyFont="1" applyFill="1" applyBorder="1" applyAlignment="1">
      <alignment horizontal="left"/>
    </xf>
    <xf numFmtId="0" fontId="8" fillId="0" borderId="24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2" fillId="0" borderId="7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13" fillId="0" borderId="75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center"/>
    </xf>
    <xf numFmtId="49" fontId="7" fillId="0" borderId="26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0" fontId="10" fillId="0" borderId="48" xfId="0" applyNumberFormat="1" applyFont="1" applyFill="1" applyBorder="1" applyAlignment="1">
      <alignment horizontal="left"/>
    </xf>
    <xf numFmtId="0" fontId="10" fillId="0" borderId="20" xfId="0" applyNumberFormat="1" applyFont="1" applyFill="1" applyBorder="1" applyAlignment="1">
      <alignment horizontal="left"/>
    </xf>
    <xf numFmtId="49" fontId="7" fillId="0" borderId="71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/>
    </xf>
    <xf numFmtId="49" fontId="7" fillId="0" borderId="48" xfId="0" applyNumberFormat="1" applyFont="1" applyFill="1" applyBorder="1" applyAlignment="1">
      <alignment horizontal="left"/>
    </xf>
    <xf numFmtId="49" fontId="7" fillId="0" borderId="20" xfId="0" applyNumberFormat="1" applyFont="1" applyFill="1" applyBorder="1" applyAlignment="1">
      <alignment horizontal="left"/>
    </xf>
    <xf numFmtId="0" fontId="11" fillId="0" borderId="48" xfId="0" applyFont="1" applyFill="1" applyBorder="1" applyAlignment="1">
      <alignment horizontal="left"/>
    </xf>
    <xf numFmtId="0" fontId="11" fillId="0" borderId="20" xfId="0" applyFont="1" applyFill="1" applyBorder="1" applyAlignment="1">
      <alignment horizontal="left"/>
    </xf>
    <xf numFmtId="0" fontId="7" fillId="0" borderId="59" xfId="0" applyFont="1" applyFill="1" applyBorder="1" applyAlignment="1">
      <alignment horizontal="left" vertical="center" wrapText="1"/>
    </xf>
    <xf numFmtId="0" fontId="7" fillId="0" borderId="60" xfId="0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16" fontId="2" fillId="0" borderId="4" xfId="0" applyNumberFormat="1" applyFont="1" applyFill="1" applyBorder="1" applyAlignment="1">
      <alignment horizontal="center" vertical="center" wrapText="1"/>
    </xf>
    <xf numFmtId="16" fontId="2" fillId="0" borderId="9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6" fillId="0" borderId="20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49" fontId="2" fillId="0" borderId="19" xfId="0" applyNumberFormat="1" applyFont="1" applyFill="1" applyBorder="1" applyAlignment="1">
      <alignment horizontal="left"/>
    </xf>
    <xf numFmtId="49" fontId="2" fillId="0" borderId="20" xfId="0" applyNumberFormat="1" applyFont="1" applyFill="1" applyBorder="1" applyAlignment="1">
      <alignment horizontal="left"/>
    </xf>
    <xf numFmtId="0" fontId="6" fillId="0" borderId="79" xfId="0" applyFont="1" applyFill="1" applyBorder="1" applyAlignment="1">
      <alignment horizontal="left"/>
    </xf>
    <xf numFmtId="0" fontId="6" fillId="0" borderId="56" xfId="0" applyFont="1" applyFill="1" applyBorder="1" applyAlignment="1">
      <alignment horizontal="left"/>
    </xf>
    <xf numFmtId="49" fontId="7" fillId="0" borderId="22" xfId="0" applyNumberFormat="1" applyFont="1" applyFill="1" applyBorder="1" applyAlignment="1">
      <alignment horizontal="left"/>
    </xf>
    <xf numFmtId="49" fontId="2" fillId="0" borderId="25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center"/>
    </xf>
    <xf numFmtId="49" fontId="7" fillId="0" borderId="34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left"/>
    </xf>
    <xf numFmtId="49" fontId="7" fillId="0" borderId="19" xfId="0" applyNumberFormat="1" applyFont="1" applyFill="1" applyBorder="1" applyAlignment="1">
      <alignment horizontal="left"/>
    </xf>
    <xf numFmtId="0" fontId="7" fillId="0" borderId="2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165" fontId="2" fillId="0" borderId="16" xfId="0" applyNumberFormat="1" applyFont="1" applyFill="1" applyBorder="1" applyAlignment="1">
      <alignment horizontal="center"/>
    </xf>
    <xf numFmtId="165" fontId="2" fillId="0" borderId="34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" fontId="2" fillId="0" borderId="84" xfId="0" applyNumberFormat="1" applyFont="1" applyFill="1" applyBorder="1" applyAlignment="1">
      <alignment horizontal="left"/>
    </xf>
    <xf numFmtId="16" fontId="2" fillId="0" borderId="2" xfId="0" applyNumberFormat="1" applyFont="1" applyFill="1" applyBorder="1" applyAlignment="1">
      <alignment horizontal="center" vertical="center" wrapText="1"/>
    </xf>
    <xf numFmtId="16" fontId="2" fillId="0" borderId="7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" fillId="0" borderId="55" xfId="0" applyFont="1" applyFill="1" applyBorder="1" applyAlignment="1">
      <alignment horizontal="left"/>
    </xf>
    <xf numFmtId="0" fontId="0" fillId="0" borderId="85" xfId="0" applyFill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0" fillId="0" borderId="2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93" xfId="0" applyFill="1" applyBorder="1" applyAlignment="1">
      <alignment horizontal="center"/>
    </xf>
    <xf numFmtId="0" fontId="15" fillId="0" borderId="94" xfId="0" applyFont="1" applyFill="1" applyBorder="1" applyAlignment="1">
      <alignment horizontal="left" vertical="center"/>
    </xf>
    <xf numFmtId="0" fontId="15" fillId="0" borderId="85" xfId="0" applyFont="1" applyFill="1" applyBorder="1" applyAlignment="1">
      <alignment horizontal="left" vertical="center"/>
    </xf>
    <xf numFmtId="0" fontId="15" fillId="0" borderId="95" xfId="0" applyFont="1" applyFill="1" applyBorder="1" applyAlignment="1">
      <alignment horizontal="left" vertical="center"/>
    </xf>
    <xf numFmtId="0" fontId="15" fillId="0" borderId="96" xfId="0" applyFont="1" applyFill="1" applyBorder="1" applyAlignment="1">
      <alignment horizontal="left" vertical="center"/>
    </xf>
    <xf numFmtId="0" fontId="15" fillId="0" borderId="84" xfId="0" applyFont="1" applyFill="1" applyBorder="1" applyAlignment="1">
      <alignment horizontal="left" vertical="center"/>
    </xf>
    <xf numFmtId="0" fontId="15" fillId="0" borderId="9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topLeftCell="B1" zoomScaleNormal="100" workbookViewId="0">
      <selection activeCell="K17" sqref="K17"/>
    </sheetView>
  </sheetViews>
  <sheetFormatPr defaultRowHeight="12.75" x14ac:dyDescent="0.2"/>
  <cols>
    <col min="1" max="2" width="9.140625" style="1"/>
    <col min="3" max="3" width="38.5703125" style="1" customWidth="1"/>
    <col min="4" max="4" width="17" style="1" hidden="1" customWidth="1"/>
    <col min="5" max="5" width="15.85546875" style="1" hidden="1" customWidth="1"/>
    <col min="6" max="6" width="15" style="1" hidden="1" customWidth="1"/>
    <col min="7" max="7" width="14.28515625" style="1" customWidth="1"/>
    <col min="8" max="8" width="19" style="1" customWidth="1"/>
    <col min="9" max="9" width="13.85546875" style="1" customWidth="1"/>
    <col min="10" max="10" width="9.140625" style="1"/>
    <col min="11" max="11" width="11.7109375" style="1" bestFit="1" customWidth="1"/>
    <col min="12" max="12" width="12" style="1" customWidth="1"/>
    <col min="13" max="13" width="9.140625" style="1"/>
    <col min="14" max="14" width="12.7109375" style="1" customWidth="1"/>
    <col min="15" max="245" width="9.140625" style="1"/>
    <col min="246" max="246" width="32.140625" style="1" customWidth="1"/>
    <col min="247" max="258" width="0" style="1" hidden="1" customWidth="1"/>
    <col min="259" max="259" width="17" style="1" customWidth="1"/>
    <col min="260" max="260" width="15.85546875" style="1" customWidth="1"/>
    <col min="261" max="261" width="15" style="1" customWidth="1"/>
    <col min="262" max="262" width="14.28515625" style="1" customWidth="1"/>
    <col min="263" max="263" width="8.28515625" style="1" customWidth="1"/>
    <col min="264" max="264" width="13.7109375" style="1" customWidth="1"/>
    <col min="265" max="265" width="13.85546875" style="1" customWidth="1"/>
    <col min="266" max="266" width="9.140625" style="1"/>
    <col min="267" max="267" width="11.7109375" style="1" bestFit="1" customWidth="1"/>
    <col min="268" max="268" width="12" style="1" customWidth="1"/>
    <col min="269" max="269" width="9.140625" style="1"/>
    <col min="270" max="270" width="12.7109375" style="1" customWidth="1"/>
    <col min="271" max="501" width="9.140625" style="1"/>
    <col min="502" max="502" width="32.140625" style="1" customWidth="1"/>
    <col min="503" max="514" width="0" style="1" hidden="1" customWidth="1"/>
    <col min="515" max="515" width="17" style="1" customWidth="1"/>
    <col min="516" max="516" width="15.85546875" style="1" customWidth="1"/>
    <col min="517" max="517" width="15" style="1" customWidth="1"/>
    <col min="518" max="518" width="14.28515625" style="1" customWidth="1"/>
    <col min="519" max="519" width="8.28515625" style="1" customWidth="1"/>
    <col min="520" max="520" width="13.7109375" style="1" customWidth="1"/>
    <col min="521" max="521" width="13.85546875" style="1" customWidth="1"/>
    <col min="522" max="522" width="9.140625" style="1"/>
    <col min="523" max="523" width="11.7109375" style="1" bestFit="1" customWidth="1"/>
    <col min="524" max="524" width="12" style="1" customWidth="1"/>
    <col min="525" max="525" width="9.140625" style="1"/>
    <col min="526" max="526" width="12.7109375" style="1" customWidth="1"/>
    <col min="527" max="757" width="9.140625" style="1"/>
    <col min="758" max="758" width="32.140625" style="1" customWidth="1"/>
    <col min="759" max="770" width="0" style="1" hidden="1" customWidth="1"/>
    <col min="771" max="771" width="17" style="1" customWidth="1"/>
    <col min="772" max="772" width="15.85546875" style="1" customWidth="1"/>
    <col min="773" max="773" width="15" style="1" customWidth="1"/>
    <col min="774" max="774" width="14.28515625" style="1" customWidth="1"/>
    <col min="775" max="775" width="8.28515625" style="1" customWidth="1"/>
    <col min="776" max="776" width="13.7109375" style="1" customWidth="1"/>
    <col min="777" max="777" width="13.85546875" style="1" customWidth="1"/>
    <col min="778" max="778" width="9.140625" style="1"/>
    <col min="779" max="779" width="11.7109375" style="1" bestFit="1" customWidth="1"/>
    <col min="780" max="780" width="12" style="1" customWidth="1"/>
    <col min="781" max="781" width="9.140625" style="1"/>
    <col min="782" max="782" width="12.7109375" style="1" customWidth="1"/>
    <col min="783" max="1013" width="9.140625" style="1"/>
    <col min="1014" max="1014" width="32.140625" style="1" customWidth="1"/>
    <col min="1015" max="1026" width="0" style="1" hidden="1" customWidth="1"/>
    <col min="1027" max="1027" width="17" style="1" customWidth="1"/>
    <col min="1028" max="1028" width="15.85546875" style="1" customWidth="1"/>
    <col min="1029" max="1029" width="15" style="1" customWidth="1"/>
    <col min="1030" max="1030" width="14.28515625" style="1" customWidth="1"/>
    <col min="1031" max="1031" width="8.28515625" style="1" customWidth="1"/>
    <col min="1032" max="1032" width="13.7109375" style="1" customWidth="1"/>
    <col min="1033" max="1033" width="13.85546875" style="1" customWidth="1"/>
    <col min="1034" max="1034" width="9.140625" style="1"/>
    <col min="1035" max="1035" width="11.7109375" style="1" bestFit="1" customWidth="1"/>
    <col min="1036" max="1036" width="12" style="1" customWidth="1"/>
    <col min="1037" max="1037" width="9.140625" style="1"/>
    <col min="1038" max="1038" width="12.7109375" style="1" customWidth="1"/>
    <col min="1039" max="1269" width="9.140625" style="1"/>
    <col min="1270" max="1270" width="32.140625" style="1" customWidth="1"/>
    <col min="1271" max="1282" width="0" style="1" hidden="1" customWidth="1"/>
    <col min="1283" max="1283" width="17" style="1" customWidth="1"/>
    <col min="1284" max="1284" width="15.85546875" style="1" customWidth="1"/>
    <col min="1285" max="1285" width="15" style="1" customWidth="1"/>
    <col min="1286" max="1286" width="14.28515625" style="1" customWidth="1"/>
    <col min="1287" max="1287" width="8.28515625" style="1" customWidth="1"/>
    <col min="1288" max="1288" width="13.7109375" style="1" customWidth="1"/>
    <col min="1289" max="1289" width="13.85546875" style="1" customWidth="1"/>
    <col min="1290" max="1290" width="9.140625" style="1"/>
    <col min="1291" max="1291" width="11.7109375" style="1" bestFit="1" customWidth="1"/>
    <col min="1292" max="1292" width="12" style="1" customWidth="1"/>
    <col min="1293" max="1293" width="9.140625" style="1"/>
    <col min="1294" max="1294" width="12.7109375" style="1" customWidth="1"/>
    <col min="1295" max="1525" width="9.140625" style="1"/>
    <col min="1526" max="1526" width="32.140625" style="1" customWidth="1"/>
    <col min="1527" max="1538" width="0" style="1" hidden="1" customWidth="1"/>
    <col min="1539" max="1539" width="17" style="1" customWidth="1"/>
    <col min="1540" max="1540" width="15.85546875" style="1" customWidth="1"/>
    <col min="1541" max="1541" width="15" style="1" customWidth="1"/>
    <col min="1542" max="1542" width="14.28515625" style="1" customWidth="1"/>
    <col min="1543" max="1543" width="8.28515625" style="1" customWidth="1"/>
    <col min="1544" max="1544" width="13.7109375" style="1" customWidth="1"/>
    <col min="1545" max="1545" width="13.85546875" style="1" customWidth="1"/>
    <col min="1546" max="1546" width="9.140625" style="1"/>
    <col min="1547" max="1547" width="11.7109375" style="1" bestFit="1" customWidth="1"/>
    <col min="1548" max="1548" width="12" style="1" customWidth="1"/>
    <col min="1549" max="1549" width="9.140625" style="1"/>
    <col min="1550" max="1550" width="12.7109375" style="1" customWidth="1"/>
    <col min="1551" max="1781" width="9.140625" style="1"/>
    <col min="1782" max="1782" width="32.140625" style="1" customWidth="1"/>
    <col min="1783" max="1794" width="0" style="1" hidden="1" customWidth="1"/>
    <col min="1795" max="1795" width="17" style="1" customWidth="1"/>
    <col min="1796" max="1796" width="15.85546875" style="1" customWidth="1"/>
    <col min="1797" max="1797" width="15" style="1" customWidth="1"/>
    <col min="1798" max="1798" width="14.28515625" style="1" customWidth="1"/>
    <col min="1799" max="1799" width="8.28515625" style="1" customWidth="1"/>
    <col min="1800" max="1800" width="13.7109375" style="1" customWidth="1"/>
    <col min="1801" max="1801" width="13.85546875" style="1" customWidth="1"/>
    <col min="1802" max="1802" width="9.140625" style="1"/>
    <col min="1803" max="1803" width="11.7109375" style="1" bestFit="1" customWidth="1"/>
    <col min="1804" max="1804" width="12" style="1" customWidth="1"/>
    <col min="1805" max="1805" width="9.140625" style="1"/>
    <col min="1806" max="1806" width="12.7109375" style="1" customWidth="1"/>
    <col min="1807" max="2037" width="9.140625" style="1"/>
    <col min="2038" max="2038" width="32.140625" style="1" customWidth="1"/>
    <col min="2039" max="2050" width="0" style="1" hidden="1" customWidth="1"/>
    <col min="2051" max="2051" width="17" style="1" customWidth="1"/>
    <col min="2052" max="2052" width="15.85546875" style="1" customWidth="1"/>
    <col min="2053" max="2053" width="15" style="1" customWidth="1"/>
    <col min="2054" max="2054" width="14.28515625" style="1" customWidth="1"/>
    <col min="2055" max="2055" width="8.28515625" style="1" customWidth="1"/>
    <col min="2056" max="2056" width="13.7109375" style="1" customWidth="1"/>
    <col min="2057" max="2057" width="13.85546875" style="1" customWidth="1"/>
    <col min="2058" max="2058" width="9.140625" style="1"/>
    <col min="2059" max="2059" width="11.7109375" style="1" bestFit="1" customWidth="1"/>
    <col min="2060" max="2060" width="12" style="1" customWidth="1"/>
    <col min="2061" max="2061" width="9.140625" style="1"/>
    <col min="2062" max="2062" width="12.7109375" style="1" customWidth="1"/>
    <col min="2063" max="2293" width="9.140625" style="1"/>
    <col min="2294" max="2294" width="32.140625" style="1" customWidth="1"/>
    <col min="2295" max="2306" width="0" style="1" hidden="1" customWidth="1"/>
    <col min="2307" max="2307" width="17" style="1" customWidth="1"/>
    <col min="2308" max="2308" width="15.85546875" style="1" customWidth="1"/>
    <col min="2309" max="2309" width="15" style="1" customWidth="1"/>
    <col min="2310" max="2310" width="14.28515625" style="1" customWidth="1"/>
    <col min="2311" max="2311" width="8.28515625" style="1" customWidth="1"/>
    <col min="2312" max="2312" width="13.7109375" style="1" customWidth="1"/>
    <col min="2313" max="2313" width="13.85546875" style="1" customWidth="1"/>
    <col min="2314" max="2314" width="9.140625" style="1"/>
    <col min="2315" max="2315" width="11.7109375" style="1" bestFit="1" customWidth="1"/>
    <col min="2316" max="2316" width="12" style="1" customWidth="1"/>
    <col min="2317" max="2317" width="9.140625" style="1"/>
    <col min="2318" max="2318" width="12.7109375" style="1" customWidth="1"/>
    <col min="2319" max="2549" width="9.140625" style="1"/>
    <col min="2550" max="2550" width="32.140625" style="1" customWidth="1"/>
    <col min="2551" max="2562" width="0" style="1" hidden="1" customWidth="1"/>
    <col min="2563" max="2563" width="17" style="1" customWidth="1"/>
    <col min="2564" max="2564" width="15.85546875" style="1" customWidth="1"/>
    <col min="2565" max="2565" width="15" style="1" customWidth="1"/>
    <col min="2566" max="2566" width="14.28515625" style="1" customWidth="1"/>
    <col min="2567" max="2567" width="8.28515625" style="1" customWidth="1"/>
    <col min="2568" max="2568" width="13.7109375" style="1" customWidth="1"/>
    <col min="2569" max="2569" width="13.85546875" style="1" customWidth="1"/>
    <col min="2570" max="2570" width="9.140625" style="1"/>
    <col min="2571" max="2571" width="11.7109375" style="1" bestFit="1" customWidth="1"/>
    <col min="2572" max="2572" width="12" style="1" customWidth="1"/>
    <col min="2573" max="2573" width="9.140625" style="1"/>
    <col min="2574" max="2574" width="12.7109375" style="1" customWidth="1"/>
    <col min="2575" max="2805" width="9.140625" style="1"/>
    <col min="2806" max="2806" width="32.140625" style="1" customWidth="1"/>
    <col min="2807" max="2818" width="0" style="1" hidden="1" customWidth="1"/>
    <col min="2819" max="2819" width="17" style="1" customWidth="1"/>
    <col min="2820" max="2820" width="15.85546875" style="1" customWidth="1"/>
    <col min="2821" max="2821" width="15" style="1" customWidth="1"/>
    <col min="2822" max="2822" width="14.28515625" style="1" customWidth="1"/>
    <col min="2823" max="2823" width="8.28515625" style="1" customWidth="1"/>
    <col min="2824" max="2824" width="13.7109375" style="1" customWidth="1"/>
    <col min="2825" max="2825" width="13.85546875" style="1" customWidth="1"/>
    <col min="2826" max="2826" width="9.140625" style="1"/>
    <col min="2827" max="2827" width="11.7109375" style="1" bestFit="1" customWidth="1"/>
    <col min="2828" max="2828" width="12" style="1" customWidth="1"/>
    <col min="2829" max="2829" width="9.140625" style="1"/>
    <col min="2830" max="2830" width="12.7109375" style="1" customWidth="1"/>
    <col min="2831" max="3061" width="9.140625" style="1"/>
    <col min="3062" max="3062" width="32.140625" style="1" customWidth="1"/>
    <col min="3063" max="3074" width="0" style="1" hidden="1" customWidth="1"/>
    <col min="3075" max="3075" width="17" style="1" customWidth="1"/>
    <col min="3076" max="3076" width="15.85546875" style="1" customWidth="1"/>
    <col min="3077" max="3077" width="15" style="1" customWidth="1"/>
    <col min="3078" max="3078" width="14.28515625" style="1" customWidth="1"/>
    <col min="3079" max="3079" width="8.28515625" style="1" customWidth="1"/>
    <col min="3080" max="3080" width="13.7109375" style="1" customWidth="1"/>
    <col min="3081" max="3081" width="13.85546875" style="1" customWidth="1"/>
    <col min="3082" max="3082" width="9.140625" style="1"/>
    <col min="3083" max="3083" width="11.7109375" style="1" bestFit="1" customWidth="1"/>
    <col min="3084" max="3084" width="12" style="1" customWidth="1"/>
    <col min="3085" max="3085" width="9.140625" style="1"/>
    <col min="3086" max="3086" width="12.7109375" style="1" customWidth="1"/>
    <col min="3087" max="3317" width="9.140625" style="1"/>
    <col min="3318" max="3318" width="32.140625" style="1" customWidth="1"/>
    <col min="3319" max="3330" width="0" style="1" hidden="1" customWidth="1"/>
    <col min="3331" max="3331" width="17" style="1" customWidth="1"/>
    <col min="3332" max="3332" width="15.85546875" style="1" customWidth="1"/>
    <col min="3333" max="3333" width="15" style="1" customWidth="1"/>
    <col min="3334" max="3334" width="14.28515625" style="1" customWidth="1"/>
    <col min="3335" max="3335" width="8.28515625" style="1" customWidth="1"/>
    <col min="3336" max="3336" width="13.7109375" style="1" customWidth="1"/>
    <col min="3337" max="3337" width="13.85546875" style="1" customWidth="1"/>
    <col min="3338" max="3338" width="9.140625" style="1"/>
    <col min="3339" max="3339" width="11.7109375" style="1" bestFit="1" customWidth="1"/>
    <col min="3340" max="3340" width="12" style="1" customWidth="1"/>
    <col min="3341" max="3341" width="9.140625" style="1"/>
    <col min="3342" max="3342" width="12.7109375" style="1" customWidth="1"/>
    <col min="3343" max="3573" width="9.140625" style="1"/>
    <col min="3574" max="3574" width="32.140625" style="1" customWidth="1"/>
    <col min="3575" max="3586" width="0" style="1" hidden="1" customWidth="1"/>
    <col min="3587" max="3587" width="17" style="1" customWidth="1"/>
    <col min="3588" max="3588" width="15.85546875" style="1" customWidth="1"/>
    <col min="3589" max="3589" width="15" style="1" customWidth="1"/>
    <col min="3590" max="3590" width="14.28515625" style="1" customWidth="1"/>
    <col min="3591" max="3591" width="8.28515625" style="1" customWidth="1"/>
    <col min="3592" max="3592" width="13.7109375" style="1" customWidth="1"/>
    <col min="3593" max="3593" width="13.85546875" style="1" customWidth="1"/>
    <col min="3594" max="3594" width="9.140625" style="1"/>
    <col min="3595" max="3595" width="11.7109375" style="1" bestFit="1" customWidth="1"/>
    <col min="3596" max="3596" width="12" style="1" customWidth="1"/>
    <col min="3597" max="3597" width="9.140625" style="1"/>
    <col min="3598" max="3598" width="12.7109375" style="1" customWidth="1"/>
    <col min="3599" max="3829" width="9.140625" style="1"/>
    <col min="3830" max="3830" width="32.140625" style="1" customWidth="1"/>
    <col min="3831" max="3842" width="0" style="1" hidden="1" customWidth="1"/>
    <col min="3843" max="3843" width="17" style="1" customWidth="1"/>
    <col min="3844" max="3844" width="15.85546875" style="1" customWidth="1"/>
    <col min="3845" max="3845" width="15" style="1" customWidth="1"/>
    <col min="3846" max="3846" width="14.28515625" style="1" customWidth="1"/>
    <col min="3847" max="3847" width="8.28515625" style="1" customWidth="1"/>
    <col min="3848" max="3848" width="13.7109375" style="1" customWidth="1"/>
    <col min="3849" max="3849" width="13.85546875" style="1" customWidth="1"/>
    <col min="3850" max="3850" width="9.140625" style="1"/>
    <col min="3851" max="3851" width="11.7109375" style="1" bestFit="1" customWidth="1"/>
    <col min="3852" max="3852" width="12" style="1" customWidth="1"/>
    <col min="3853" max="3853" width="9.140625" style="1"/>
    <col min="3854" max="3854" width="12.7109375" style="1" customWidth="1"/>
    <col min="3855" max="4085" width="9.140625" style="1"/>
    <col min="4086" max="4086" width="32.140625" style="1" customWidth="1"/>
    <col min="4087" max="4098" width="0" style="1" hidden="1" customWidth="1"/>
    <col min="4099" max="4099" width="17" style="1" customWidth="1"/>
    <col min="4100" max="4100" width="15.85546875" style="1" customWidth="1"/>
    <col min="4101" max="4101" width="15" style="1" customWidth="1"/>
    <col min="4102" max="4102" width="14.28515625" style="1" customWidth="1"/>
    <col min="4103" max="4103" width="8.28515625" style="1" customWidth="1"/>
    <col min="4104" max="4104" width="13.7109375" style="1" customWidth="1"/>
    <col min="4105" max="4105" width="13.85546875" style="1" customWidth="1"/>
    <col min="4106" max="4106" width="9.140625" style="1"/>
    <col min="4107" max="4107" width="11.7109375" style="1" bestFit="1" customWidth="1"/>
    <col min="4108" max="4108" width="12" style="1" customWidth="1"/>
    <col min="4109" max="4109" width="9.140625" style="1"/>
    <col min="4110" max="4110" width="12.7109375" style="1" customWidth="1"/>
    <col min="4111" max="4341" width="9.140625" style="1"/>
    <col min="4342" max="4342" width="32.140625" style="1" customWidth="1"/>
    <col min="4343" max="4354" width="0" style="1" hidden="1" customWidth="1"/>
    <col min="4355" max="4355" width="17" style="1" customWidth="1"/>
    <col min="4356" max="4356" width="15.85546875" style="1" customWidth="1"/>
    <col min="4357" max="4357" width="15" style="1" customWidth="1"/>
    <col min="4358" max="4358" width="14.28515625" style="1" customWidth="1"/>
    <col min="4359" max="4359" width="8.28515625" style="1" customWidth="1"/>
    <col min="4360" max="4360" width="13.7109375" style="1" customWidth="1"/>
    <col min="4361" max="4361" width="13.85546875" style="1" customWidth="1"/>
    <col min="4362" max="4362" width="9.140625" style="1"/>
    <col min="4363" max="4363" width="11.7109375" style="1" bestFit="1" customWidth="1"/>
    <col min="4364" max="4364" width="12" style="1" customWidth="1"/>
    <col min="4365" max="4365" width="9.140625" style="1"/>
    <col min="4366" max="4366" width="12.7109375" style="1" customWidth="1"/>
    <col min="4367" max="4597" width="9.140625" style="1"/>
    <col min="4598" max="4598" width="32.140625" style="1" customWidth="1"/>
    <col min="4599" max="4610" width="0" style="1" hidden="1" customWidth="1"/>
    <col min="4611" max="4611" width="17" style="1" customWidth="1"/>
    <col min="4612" max="4612" width="15.85546875" style="1" customWidth="1"/>
    <col min="4613" max="4613" width="15" style="1" customWidth="1"/>
    <col min="4614" max="4614" width="14.28515625" style="1" customWidth="1"/>
    <col min="4615" max="4615" width="8.28515625" style="1" customWidth="1"/>
    <col min="4616" max="4616" width="13.7109375" style="1" customWidth="1"/>
    <col min="4617" max="4617" width="13.85546875" style="1" customWidth="1"/>
    <col min="4618" max="4618" width="9.140625" style="1"/>
    <col min="4619" max="4619" width="11.7109375" style="1" bestFit="1" customWidth="1"/>
    <col min="4620" max="4620" width="12" style="1" customWidth="1"/>
    <col min="4621" max="4621" width="9.140625" style="1"/>
    <col min="4622" max="4622" width="12.7109375" style="1" customWidth="1"/>
    <col min="4623" max="4853" width="9.140625" style="1"/>
    <col min="4854" max="4854" width="32.140625" style="1" customWidth="1"/>
    <col min="4855" max="4866" width="0" style="1" hidden="1" customWidth="1"/>
    <col min="4867" max="4867" width="17" style="1" customWidth="1"/>
    <col min="4868" max="4868" width="15.85546875" style="1" customWidth="1"/>
    <col min="4869" max="4869" width="15" style="1" customWidth="1"/>
    <col min="4870" max="4870" width="14.28515625" style="1" customWidth="1"/>
    <col min="4871" max="4871" width="8.28515625" style="1" customWidth="1"/>
    <col min="4872" max="4872" width="13.7109375" style="1" customWidth="1"/>
    <col min="4873" max="4873" width="13.85546875" style="1" customWidth="1"/>
    <col min="4874" max="4874" width="9.140625" style="1"/>
    <col min="4875" max="4875" width="11.7109375" style="1" bestFit="1" customWidth="1"/>
    <col min="4876" max="4876" width="12" style="1" customWidth="1"/>
    <col min="4877" max="4877" width="9.140625" style="1"/>
    <col min="4878" max="4878" width="12.7109375" style="1" customWidth="1"/>
    <col min="4879" max="5109" width="9.140625" style="1"/>
    <col min="5110" max="5110" width="32.140625" style="1" customWidth="1"/>
    <col min="5111" max="5122" width="0" style="1" hidden="1" customWidth="1"/>
    <col min="5123" max="5123" width="17" style="1" customWidth="1"/>
    <col min="5124" max="5124" width="15.85546875" style="1" customWidth="1"/>
    <col min="5125" max="5125" width="15" style="1" customWidth="1"/>
    <col min="5126" max="5126" width="14.28515625" style="1" customWidth="1"/>
    <col min="5127" max="5127" width="8.28515625" style="1" customWidth="1"/>
    <col min="5128" max="5128" width="13.7109375" style="1" customWidth="1"/>
    <col min="5129" max="5129" width="13.85546875" style="1" customWidth="1"/>
    <col min="5130" max="5130" width="9.140625" style="1"/>
    <col min="5131" max="5131" width="11.7109375" style="1" bestFit="1" customWidth="1"/>
    <col min="5132" max="5132" width="12" style="1" customWidth="1"/>
    <col min="5133" max="5133" width="9.140625" style="1"/>
    <col min="5134" max="5134" width="12.7109375" style="1" customWidth="1"/>
    <col min="5135" max="5365" width="9.140625" style="1"/>
    <col min="5366" max="5366" width="32.140625" style="1" customWidth="1"/>
    <col min="5367" max="5378" width="0" style="1" hidden="1" customWidth="1"/>
    <col min="5379" max="5379" width="17" style="1" customWidth="1"/>
    <col min="5380" max="5380" width="15.85546875" style="1" customWidth="1"/>
    <col min="5381" max="5381" width="15" style="1" customWidth="1"/>
    <col min="5382" max="5382" width="14.28515625" style="1" customWidth="1"/>
    <col min="5383" max="5383" width="8.28515625" style="1" customWidth="1"/>
    <col min="5384" max="5384" width="13.7109375" style="1" customWidth="1"/>
    <col min="5385" max="5385" width="13.85546875" style="1" customWidth="1"/>
    <col min="5386" max="5386" width="9.140625" style="1"/>
    <col min="5387" max="5387" width="11.7109375" style="1" bestFit="1" customWidth="1"/>
    <col min="5388" max="5388" width="12" style="1" customWidth="1"/>
    <col min="5389" max="5389" width="9.140625" style="1"/>
    <col min="5390" max="5390" width="12.7109375" style="1" customWidth="1"/>
    <col min="5391" max="5621" width="9.140625" style="1"/>
    <col min="5622" max="5622" width="32.140625" style="1" customWidth="1"/>
    <col min="5623" max="5634" width="0" style="1" hidden="1" customWidth="1"/>
    <col min="5635" max="5635" width="17" style="1" customWidth="1"/>
    <col min="5636" max="5636" width="15.85546875" style="1" customWidth="1"/>
    <col min="5637" max="5637" width="15" style="1" customWidth="1"/>
    <col min="5638" max="5638" width="14.28515625" style="1" customWidth="1"/>
    <col min="5639" max="5639" width="8.28515625" style="1" customWidth="1"/>
    <col min="5640" max="5640" width="13.7109375" style="1" customWidth="1"/>
    <col min="5641" max="5641" width="13.85546875" style="1" customWidth="1"/>
    <col min="5642" max="5642" width="9.140625" style="1"/>
    <col min="5643" max="5643" width="11.7109375" style="1" bestFit="1" customWidth="1"/>
    <col min="5644" max="5644" width="12" style="1" customWidth="1"/>
    <col min="5645" max="5645" width="9.140625" style="1"/>
    <col min="5646" max="5646" width="12.7109375" style="1" customWidth="1"/>
    <col min="5647" max="5877" width="9.140625" style="1"/>
    <col min="5878" max="5878" width="32.140625" style="1" customWidth="1"/>
    <col min="5879" max="5890" width="0" style="1" hidden="1" customWidth="1"/>
    <col min="5891" max="5891" width="17" style="1" customWidth="1"/>
    <col min="5892" max="5892" width="15.85546875" style="1" customWidth="1"/>
    <col min="5893" max="5893" width="15" style="1" customWidth="1"/>
    <col min="5894" max="5894" width="14.28515625" style="1" customWidth="1"/>
    <col min="5895" max="5895" width="8.28515625" style="1" customWidth="1"/>
    <col min="5896" max="5896" width="13.7109375" style="1" customWidth="1"/>
    <col min="5897" max="5897" width="13.85546875" style="1" customWidth="1"/>
    <col min="5898" max="5898" width="9.140625" style="1"/>
    <col min="5899" max="5899" width="11.7109375" style="1" bestFit="1" customWidth="1"/>
    <col min="5900" max="5900" width="12" style="1" customWidth="1"/>
    <col min="5901" max="5901" width="9.140625" style="1"/>
    <col min="5902" max="5902" width="12.7109375" style="1" customWidth="1"/>
    <col min="5903" max="6133" width="9.140625" style="1"/>
    <col min="6134" max="6134" width="32.140625" style="1" customWidth="1"/>
    <col min="6135" max="6146" width="0" style="1" hidden="1" customWidth="1"/>
    <col min="6147" max="6147" width="17" style="1" customWidth="1"/>
    <col min="6148" max="6148" width="15.85546875" style="1" customWidth="1"/>
    <col min="6149" max="6149" width="15" style="1" customWidth="1"/>
    <col min="6150" max="6150" width="14.28515625" style="1" customWidth="1"/>
    <col min="6151" max="6151" width="8.28515625" style="1" customWidth="1"/>
    <col min="6152" max="6152" width="13.7109375" style="1" customWidth="1"/>
    <col min="6153" max="6153" width="13.85546875" style="1" customWidth="1"/>
    <col min="6154" max="6154" width="9.140625" style="1"/>
    <col min="6155" max="6155" width="11.7109375" style="1" bestFit="1" customWidth="1"/>
    <col min="6156" max="6156" width="12" style="1" customWidth="1"/>
    <col min="6157" max="6157" width="9.140625" style="1"/>
    <col min="6158" max="6158" width="12.7109375" style="1" customWidth="1"/>
    <col min="6159" max="6389" width="9.140625" style="1"/>
    <col min="6390" max="6390" width="32.140625" style="1" customWidth="1"/>
    <col min="6391" max="6402" width="0" style="1" hidden="1" customWidth="1"/>
    <col min="6403" max="6403" width="17" style="1" customWidth="1"/>
    <col min="6404" max="6404" width="15.85546875" style="1" customWidth="1"/>
    <col min="6405" max="6405" width="15" style="1" customWidth="1"/>
    <col min="6406" max="6406" width="14.28515625" style="1" customWidth="1"/>
    <col min="6407" max="6407" width="8.28515625" style="1" customWidth="1"/>
    <col min="6408" max="6408" width="13.7109375" style="1" customWidth="1"/>
    <col min="6409" max="6409" width="13.85546875" style="1" customWidth="1"/>
    <col min="6410" max="6410" width="9.140625" style="1"/>
    <col min="6411" max="6411" width="11.7109375" style="1" bestFit="1" customWidth="1"/>
    <col min="6412" max="6412" width="12" style="1" customWidth="1"/>
    <col min="6413" max="6413" width="9.140625" style="1"/>
    <col min="6414" max="6414" width="12.7109375" style="1" customWidth="1"/>
    <col min="6415" max="6645" width="9.140625" style="1"/>
    <col min="6646" max="6646" width="32.140625" style="1" customWidth="1"/>
    <col min="6647" max="6658" width="0" style="1" hidden="1" customWidth="1"/>
    <col min="6659" max="6659" width="17" style="1" customWidth="1"/>
    <col min="6660" max="6660" width="15.85546875" style="1" customWidth="1"/>
    <col min="6661" max="6661" width="15" style="1" customWidth="1"/>
    <col min="6662" max="6662" width="14.28515625" style="1" customWidth="1"/>
    <col min="6663" max="6663" width="8.28515625" style="1" customWidth="1"/>
    <col min="6664" max="6664" width="13.7109375" style="1" customWidth="1"/>
    <col min="6665" max="6665" width="13.85546875" style="1" customWidth="1"/>
    <col min="6666" max="6666" width="9.140625" style="1"/>
    <col min="6667" max="6667" width="11.7109375" style="1" bestFit="1" customWidth="1"/>
    <col min="6668" max="6668" width="12" style="1" customWidth="1"/>
    <col min="6669" max="6669" width="9.140625" style="1"/>
    <col min="6670" max="6670" width="12.7109375" style="1" customWidth="1"/>
    <col min="6671" max="6901" width="9.140625" style="1"/>
    <col min="6902" max="6902" width="32.140625" style="1" customWidth="1"/>
    <col min="6903" max="6914" width="0" style="1" hidden="1" customWidth="1"/>
    <col min="6915" max="6915" width="17" style="1" customWidth="1"/>
    <col min="6916" max="6916" width="15.85546875" style="1" customWidth="1"/>
    <col min="6917" max="6917" width="15" style="1" customWidth="1"/>
    <col min="6918" max="6918" width="14.28515625" style="1" customWidth="1"/>
    <col min="6919" max="6919" width="8.28515625" style="1" customWidth="1"/>
    <col min="6920" max="6920" width="13.7109375" style="1" customWidth="1"/>
    <col min="6921" max="6921" width="13.85546875" style="1" customWidth="1"/>
    <col min="6922" max="6922" width="9.140625" style="1"/>
    <col min="6923" max="6923" width="11.7109375" style="1" bestFit="1" customWidth="1"/>
    <col min="6924" max="6924" width="12" style="1" customWidth="1"/>
    <col min="6925" max="6925" width="9.140625" style="1"/>
    <col min="6926" max="6926" width="12.7109375" style="1" customWidth="1"/>
    <col min="6927" max="7157" width="9.140625" style="1"/>
    <col min="7158" max="7158" width="32.140625" style="1" customWidth="1"/>
    <col min="7159" max="7170" width="0" style="1" hidden="1" customWidth="1"/>
    <col min="7171" max="7171" width="17" style="1" customWidth="1"/>
    <col min="7172" max="7172" width="15.85546875" style="1" customWidth="1"/>
    <col min="7173" max="7173" width="15" style="1" customWidth="1"/>
    <col min="7174" max="7174" width="14.28515625" style="1" customWidth="1"/>
    <col min="7175" max="7175" width="8.28515625" style="1" customWidth="1"/>
    <col min="7176" max="7176" width="13.7109375" style="1" customWidth="1"/>
    <col min="7177" max="7177" width="13.85546875" style="1" customWidth="1"/>
    <col min="7178" max="7178" width="9.140625" style="1"/>
    <col min="7179" max="7179" width="11.7109375" style="1" bestFit="1" customWidth="1"/>
    <col min="7180" max="7180" width="12" style="1" customWidth="1"/>
    <col min="7181" max="7181" width="9.140625" style="1"/>
    <col min="7182" max="7182" width="12.7109375" style="1" customWidth="1"/>
    <col min="7183" max="7413" width="9.140625" style="1"/>
    <col min="7414" max="7414" width="32.140625" style="1" customWidth="1"/>
    <col min="7415" max="7426" width="0" style="1" hidden="1" customWidth="1"/>
    <col min="7427" max="7427" width="17" style="1" customWidth="1"/>
    <col min="7428" max="7428" width="15.85546875" style="1" customWidth="1"/>
    <col min="7429" max="7429" width="15" style="1" customWidth="1"/>
    <col min="7430" max="7430" width="14.28515625" style="1" customWidth="1"/>
    <col min="7431" max="7431" width="8.28515625" style="1" customWidth="1"/>
    <col min="7432" max="7432" width="13.7109375" style="1" customWidth="1"/>
    <col min="7433" max="7433" width="13.85546875" style="1" customWidth="1"/>
    <col min="7434" max="7434" width="9.140625" style="1"/>
    <col min="7435" max="7435" width="11.7109375" style="1" bestFit="1" customWidth="1"/>
    <col min="7436" max="7436" width="12" style="1" customWidth="1"/>
    <col min="7437" max="7437" width="9.140625" style="1"/>
    <col min="7438" max="7438" width="12.7109375" style="1" customWidth="1"/>
    <col min="7439" max="7669" width="9.140625" style="1"/>
    <col min="7670" max="7670" width="32.140625" style="1" customWidth="1"/>
    <col min="7671" max="7682" width="0" style="1" hidden="1" customWidth="1"/>
    <col min="7683" max="7683" width="17" style="1" customWidth="1"/>
    <col min="7684" max="7684" width="15.85546875" style="1" customWidth="1"/>
    <col min="7685" max="7685" width="15" style="1" customWidth="1"/>
    <col min="7686" max="7686" width="14.28515625" style="1" customWidth="1"/>
    <col min="7687" max="7687" width="8.28515625" style="1" customWidth="1"/>
    <col min="7688" max="7688" width="13.7109375" style="1" customWidth="1"/>
    <col min="7689" max="7689" width="13.85546875" style="1" customWidth="1"/>
    <col min="7690" max="7690" width="9.140625" style="1"/>
    <col min="7691" max="7691" width="11.7109375" style="1" bestFit="1" customWidth="1"/>
    <col min="7692" max="7692" width="12" style="1" customWidth="1"/>
    <col min="7693" max="7693" width="9.140625" style="1"/>
    <col min="7694" max="7694" width="12.7109375" style="1" customWidth="1"/>
    <col min="7695" max="7925" width="9.140625" style="1"/>
    <col min="7926" max="7926" width="32.140625" style="1" customWidth="1"/>
    <col min="7927" max="7938" width="0" style="1" hidden="1" customWidth="1"/>
    <col min="7939" max="7939" width="17" style="1" customWidth="1"/>
    <col min="7940" max="7940" width="15.85546875" style="1" customWidth="1"/>
    <col min="7941" max="7941" width="15" style="1" customWidth="1"/>
    <col min="7942" max="7942" width="14.28515625" style="1" customWidth="1"/>
    <col min="7943" max="7943" width="8.28515625" style="1" customWidth="1"/>
    <col min="7944" max="7944" width="13.7109375" style="1" customWidth="1"/>
    <col min="7945" max="7945" width="13.85546875" style="1" customWidth="1"/>
    <col min="7946" max="7946" width="9.140625" style="1"/>
    <col min="7947" max="7947" width="11.7109375" style="1" bestFit="1" customWidth="1"/>
    <col min="7948" max="7948" width="12" style="1" customWidth="1"/>
    <col min="7949" max="7949" width="9.140625" style="1"/>
    <col min="7950" max="7950" width="12.7109375" style="1" customWidth="1"/>
    <col min="7951" max="8181" width="9.140625" style="1"/>
    <col min="8182" max="8182" width="32.140625" style="1" customWidth="1"/>
    <col min="8183" max="8194" width="0" style="1" hidden="1" customWidth="1"/>
    <col min="8195" max="8195" width="17" style="1" customWidth="1"/>
    <col min="8196" max="8196" width="15.85546875" style="1" customWidth="1"/>
    <col min="8197" max="8197" width="15" style="1" customWidth="1"/>
    <col min="8198" max="8198" width="14.28515625" style="1" customWidth="1"/>
    <col min="8199" max="8199" width="8.28515625" style="1" customWidth="1"/>
    <col min="8200" max="8200" width="13.7109375" style="1" customWidth="1"/>
    <col min="8201" max="8201" width="13.85546875" style="1" customWidth="1"/>
    <col min="8202" max="8202" width="9.140625" style="1"/>
    <col min="8203" max="8203" width="11.7109375" style="1" bestFit="1" customWidth="1"/>
    <col min="8204" max="8204" width="12" style="1" customWidth="1"/>
    <col min="8205" max="8205" width="9.140625" style="1"/>
    <col min="8206" max="8206" width="12.7109375" style="1" customWidth="1"/>
    <col min="8207" max="8437" width="9.140625" style="1"/>
    <col min="8438" max="8438" width="32.140625" style="1" customWidth="1"/>
    <col min="8439" max="8450" width="0" style="1" hidden="1" customWidth="1"/>
    <col min="8451" max="8451" width="17" style="1" customWidth="1"/>
    <col min="8452" max="8452" width="15.85546875" style="1" customWidth="1"/>
    <col min="8453" max="8453" width="15" style="1" customWidth="1"/>
    <col min="8454" max="8454" width="14.28515625" style="1" customWidth="1"/>
    <col min="8455" max="8455" width="8.28515625" style="1" customWidth="1"/>
    <col min="8456" max="8456" width="13.7109375" style="1" customWidth="1"/>
    <col min="8457" max="8457" width="13.85546875" style="1" customWidth="1"/>
    <col min="8458" max="8458" width="9.140625" style="1"/>
    <col min="8459" max="8459" width="11.7109375" style="1" bestFit="1" customWidth="1"/>
    <col min="8460" max="8460" width="12" style="1" customWidth="1"/>
    <col min="8461" max="8461" width="9.140625" style="1"/>
    <col min="8462" max="8462" width="12.7109375" style="1" customWidth="1"/>
    <col min="8463" max="8693" width="9.140625" style="1"/>
    <col min="8694" max="8694" width="32.140625" style="1" customWidth="1"/>
    <col min="8695" max="8706" width="0" style="1" hidden="1" customWidth="1"/>
    <col min="8707" max="8707" width="17" style="1" customWidth="1"/>
    <col min="8708" max="8708" width="15.85546875" style="1" customWidth="1"/>
    <col min="8709" max="8709" width="15" style="1" customWidth="1"/>
    <col min="8710" max="8710" width="14.28515625" style="1" customWidth="1"/>
    <col min="8711" max="8711" width="8.28515625" style="1" customWidth="1"/>
    <col min="8712" max="8712" width="13.7109375" style="1" customWidth="1"/>
    <col min="8713" max="8713" width="13.85546875" style="1" customWidth="1"/>
    <col min="8714" max="8714" width="9.140625" style="1"/>
    <col min="8715" max="8715" width="11.7109375" style="1" bestFit="1" customWidth="1"/>
    <col min="8716" max="8716" width="12" style="1" customWidth="1"/>
    <col min="8717" max="8717" width="9.140625" style="1"/>
    <col min="8718" max="8718" width="12.7109375" style="1" customWidth="1"/>
    <col min="8719" max="8949" width="9.140625" style="1"/>
    <col min="8950" max="8950" width="32.140625" style="1" customWidth="1"/>
    <col min="8951" max="8962" width="0" style="1" hidden="1" customWidth="1"/>
    <col min="8963" max="8963" width="17" style="1" customWidth="1"/>
    <col min="8964" max="8964" width="15.85546875" style="1" customWidth="1"/>
    <col min="8965" max="8965" width="15" style="1" customWidth="1"/>
    <col min="8966" max="8966" width="14.28515625" style="1" customWidth="1"/>
    <col min="8967" max="8967" width="8.28515625" style="1" customWidth="1"/>
    <col min="8968" max="8968" width="13.7109375" style="1" customWidth="1"/>
    <col min="8969" max="8969" width="13.85546875" style="1" customWidth="1"/>
    <col min="8970" max="8970" width="9.140625" style="1"/>
    <col min="8971" max="8971" width="11.7109375" style="1" bestFit="1" customWidth="1"/>
    <col min="8972" max="8972" width="12" style="1" customWidth="1"/>
    <col min="8973" max="8973" width="9.140625" style="1"/>
    <col min="8974" max="8974" width="12.7109375" style="1" customWidth="1"/>
    <col min="8975" max="9205" width="9.140625" style="1"/>
    <col min="9206" max="9206" width="32.140625" style="1" customWidth="1"/>
    <col min="9207" max="9218" width="0" style="1" hidden="1" customWidth="1"/>
    <col min="9219" max="9219" width="17" style="1" customWidth="1"/>
    <col min="9220" max="9220" width="15.85546875" style="1" customWidth="1"/>
    <col min="9221" max="9221" width="15" style="1" customWidth="1"/>
    <col min="9222" max="9222" width="14.28515625" style="1" customWidth="1"/>
    <col min="9223" max="9223" width="8.28515625" style="1" customWidth="1"/>
    <col min="9224" max="9224" width="13.7109375" style="1" customWidth="1"/>
    <col min="9225" max="9225" width="13.85546875" style="1" customWidth="1"/>
    <col min="9226" max="9226" width="9.140625" style="1"/>
    <col min="9227" max="9227" width="11.7109375" style="1" bestFit="1" customWidth="1"/>
    <col min="9228" max="9228" width="12" style="1" customWidth="1"/>
    <col min="9229" max="9229" width="9.140625" style="1"/>
    <col min="9230" max="9230" width="12.7109375" style="1" customWidth="1"/>
    <col min="9231" max="9461" width="9.140625" style="1"/>
    <col min="9462" max="9462" width="32.140625" style="1" customWidth="1"/>
    <col min="9463" max="9474" width="0" style="1" hidden="1" customWidth="1"/>
    <col min="9475" max="9475" width="17" style="1" customWidth="1"/>
    <col min="9476" max="9476" width="15.85546875" style="1" customWidth="1"/>
    <col min="9477" max="9477" width="15" style="1" customWidth="1"/>
    <col min="9478" max="9478" width="14.28515625" style="1" customWidth="1"/>
    <col min="9479" max="9479" width="8.28515625" style="1" customWidth="1"/>
    <col min="9480" max="9480" width="13.7109375" style="1" customWidth="1"/>
    <col min="9481" max="9481" width="13.85546875" style="1" customWidth="1"/>
    <col min="9482" max="9482" width="9.140625" style="1"/>
    <col min="9483" max="9483" width="11.7109375" style="1" bestFit="1" customWidth="1"/>
    <col min="9484" max="9484" width="12" style="1" customWidth="1"/>
    <col min="9485" max="9485" width="9.140625" style="1"/>
    <col min="9486" max="9486" width="12.7109375" style="1" customWidth="1"/>
    <col min="9487" max="9717" width="9.140625" style="1"/>
    <col min="9718" max="9718" width="32.140625" style="1" customWidth="1"/>
    <col min="9719" max="9730" width="0" style="1" hidden="1" customWidth="1"/>
    <col min="9731" max="9731" width="17" style="1" customWidth="1"/>
    <col min="9732" max="9732" width="15.85546875" style="1" customWidth="1"/>
    <col min="9733" max="9733" width="15" style="1" customWidth="1"/>
    <col min="9734" max="9734" width="14.28515625" style="1" customWidth="1"/>
    <col min="9735" max="9735" width="8.28515625" style="1" customWidth="1"/>
    <col min="9736" max="9736" width="13.7109375" style="1" customWidth="1"/>
    <col min="9737" max="9737" width="13.85546875" style="1" customWidth="1"/>
    <col min="9738" max="9738" width="9.140625" style="1"/>
    <col min="9739" max="9739" width="11.7109375" style="1" bestFit="1" customWidth="1"/>
    <col min="9740" max="9740" width="12" style="1" customWidth="1"/>
    <col min="9741" max="9741" width="9.140625" style="1"/>
    <col min="9742" max="9742" width="12.7109375" style="1" customWidth="1"/>
    <col min="9743" max="9973" width="9.140625" style="1"/>
    <col min="9974" max="9974" width="32.140625" style="1" customWidth="1"/>
    <col min="9975" max="9986" width="0" style="1" hidden="1" customWidth="1"/>
    <col min="9987" max="9987" width="17" style="1" customWidth="1"/>
    <col min="9988" max="9988" width="15.85546875" style="1" customWidth="1"/>
    <col min="9989" max="9989" width="15" style="1" customWidth="1"/>
    <col min="9990" max="9990" width="14.28515625" style="1" customWidth="1"/>
    <col min="9991" max="9991" width="8.28515625" style="1" customWidth="1"/>
    <col min="9992" max="9992" width="13.7109375" style="1" customWidth="1"/>
    <col min="9993" max="9993" width="13.85546875" style="1" customWidth="1"/>
    <col min="9994" max="9994" width="9.140625" style="1"/>
    <col min="9995" max="9995" width="11.7109375" style="1" bestFit="1" customWidth="1"/>
    <col min="9996" max="9996" width="12" style="1" customWidth="1"/>
    <col min="9997" max="9997" width="9.140625" style="1"/>
    <col min="9998" max="9998" width="12.7109375" style="1" customWidth="1"/>
    <col min="9999" max="10229" width="9.140625" style="1"/>
    <col min="10230" max="10230" width="32.140625" style="1" customWidth="1"/>
    <col min="10231" max="10242" width="0" style="1" hidden="1" customWidth="1"/>
    <col min="10243" max="10243" width="17" style="1" customWidth="1"/>
    <col min="10244" max="10244" width="15.85546875" style="1" customWidth="1"/>
    <col min="10245" max="10245" width="15" style="1" customWidth="1"/>
    <col min="10246" max="10246" width="14.28515625" style="1" customWidth="1"/>
    <col min="10247" max="10247" width="8.28515625" style="1" customWidth="1"/>
    <col min="10248" max="10248" width="13.7109375" style="1" customWidth="1"/>
    <col min="10249" max="10249" width="13.85546875" style="1" customWidth="1"/>
    <col min="10250" max="10250" width="9.140625" style="1"/>
    <col min="10251" max="10251" width="11.7109375" style="1" bestFit="1" customWidth="1"/>
    <col min="10252" max="10252" width="12" style="1" customWidth="1"/>
    <col min="10253" max="10253" width="9.140625" style="1"/>
    <col min="10254" max="10254" width="12.7109375" style="1" customWidth="1"/>
    <col min="10255" max="10485" width="9.140625" style="1"/>
    <col min="10486" max="10486" width="32.140625" style="1" customWidth="1"/>
    <col min="10487" max="10498" width="0" style="1" hidden="1" customWidth="1"/>
    <col min="10499" max="10499" width="17" style="1" customWidth="1"/>
    <col min="10500" max="10500" width="15.85546875" style="1" customWidth="1"/>
    <col min="10501" max="10501" width="15" style="1" customWidth="1"/>
    <col min="10502" max="10502" width="14.28515625" style="1" customWidth="1"/>
    <col min="10503" max="10503" width="8.28515625" style="1" customWidth="1"/>
    <col min="10504" max="10504" width="13.7109375" style="1" customWidth="1"/>
    <col min="10505" max="10505" width="13.85546875" style="1" customWidth="1"/>
    <col min="10506" max="10506" width="9.140625" style="1"/>
    <col min="10507" max="10507" width="11.7109375" style="1" bestFit="1" customWidth="1"/>
    <col min="10508" max="10508" width="12" style="1" customWidth="1"/>
    <col min="10509" max="10509" width="9.140625" style="1"/>
    <col min="10510" max="10510" width="12.7109375" style="1" customWidth="1"/>
    <col min="10511" max="10741" width="9.140625" style="1"/>
    <col min="10742" max="10742" width="32.140625" style="1" customWidth="1"/>
    <col min="10743" max="10754" width="0" style="1" hidden="1" customWidth="1"/>
    <col min="10755" max="10755" width="17" style="1" customWidth="1"/>
    <col min="10756" max="10756" width="15.85546875" style="1" customWidth="1"/>
    <col min="10757" max="10757" width="15" style="1" customWidth="1"/>
    <col min="10758" max="10758" width="14.28515625" style="1" customWidth="1"/>
    <col min="10759" max="10759" width="8.28515625" style="1" customWidth="1"/>
    <col min="10760" max="10760" width="13.7109375" style="1" customWidth="1"/>
    <col min="10761" max="10761" width="13.85546875" style="1" customWidth="1"/>
    <col min="10762" max="10762" width="9.140625" style="1"/>
    <col min="10763" max="10763" width="11.7109375" style="1" bestFit="1" customWidth="1"/>
    <col min="10764" max="10764" width="12" style="1" customWidth="1"/>
    <col min="10765" max="10765" width="9.140625" style="1"/>
    <col min="10766" max="10766" width="12.7109375" style="1" customWidth="1"/>
    <col min="10767" max="10997" width="9.140625" style="1"/>
    <col min="10998" max="10998" width="32.140625" style="1" customWidth="1"/>
    <col min="10999" max="11010" width="0" style="1" hidden="1" customWidth="1"/>
    <col min="11011" max="11011" width="17" style="1" customWidth="1"/>
    <col min="11012" max="11012" width="15.85546875" style="1" customWidth="1"/>
    <col min="11013" max="11013" width="15" style="1" customWidth="1"/>
    <col min="11014" max="11014" width="14.28515625" style="1" customWidth="1"/>
    <col min="11015" max="11015" width="8.28515625" style="1" customWidth="1"/>
    <col min="11016" max="11016" width="13.7109375" style="1" customWidth="1"/>
    <col min="11017" max="11017" width="13.85546875" style="1" customWidth="1"/>
    <col min="11018" max="11018" width="9.140625" style="1"/>
    <col min="11019" max="11019" width="11.7109375" style="1" bestFit="1" customWidth="1"/>
    <col min="11020" max="11020" width="12" style="1" customWidth="1"/>
    <col min="11021" max="11021" width="9.140625" style="1"/>
    <col min="11022" max="11022" width="12.7109375" style="1" customWidth="1"/>
    <col min="11023" max="11253" width="9.140625" style="1"/>
    <col min="11254" max="11254" width="32.140625" style="1" customWidth="1"/>
    <col min="11255" max="11266" width="0" style="1" hidden="1" customWidth="1"/>
    <col min="11267" max="11267" width="17" style="1" customWidth="1"/>
    <col min="11268" max="11268" width="15.85546875" style="1" customWidth="1"/>
    <col min="11269" max="11269" width="15" style="1" customWidth="1"/>
    <col min="11270" max="11270" width="14.28515625" style="1" customWidth="1"/>
    <col min="11271" max="11271" width="8.28515625" style="1" customWidth="1"/>
    <col min="11272" max="11272" width="13.7109375" style="1" customWidth="1"/>
    <col min="11273" max="11273" width="13.85546875" style="1" customWidth="1"/>
    <col min="11274" max="11274" width="9.140625" style="1"/>
    <col min="11275" max="11275" width="11.7109375" style="1" bestFit="1" customWidth="1"/>
    <col min="11276" max="11276" width="12" style="1" customWidth="1"/>
    <col min="11277" max="11277" width="9.140625" style="1"/>
    <col min="11278" max="11278" width="12.7109375" style="1" customWidth="1"/>
    <col min="11279" max="11509" width="9.140625" style="1"/>
    <col min="11510" max="11510" width="32.140625" style="1" customWidth="1"/>
    <col min="11511" max="11522" width="0" style="1" hidden="1" customWidth="1"/>
    <col min="11523" max="11523" width="17" style="1" customWidth="1"/>
    <col min="11524" max="11524" width="15.85546875" style="1" customWidth="1"/>
    <col min="11525" max="11525" width="15" style="1" customWidth="1"/>
    <col min="11526" max="11526" width="14.28515625" style="1" customWidth="1"/>
    <col min="11527" max="11527" width="8.28515625" style="1" customWidth="1"/>
    <col min="11528" max="11528" width="13.7109375" style="1" customWidth="1"/>
    <col min="11529" max="11529" width="13.85546875" style="1" customWidth="1"/>
    <col min="11530" max="11530" width="9.140625" style="1"/>
    <col min="11531" max="11531" width="11.7109375" style="1" bestFit="1" customWidth="1"/>
    <col min="11532" max="11532" width="12" style="1" customWidth="1"/>
    <col min="11533" max="11533" width="9.140625" style="1"/>
    <col min="11534" max="11534" width="12.7109375" style="1" customWidth="1"/>
    <col min="11535" max="11765" width="9.140625" style="1"/>
    <col min="11766" max="11766" width="32.140625" style="1" customWidth="1"/>
    <col min="11767" max="11778" width="0" style="1" hidden="1" customWidth="1"/>
    <col min="11779" max="11779" width="17" style="1" customWidth="1"/>
    <col min="11780" max="11780" width="15.85546875" style="1" customWidth="1"/>
    <col min="11781" max="11781" width="15" style="1" customWidth="1"/>
    <col min="11782" max="11782" width="14.28515625" style="1" customWidth="1"/>
    <col min="11783" max="11783" width="8.28515625" style="1" customWidth="1"/>
    <col min="11784" max="11784" width="13.7109375" style="1" customWidth="1"/>
    <col min="11785" max="11785" width="13.85546875" style="1" customWidth="1"/>
    <col min="11786" max="11786" width="9.140625" style="1"/>
    <col min="11787" max="11787" width="11.7109375" style="1" bestFit="1" customWidth="1"/>
    <col min="11788" max="11788" width="12" style="1" customWidth="1"/>
    <col min="11789" max="11789" width="9.140625" style="1"/>
    <col min="11790" max="11790" width="12.7109375" style="1" customWidth="1"/>
    <col min="11791" max="12021" width="9.140625" style="1"/>
    <col min="12022" max="12022" width="32.140625" style="1" customWidth="1"/>
    <col min="12023" max="12034" width="0" style="1" hidden="1" customWidth="1"/>
    <col min="12035" max="12035" width="17" style="1" customWidth="1"/>
    <col min="12036" max="12036" width="15.85546875" style="1" customWidth="1"/>
    <col min="12037" max="12037" width="15" style="1" customWidth="1"/>
    <col min="12038" max="12038" width="14.28515625" style="1" customWidth="1"/>
    <col min="12039" max="12039" width="8.28515625" style="1" customWidth="1"/>
    <col min="12040" max="12040" width="13.7109375" style="1" customWidth="1"/>
    <col min="12041" max="12041" width="13.85546875" style="1" customWidth="1"/>
    <col min="12042" max="12042" width="9.140625" style="1"/>
    <col min="12043" max="12043" width="11.7109375" style="1" bestFit="1" customWidth="1"/>
    <col min="12044" max="12044" width="12" style="1" customWidth="1"/>
    <col min="12045" max="12045" width="9.140625" style="1"/>
    <col min="12046" max="12046" width="12.7109375" style="1" customWidth="1"/>
    <col min="12047" max="12277" width="9.140625" style="1"/>
    <col min="12278" max="12278" width="32.140625" style="1" customWidth="1"/>
    <col min="12279" max="12290" width="0" style="1" hidden="1" customWidth="1"/>
    <col min="12291" max="12291" width="17" style="1" customWidth="1"/>
    <col min="12292" max="12292" width="15.85546875" style="1" customWidth="1"/>
    <col min="12293" max="12293" width="15" style="1" customWidth="1"/>
    <col min="12294" max="12294" width="14.28515625" style="1" customWidth="1"/>
    <col min="12295" max="12295" width="8.28515625" style="1" customWidth="1"/>
    <col min="12296" max="12296" width="13.7109375" style="1" customWidth="1"/>
    <col min="12297" max="12297" width="13.85546875" style="1" customWidth="1"/>
    <col min="12298" max="12298" width="9.140625" style="1"/>
    <col min="12299" max="12299" width="11.7109375" style="1" bestFit="1" customWidth="1"/>
    <col min="12300" max="12300" width="12" style="1" customWidth="1"/>
    <col min="12301" max="12301" width="9.140625" style="1"/>
    <col min="12302" max="12302" width="12.7109375" style="1" customWidth="1"/>
    <col min="12303" max="12533" width="9.140625" style="1"/>
    <col min="12534" max="12534" width="32.140625" style="1" customWidth="1"/>
    <col min="12535" max="12546" width="0" style="1" hidden="1" customWidth="1"/>
    <col min="12547" max="12547" width="17" style="1" customWidth="1"/>
    <col min="12548" max="12548" width="15.85546875" style="1" customWidth="1"/>
    <col min="12549" max="12549" width="15" style="1" customWidth="1"/>
    <col min="12550" max="12550" width="14.28515625" style="1" customWidth="1"/>
    <col min="12551" max="12551" width="8.28515625" style="1" customWidth="1"/>
    <col min="12552" max="12552" width="13.7109375" style="1" customWidth="1"/>
    <col min="12553" max="12553" width="13.85546875" style="1" customWidth="1"/>
    <col min="12554" max="12554" width="9.140625" style="1"/>
    <col min="12555" max="12555" width="11.7109375" style="1" bestFit="1" customWidth="1"/>
    <col min="12556" max="12556" width="12" style="1" customWidth="1"/>
    <col min="12557" max="12557" width="9.140625" style="1"/>
    <col min="12558" max="12558" width="12.7109375" style="1" customWidth="1"/>
    <col min="12559" max="12789" width="9.140625" style="1"/>
    <col min="12790" max="12790" width="32.140625" style="1" customWidth="1"/>
    <col min="12791" max="12802" width="0" style="1" hidden="1" customWidth="1"/>
    <col min="12803" max="12803" width="17" style="1" customWidth="1"/>
    <col min="12804" max="12804" width="15.85546875" style="1" customWidth="1"/>
    <col min="12805" max="12805" width="15" style="1" customWidth="1"/>
    <col min="12806" max="12806" width="14.28515625" style="1" customWidth="1"/>
    <col min="12807" max="12807" width="8.28515625" style="1" customWidth="1"/>
    <col min="12808" max="12808" width="13.7109375" style="1" customWidth="1"/>
    <col min="12809" max="12809" width="13.85546875" style="1" customWidth="1"/>
    <col min="12810" max="12810" width="9.140625" style="1"/>
    <col min="12811" max="12811" width="11.7109375" style="1" bestFit="1" customWidth="1"/>
    <col min="12812" max="12812" width="12" style="1" customWidth="1"/>
    <col min="12813" max="12813" width="9.140625" style="1"/>
    <col min="12814" max="12814" width="12.7109375" style="1" customWidth="1"/>
    <col min="12815" max="13045" width="9.140625" style="1"/>
    <col min="13046" max="13046" width="32.140625" style="1" customWidth="1"/>
    <col min="13047" max="13058" width="0" style="1" hidden="1" customWidth="1"/>
    <col min="13059" max="13059" width="17" style="1" customWidth="1"/>
    <col min="13060" max="13060" width="15.85546875" style="1" customWidth="1"/>
    <col min="13061" max="13061" width="15" style="1" customWidth="1"/>
    <col min="13062" max="13062" width="14.28515625" style="1" customWidth="1"/>
    <col min="13063" max="13063" width="8.28515625" style="1" customWidth="1"/>
    <col min="13064" max="13064" width="13.7109375" style="1" customWidth="1"/>
    <col min="13065" max="13065" width="13.85546875" style="1" customWidth="1"/>
    <col min="13066" max="13066" width="9.140625" style="1"/>
    <col min="13067" max="13067" width="11.7109375" style="1" bestFit="1" customWidth="1"/>
    <col min="13068" max="13068" width="12" style="1" customWidth="1"/>
    <col min="13069" max="13069" width="9.140625" style="1"/>
    <col min="13070" max="13070" width="12.7109375" style="1" customWidth="1"/>
    <col min="13071" max="13301" width="9.140625" style="1"/>
    <col min="13302" max="13302" width="32.140625" style="1" customWidth="1"/>
    <col min="13303" max="13314" width="0" style="1" hidden="1" customWidth="1"/>
    <col min="13315" max="13315" width="17" style="1" customWidth="1"/>
    <col min="13316" max="13316" width="15.85546875" style="1" customWidth="1"/>
    <col min="13317" max="13317" width="15" style="1" customWidth="1"/>
    <col min="13318" max="13318" width="14.28515625" style="1" customWidth="1"/>
    <col min="13319" max="13319" width="8.28515625" style="1" customWidth="1"/>
    <col min="13320" max="13320" width="13.7109375" style="1" customWidth="1"/>
    <col min="13321" max="13321" width="13.85546875" style="1" customWidth="1"/>
    <col min="13322" max="13322" width="9.140625" style="1"/>
    <col min="13323" max="13323" width="11.7109375" style="1" bestFit="1" customWidth="1"/>
    <col min="13324" max="13324" width="12" style="1" customWidth="1"/>
    <col min="13325" max="13325" width="9.140625" style="1"/>
    <col min="13326" max="13326" width="12.7109375" style="1" customWidth="1"/>
    <col min="13327" max="13557" width="9.140625" style="1"/>
    <col min="13558" max="13558" width="32.140625" style="1" customWidth="1"/>
    <col min="13559" max="13570" width="0" style="1" hidden="1" customWidth="1"/>
    <col min="13571" max="13571" width="17" style="1" customWidth="1"/>
    <col min="13572" max="13572" width="15.85546875" style="1" customWidth="1"/>
    <col min="13573" max="13573" width="15" style="1" customWidth="1"/>
    <col min="13574" max="13574" width="14.28515625" style="1" customWidth="1"/>
    <col min="13575" max="13575" width="8.28515625" style="1" customWidth="1"/>
    <col min="13576" max="13576" width="13.7109375" style="1" customWidth="1"/>
    <col min="13577" max="13577" width="13.85546875" style="1" customWidth="1"/>
    <col min="13578" max="13578" width="9.140625" style="1"/>
    <col min="13579" max="13579" width="11.7109375" style="1" bestFit="1" customWidth="1"/>
    <col min="13580" max="13580" width="12" style="1" customWidth="1"/>
    <col min="13581" max="13581" width="9.140625" style="1"/>
    <col min="13582" max="13582" width="12.7109375" style="1" customWidth="1"/>
    <col min="13583" max="13813" width="9.140625" style="1"/>
    <col min="13814" max="13814" width="32.140625" style="1" customWidth="1"/>
    <col min="13815" max="13826" width="0" style="1" hidden="1" customWidth="1"/>
    <col min="13827" max="13827" width="17" style="1" customWidth="1"/>
    <col min="13828" max="13828" width="15.85546875" style="1" customWidth="1"/>
    <col min="13829" max="13829" width="15" style="1" customWidth="1"/>
    <col min="13830" max="13830" width="14.28515625" style="1" customWidth="1"/>
    <col min="13831" max="13831" width="8.28515625" style="1" customWidth="1"/>
    <col min="13832" max="13832" width="13.7109375" style="1" customWidth="1"/>
    <col min="13833" max="13833" width="13.85546875" style="1" customWidth="1"/>
    <col min="13834" max="13834" width="9.140625" style="1"/>
    <col min="13835" max="13835" width="11.7109375" style="1" bestFit="1" customWidth="1"/>
    <col min="13836" max="13836" width="12" style="1" customWidth="1"/>
    <col min="13837" max="13837" width="9.140625" style="1"/>
    <col min="13838" max="13838" width="12.7109375" style="1" customWidth="1"/>
    <col min="13839" max="14069" width="9.140625" style="1"/>
    <col min="14070" max="14070" width="32.140625" style="1" customWidth="1"/>
    <col min="14071" max="14082" width="0" style="1" hidden="1" customWidth="1"/>
    <col min="14083" max="14083" width="17" style="1" customWidth="1"/>
    <col min="14084" max="14084" width="15.85546875" style="1" customWidth="1"/>
    <col min="14085" max="14085" width="15" style="1" customWidth="1"/>
    <col min="14086" max="14086" width="14.28515625" style="1" customWidth="1"/>
    <col min="14087" max="14087" width="8.28515625" style="1" customWidth="1"/>
    <col min="14088" max="14088" width="13.7109375" style="1" customWidth="1"/>
    <col min="14089" max="14089" width="13.85546875" style="1" customWidth="1"/>
    <col min="14090" max="14090" width="9.140625" style="1"/>
    <col min="14091" max="14091" width="11.7109375" style="1" bestFit="1" customWidth="1"/>
    <col min="14092" max="14092" width="12" style="1" customWidth="1"/>
    <col min="14093" max="14093" width="9.140625" style="1"/>
    <col min="14094" max="14094" width="12.7109375" style="1" customWidth="1"/>
    <col min="14095" max="14325" width="9.140625" style="1"/>
    <col min="14326" max="14326" width="32.140625" style="1" customWidth="1"/>
    <col min="14327" max="14338" width="0" style="1" hidden="1" customWidth="1"/>
    <col min="14339" max="14339" width="17" style="1" customWidth="1"/>
    <col min="14340" max="14340" width="15.85546875" style="1" customWidth="1"/>
    <col min="14341" max="14341" width="15" style="1" customWidth="1"/>
    <col min="14342" max="14342" width="14.28515625" style="1" customWidth="1"/>
    <col min="14343" max="14343" width="8.28515625" style="1" customWidth="1"/>
    <col min="14344" max="14344" width="13.7109375" style="1" customWidth="1"/>
    <col min="14345" max="14345" width="13.85546875" style="1" customWidth="1"/>
    <col min="14346" max="14346" width="9.140625" style="1"/>
    <col min="14347" max="14347" width="11.7109375" style="1" bestFit="1" customWidth="1"/>
    <col min="14348" max="14348" width="12" style="1" customWidth="1"/>
    <col min="14349" max="14349" width="9.140625" style="1"/>
    <col min="14350" max="14350" width="12.7109375" style="1" customWidth="1"/>
    <col min="14351" max="14581" width="9.140625" style="1"/>
    <col min="14582" max="14582" width="32.140625" style="1" customWidth="1"/>
    <col min="14583" max="14594" width="0" style="1" hidden="1" customWidth="1"/>
    <col min="14595" max="14595" width="17" style="1" customWidth="1"/>
    <col min="14596" max="14596" width="15.85546875" style="1" customWidth="1"/>
    <col min="14597" max="14597" width="15" style="1" customWidth="1"/>
    <col min="14598" max="14598" width="14.28515625" style="1" customWidth="1"/>
    <col min="14599" max="14599" width="8.28515625" style="1" customWidth="1"/>
    <col min="14600" max="14600" width="13.7109375" style="1" customWidth="1"/>
    <col min="14601" max="14601" width="13.85546875" style="1" customWidth="1"/>
    <col min="14602" max="14602" width="9.140625" style="1"/>
    <col min="14603" max="14603" width="11.7109375" style="1" bestFit="1" customWidth="1"/>
    <col min="14604" max="14604" width="12" style="1" customWidth="1"/>
    <col min="14605" max="14605" width="9.140625" style="1"/>
    <col min="14606" max="14606" width="12.7109375" style="1" customWidth="1"/>
    <col min="14607" max="14837" width="9.140625" style="1"/>
    <col min="14838" max="14838" width="32.140625" style="1" customWidth="1"/>
    <col min="14839" max="14850" width="0" style="1" hidden="1" customWidth="1"/>
    <col min="14851" max="14851" width="17" style="1" customWidth="1"/>
    <col min="14852" max="14852" width="15.85546875" style="1" customWidth="1"/>
    <col min="14853" max="14853" width="15" style="1" customWidth="1"/>
    <col min="14854" max="14854" width="14.28515625" style="1" customWidth="1"/>
    <col min="14855" max="14855" width="8.28515625" style="1" customWidth="1"/>
    <col min="14856" max="14856" width="13.7109375" style="1" customWidth="1"/>
    <col min="14857" max="14857" width="13.85546875" style="1" customWidth="1"/>
    <col min="14858" max="14858" width="9.140625" style="1"/>
    <col min="14859" max="14859" width="11.7109375" style="1" bestFit="1" customWidth="1"/>
    <col min="14860" max="14860" width="12" style="1" customWidth="1"/>
    <col min="14861" max="14861" width="9.140625" style="1"/>
    <col min="14862" max="14862" width="12.7109375" style="1" customWidth="1"/>
    <col min="14863" max="15093" width="9.140625" style="1"/>
    <col min="15094" max="15094" width="32.140625" style="1" customWidth="1"/>
    <col min="15095" max="15106" width="0" style="1" hidden="1" customWidth="1"/>
    <col min="15107" max="15107" width="17" style="1" customWidth="1"/>
    <col min="15108" max="15108" width="15.85546875" style="1" customWidth="1"/>
    <col min="15109" max="15109" width="15" style="1" customWidth="1"/>
    <col min="15110" max="15110" width="14.28515625" style="1" customWidth="1"/>
    <col min="15111" max="15111" width="8.28515625" style="1" customWidth="1"/>
    <col min="15112" max="15112" width="13.7109375" style="1" customWidth="1"/>
    <col min="15113" max="15113" width="13.85546875" style="1" customWidth="1"/>
    <col min="15114" max="15114" width="9.140625" style="1"/>
    <col min="15115" max="15115" width="11.7109375" style="1" bestFit="1" customWidth="1"/>
    <col min="15116" max="15116" width="12" style="1" customWidth="1"/>
    <col min="15117" max="15117" width="9.140625" style="1"/>
    <col min="15118" max="15118" width="12.7109375" style="1" customWidth="1"/>
    <col min="15119" max="15349" width="9.140625" style="1"/>
    <col min="15350" max="15350" width="32.140625" style="1" customWidth="1"/>
    <col min="15351" max="15362" width="0" style="1" hidden="1" customWidth="1"/>
    <col min="15363" max="15363" width="17" style="1" customWidth="1"/>
    <col min="15364" max="15364" width="15.85546875" style="1" customWidth="1"/>
    <col min="15365" max="15365" width="15" style="1" customWidth="1"/>
    <col min="15366" max="15366" width="14.28515625" style="1" customWidth="1"/>
    <col min="15367" max="15367" width="8.28515625" style="1" customWidth="1"/>
    <col min="15368" max="15368" width="13.7109375" style="1" customWidth="1"/>
    <col min="15369" max="15369" width="13.85546875" style="1" customWidth="1"/>
    <col min="15370" max="15370" width="9.140625" style="1"/>
    <col min="15371" max="15371" width="11.7109375" style="1" bestFit="1" customWidth="1"/>
    <col min="15372" max="15372" width="12" style="1" customWidth="1"/>
    <col min="15373" max="15373" width="9.140625" style="1"/>
    <col min="15374" max="15374" width="12.7109375" style="1" customWidth="1"/>
    <col min="15375" max="15605" width="9.140625" style="1"/>
    <col min="15606" max="15606" width="32.140625" style="1" customWidth="1"/>
    <col min="15607" max="15618" width="0" style="1" hidden="1" customWidth="1"/>
    <col min="15619" max="15619" width="17" style="1" customWidth="1"/>
    <col min="15620" max="15620" width="15.85546875" style="1" customWidth="1"/>
    <col min="15621" max="15621" width="15" style="1" customWidth="1"/>
    <col min="15622" max="15622" width="14.28515625" style="1" customWidth="1"/>
    <col min="15623" max="15623" width="8.28515625" style="1" customWidth="1"/>
    <col min="15624" max="15624" width="13.7109375" style="1" customWidth="1"/>
    <col min="15625" max="15625" width="13.85546875" style="1" customWidth="1"/>
    <col min="15626" max="15626" width="9.140625" style="1"/>
    <col min="15627" max="15627" width="11.7109375" style="1" bestFit="1" customWidth="1"/>
    <col min="15628" max="15628" width="12" style="1" customWidth="1"/>
    <col min="15629" max="15629" width="9.140625" style="1"/>
    <col min="15630" max="15630" width="12.7109375" style="1" customWidth="1"/>
    <col min="15631" max="15861" width="9.140625" style="1"/>
    <col min="15862" max="15862" width="32.140625" style="1" customWidth="1"/>
    <col min="15863" max="15874" width="0" style="1" hidden="1" customWidth="1"/>
    <col min="15875" max="15875" width="17" style="1" customWidth="1"/>
    <col min="15876" max="15876" width="15.85546875" style="1" customWidth="1"/>
    <col min="15877" max="15877" width="15" style="1" customWidth="1"/>
    <col min="15878" max="15878" width="14.28515625" style="1" customWidth="1"/>
    <col min="15879" max="15879" width="8.28515625" style="1" customWidth="1"/>
    <col min="15880" max="15880" width="13.7109375" style="1" customWidth="1"/>
    <col min="15881" max="15881" width="13.85546875" style="1" customWidth="1"/>
    <col min="15882" max="15882" width="9.140625" style="1"/>
    <col min="15883" max="15883" width="11.7109375" style="1" bestFit="1" customWidth="1"/>
    <col min="15884" max="15884" width="12" style="1" customWidth="1"/>
    <col min="15885" max="15885" width="9.140625" style="1"/>
    <col min="15886" max="15886" width="12.7109375" style="1" customWidth="1"/>
    <col min="15887" max="16117" width="9.140625" style="1"/>
    <col min="16118" max="16118" width="32.140625" style="1" customWidth="1"/>
    <col min="16119" max="16130" width="0" style="1" hidden="1" customWidth="1"/>
    <col min="16131" max="16131" width="17" style="1" customWidth="1"/>
    <col min="16132" max="16132" width="15.85546875" style="1" customWidth="1"/>
    <col min="16133" max="16133" width="15" style="1" customWidth="1"/>
    <col min="16134" max="16134" width="14.28515625" style="1" customWidth="1"/>
    <col min="16135" max="16135" width="8.28515625" style="1" customWidth="1"/>
    <col min="16136" max="16136" width="13.7109375" style="1" customWidth="1"/>
    <col min="16137" max="16137" width="13.85546875" style="1" customWidth="1"/>
    <col min="16138" max="16138" width="9.140625" style="1"/>
    <col min="16139" max="16139" width="11.7109375" style="1" bestFit="1" customWidth="1"/>
    <col min="16140" max="16140" width="12" style="1" customWidth="1"/>
    <col min="16141" max="16141" width="9.140625" style="1"/>
    <col min="16142" max="16142" width="12.7109375" style="1" customWidth="1"/>
    <col min="16143" max="16384" width="9.140625" style="1"/>
  </cols>
  <sheetData>
    <row r="1" spans="1:17" x14ac:dyDescent="0.2">
      <c r="A1" s="530" t="s">
        <v>392</v>
      </c>
      <c r="B1" s="530"/>
      <c r="C1" s="530"/>
      <c r="D1" s="440"/>
      <c r="E1" s="440"/>
      <c r="F1" s="440"/>
      <c r="G1" s="440"/>
      <c r="H1" s="440"/>
      <c r="I1" s="440"/>
    </row>
    <row r="2" spans="1:17" ht="13.5" thickBot="1" x14ac:dyDescent="0.25">
      <c r="A2" s="531" t="s">
        <v>393</v>
      </c>
      <c r="B2" s="531"/>
      <c r="C2" s="531"/>
    </row>
    <row r="3" spans="1:17" ht="16.5" customHeight="1" thickTop="1" x14ac:dyDescent="0.2">
      <c r="A3" s="568" t="s">
        <v>0</v>
      </c>
      <c r="B3" s="570" t="s">
        <v>1</v>
      </c>
      <c r="C3" s="564" t="s">
        <v>2</v>
      </c>
      <c r="D3" s="564" t="s">
        <v>3</v>
      </c>
      <c r="E3" s="564" t="s">
        <v>4</v>
      </c>
      <c r="F3" s="564" t="s">
        <v>5</v>
      </c>
      <c r="G3" s="572" t="s">
        <v>390</v>
      </c>
      <c r="H3" s="566" t="s">
        <v>428</v>
      </c>
      <c r="I3" s="560" t="s">
        <v>427</v>
      </c>
    </row>
    <row r="4" spans="1:17" ht="26.25" customHeight="1" thickBot="1" x14ac:dyDescent="0.25">
      <c r="A4" s="569"/>
      <c r="B4" s="571"/>
      <c r="C4" s="565"/>
      <c r="D4" s="565"/>
      <c r="E4" s="565"/>
      <c r="F4" s="565"/>
      <c r="G4" s="573"/>
      <c r="H4" s="567"/>
      <c r="I4" s="561"/>
    </row>
    <row r="5" spans="1:17" ht="17.25" thickTop="1" thickBot="1" x14ac:dyDescent="0.3">
      <c r="A5" s="2">
        <v>100</v>
      </c>
      <c r="B5" s="562" t="s">
        <v>6</v>
      </c>
      <c r="C5" s="563"/>
      <c r="D5" s="4">
        <v>7281076.1700000009</v>
      </c>
      <c r="E5" s="4">
        <v>7988329.25</v>
      </c>
      <c r="F5" s="3">
        <v>7480484</v>
      </c>
      <c r="G5" s="5">
        <f>G6+G12+G17</f>
        <v>7905450</v>
      </c>
      <c r="H5" s="449">
        <f>H6+H12+H17</f>
        <v>4142723.33</v>
      </c>
      <c r="I5" s="441">
        <f>IF(G5=0,0,H5/G5)*100</f>
        <v>52.403384121081032</v>
      </c>
      <c r="K5" s="12"/>
      <c r="L5" s="6"/>
    </row>
    <row r="6" spans="1:17" ht="15.75" thickBot="1" x14ac:dyDescent="0.3">
      <c r="A6" s="7">
        <v>110</v>
      </c>
      <c r="B6" s="532" t="s">
        <v>7</v>
      </c>
      <c r="C6" s="533"/>
      <c r="D6" s="9">
        <v>6368965.2300000004</v>
      </c>
      <c r="E6" s="9">
        <v>7093467.6699999999</v>
      </c>
      <c r="F6" s="8">
        <v>6469034</v>
      </c>
      <c r="G6" s="10">
        <f>G7</f>
        <v>6850000</v>
      </c>
      <c r="H6" s="450">
        <f>H7</f>
        <v>3418587.83</v>
      </c>
      <c r="I6" s="455">
        <f t="shared" ref="I6:I69" si="0">IF(G6=0,0,H6/G6)*100</f>
        <v>49.906391678832115</v>
      </c>
      <c r="K6" s="12"/>
      <c r="L6" s="12"/>
      <c r="M6" s="13"/>
    </row>
    <row r="7" spans="1:17" ht="15.75" thickBot="1" x14ac:dyDescent="0.3">
      <c r="A7" s="574"/>
      <c r="B7" s="577"/>
      <c r="C7" s="14" t="s">
        <v>8</v>
      </c>
      <c r="D7" s="15">
        <v>6368965.2300000004</v>
      </c>
      <c r="E7" s="15">
        <v>7093467.6699999999</v>
      </c>
      <c r="F7" s="16">
        <v>6469034</v>
      </c>
      <c r="G7" s="16">
        <v>6850000</v>
      </c>
      <c r="H7" s="11">
        <v>3418587.83</v>
      </c>
      <c r="I7" s="230">
        <f t="shared" si="0"/>
        <v>49.906391678832115</v>
      </c>
      <c r="K7" s="6"/>
      <c r="L7" s="6"/>
      <c r="M7" s="6"/>
      <c r="O7" s="6"/>
      <c r="Q7" s="6"/>
    </row>
    <row r="8" spans="1:17" ht="13.5" hidden="1" thickBot="1" x14ac:dyDescent="0.25">
      <c r="A8" s="575"/>
      <c r="B8" s="578"/>
      <c r="C8" s="17" t="s">
        <v>9</v>
      </c>
      <c r="D8" s="21"/>
      <c r="E8" s="20"/>
      <c r="F8" s="21"/>
      <c r="G8" s="21"/>
      <c r="H8" s="22"/>
      <c r="I8" s="75">
        <f t="shared" si="0"/>
        <v>0</v>
      </c>
    </row>
    <row r="9" spans="1:17" ht="13.5" hidden="1" thickBot="1" x14ac:dyDescent="0.25">
      <c r="A9" s="575"/>
      <c r="B9" s="578"/>
      <c r="C9" s="23" t="s">
        <v>10</v>
      </c>
      <c r="D9" s="26"/>
      <c r="E9" s="25"/>
      <c r="F9" s="26"/>
      <c r="G9" s="26"/>
      <c r="H9" s="27"/>
      <c r="I9" s="77">
        <f t="shared" si="0"/>
        <v>0</v>
      </c>
      <c r="J9" s="6"/>
    </row>
    <row r="10" spans="1:17" ht="13.5" hidden="1" thickBot="1" x14ac:dyDescent="0.25">
      <c r="A10" s="575"/>
      <c r="B10" s="578"/>
      <c r="C10" s="23" t="s">
        <v>11</v>
      </c>
      <c r="D10" s="26"/>
      <c r="E10" s="25"/>
      <c r="F10" s="26"/>
      <c r="G10" s="26"/>
      <c r="H10" s="27"/>
      <c r="I10" s="77">
        <f t="shared" si="0"/>
        <v>0</v>
      </c>
      <c r="L10" s="6"/>
    </row>
    <row r="11" spans="1:17" ht="13.5" hidden="1" thickBot="1" x14ac:dyDescent="0.25">
      <c r="A11" s="576"/>
      <c r="B11" s="579"/>
      <c r="C11" s="28" t="s">
        <v>12</v>
      </c>
      <c r="D11" s="32"/>
      <c r="E11" s="31"/>
      <c r="F11" s="32"/>
      <c r="G11" s="32"/>
      <c r="H11" s="451"/>
      <c r="I11" s="456">
        <f t="shared" si="0"/>
        <v>0</v>
      </c>
    </row>
    <row r="12" spans="1:17" ht="15.75" thickBot="1" x14ac:dyDescent="0.3">
      <c r="A12" s="33">
        <v>120</v>
      </c>
      <c r="B12" s="548" t="s">
        <v>13</v>
      </c>
      <c r="C12" s="549"/>
      <c r="D12" s="34">
        <v>477910.94</v>
      </c>
      <c r="E12" s="35">
        <v>461578.98</v>
      </c>
      <c r="F12" s="36">
        <v>545000</v>
      </c>
      <c r="G12" s="36">
        <v>545000</v>
      </c>
      <c r="H12" s="35">
        <f>H13</f>
        <v>374027.92000000004</v>
      </c>
      <c r="I12" s="457">
        <f t="shared" si="0"/>
        <v>68.628976146789</v>
      </c>
      <c r="K12" s="12"/>
      <c r="L12" s="6"/>
    </row>
    <row r="13" spans="1:17" ht="13.5" thickBot="1" x14ac:dyDescent="0.25">
      <c r="A13" s="580"/>
      <c r="B13" s="37">
        <v>121</v>
      </c>
      <c r="C13" s="38" t="s">
        <v>14</v>
      </c>
      <c r="D13" s="40">
        <v>477910.94</v>
      </c>
      <c r="E13" s="41">
        <v>461578.98</v>
      </c>
      <c r="F13" s="42">
        <v>545000</v>
      </c>
      <c r="G13" s="42">
        <f>SUM(G14:G16)</f>
        <v>545000</v>
      </c>
      <c r="H13" s="41">
        <f>SUM(H14:H16)</f>
        <v>374027.92000000004</v>
      </c>
      <c r="I13" s="458">
        <f t="shared" si="0"/>
        <v>68.628976146789</v>
      </c>
    </row>
    <row r="14" spans="1:17" x14ac:dyDescent="0.2">
      <c r="A14" s="581"/>
      <c r="B14" s="540"/>
      <c r="C14" s="43" t="s">
        <v>15</v>
      </c>
      <c r="D14" s="46">
        <v>113964.55</v>
      </c>
      <c r="E14" s="46">
        <v>461578.98</v>
      </c>
      <c r="F14" s="47">
        <v>140000</v>
      </c>
      <c r="G14" s="47">
        <v>140000</v>
      </c>
      <c r="H14" s="22">
        <v>195363.85</v>
      </c>
      <c r="I14" s="75">
        <f t="shared" si="0"/>
        <v>139.54560714285716</v>
      </c>
    </row>
    <row r="15" spans="1:17" x14ac:dyDescent="0.2">
      <c r="A15" s="581"/>
      <c r="B15" s="541"/>
      <c r="C15" s="23" t="s">
        <v>16</v>
      </c>
      <c r="D15" s="26">
        <v>324799.75</v>
      </c>
      <c r="E15" s="25"/>
      <c r="F15" s="26">
        <v>360000</v>
      </c>
      <c r="G15" s="26">
        <v>360000</v>
      </c>
      <c r="H15" s="27">
        <v>178664.07</v>
      </c>
      <c r="I15" s="77">
        <f t="shared" si="0"/>
        <v>49.628908333333335</v>
      </c>
      <c r="K15" s="6"/>
    </row>
    <row r="16" spans="1:17" ht="13.5" thickBot="1" x14ac:dyDescent="0.25">
      <c r="A16" s="582"/>
      <c r="B16" s="542"/>
      <c r="C16" s="28" t="s">
        <v>17</v>
      </c>
      <c r="D16" s="50">
        <v>39146.639999999999</v>
      </c>
      <c r="E16" s="49"/>
      <c r="F16" s="50">
        <v>45000</v>
      </c>
      <c r="G16" s="50">
        <v>45000</v>
      </c>
      <c r="H16" s="451"/>
      <c r="I16" s="456">
        <f t="shared" si="0"/>
        <v>0</v>
      </c>
    </row>
    <row r="17" spans="1:12" ht="15.75" thickBot="1" x14ac:dyDescent="0.3">
      <c r="A17" s="33">
        <v>130</v>
      </c>
      <c r="B17" s="548" t="s">
        <v>18</v>
      </c>
      <c r="C17" s="549"/>
      <c r="D17" s="36">
        <v>434200</v>
      </c>
      <c r="E17" s="35">
        <v>433282.6</v>
      </c>
      <c r="F17" s="35">
        <v>466450</v>
      </c>
      <c r="G17" s="36">
        <f>G18</f>
        <v>510450</v>
      </c>
      <c r="H17" s="35">
        <f>H18</f>
        <v>350107.58</v>
      </c>
      <c r="I17" s="457">
        <f t="shared" si="0"/>
        <v>68.588026251346861</v>
      </c>
    </row>
    <row r="18" spans="1:12" ht="13.5" thickBot="1" x14ac:dyDescent="0.25">
      <c r="A18" s="534"/>
      <c r="B18" s="51">
        <v>133</v>
      </c>
      <c r="C18" s="52" t="s">
        <v>19</v>
      </c>
      <c r="D18" s="55">
        <v>434200</v>
      </c>
      <c r="E18" s="56">
        <v>433282.6</v>
      </c>
      <c r="F18" s="56">
        <v>466450</v>
      </c>
      <c r="G18" s="55">
        <f>SUM(G19:G25)</f>
        <v>510450</v>
      </c>
      <c r="H18" s="56">
        <f>SUM(H19:H25)</f>
        <v>350107.58</v>
      </c>
      <c r="I18" s="459">
        <f t="shared" si="0"/>
        <v>68.588026251346861</v>
      </c>
    </row>
    <row r="19" spans="1:12" x14ac:dyDescent="0.2">
      <c r="A19" s="535"/>
      <c r="B19" s="550"/>
      <c r="C19" s="57" t="s">
        <v>20</v>
      </c>
      <c r="D19" s="46">
        <v>11685.91</v>
      </c>
      <c r="E19" s="46">
        <v>11344.54</v>
      </c>
      <c r="F19" s="47">
        <v>11000</v>
      </c>
      <c r="G19" s="47">
        <v>11000</v>
      </c>
      <c r="H19" s="22">
        <v>8816.52</v>
      </c>
      <c r="I19" s="75">
        <f t="shared" si="0"/>
        <v>80.150181818181821</v>
      </c>
      <c r="J19" s="6"/>
    </row>
    <row r="20" spans="1:12" x14ac:dyDescent="0.2">
      <c r="A20" s="535"/>
      <c r="B20" s="551"/>
      <c r="C20" s="59" t="s">
        <v>21</v>
      </c>
      <c r="D20" s="25">
        <v>332</v>
      </c>
      <c r="E20" s="25">
        <v>332</v>
      </c>
      <c r="F20" s="26">
        <v>300</v>
      </c>
      <c r="G20" s="26">
        <v>300</v>
      </c>
      <c r="H20" s="27">
        <v>322</v>
      </c>
      <c r="I20" s="77">
        <f t="shared" si="0"/>
        <v>107.33333333333333</v>
      </c>
    </row>
    <row r="21" spans="1:12" x14ac:dyDescent="0.2">
      <c r="A21" s="535"/>
      <c r="B21" s="551"/>
      <c r="C21" s="59" t="s">
        <v>22</v>
      </c>
      <c r="D21" s="25">
        <v>1190</v>
      </c>
      <c r="E21" s="25">
        <v>1148.33</v>
      </c>
      <c r="F21" s="26">
        <v>650</v>
      </c>
      <c r="G21" s="26">
        <v>650</v>
      </c>
      <c r="H21" s="27">
        <v>1090</v>
      </c>
      <c r="I21" s="77">
        <f t="shared" si="0"/>
        <v>167.69230769230771</v>
      </c>
    </row>
    <row r="22" spans="1:12" x14ac:dyDescent="0.2">
      <c r="A22" s="535"/>
      <c r="B22" s="551"/>
      <c r="C22" s="59" t="s">
        <v>23</v>
      </c>
      <c r="D22" s="25">
        <v>13737</v>
      </c>
      <c r="E22" s="25">
        <v>16975</v>
      </c>
      <c r="F22" s="26">
        <v>2500</v>
      </c>
      <c r="G22" s="26">
        <v>2500</v>
      </c>
      <c r="H22" s="27">
        <v>1041.5</v>
      </c>
      <c r="I22" s="77">
        <f t="shared" si="0"/>
        <v>41.660000000000004</v>
      </c>
    </row>
    <row r="23" spans="1:12" x14ac:dyDescent="0.2">
      <c r="A23" s="535"/>
      <c r="B23" s="551"/>
      <c r="C23" s="59" t="s">
        <v>24</v>
      </c>
      <c r="D23" s="25">
        <v>30880.28</v>
      </c>
      <c r="E23" s="25">
        <v>32198.11</v>
      </c>
      <c r="F23" s="26">
        <v>12000</v>
      </c>
      <c r="G23" s="26">
        <v>12000</v>
      </c>
      <c r="H23" s="27">
        <v>9927.2999999999993</v>
      </c>
      <c r="I23" s="77">
        <f t="shared" si="0"/>
        <v>82.727499999999992</v>
      </c>
    </row>
    <row r="24" spans="1:12" x14ac:dyDescent="0.2">
      <c r="A24" s="535"/>
      <c r="B24" s="551"/>
      <c r="C24" s="59" t="s">
        <v>25</v>
      </c>
      <c r="D24" s="25">
        <v>235688.58</v>
      </c>
      <c r="E24" s="25">
        <v>223667.02000000002</v>
      </c>
      <c r="F24" s="26">
        <v>290000</v>
      </c>
      <c r="G24" s="26">
        <v>322000</v>
      </c>
      <c r="H24" s="27">
        <f>2507.47+196504.29</f>
        <v>199011.76</v>
      </c>
      <c r="I24" s="77">
        <f t="shared" si="0"/>
        <v>61.804894409937894</v>
      </c>
      <c r="K24" s="6"/>
    </row>
    <row r="25" spans="1:12" ht="13.5" thickBot="1" x14ac:dyDescent="0.25">
      <c r="A25" s="539"/>
      <c r="B25" s="552"/>
      <c r="C25" s="61" t="s">
        <v>26</v>
      </c>
      <c r="D25" s="31">
        <v>140686.23000000001</v>
      </c>
      <c r="E25" s="31">
        <v>147617.60000000001</v>
      </c>
      <c r="F25" s="32">
        <v>150000</v>
      </c>
      <c r="G25" s="32">
        <v>162000</v>
      </c>
      <c r="H25" s="451">
        <v>129898.5</v>
      </c>
      <c r="I25" s="456">
        <f t="shared" si="0"/>
        <v>80.184259259259264</v>
      </c>
      <c r="K25" s="6"/>
    </row>
    <row r="26" spans="1:12" ht="16.5" thickBot="1" x14ac:dyDescent="0.3">
      <c r="A26" s="63">
        <v>200</v>
      </c>
      <c r="B26" s="553" t="s">
        <v>27</v>
      </c>
      <c r="C26" s="554"/>
      <c r="D26" s="64">
        <v>1433521.3099999998</v>
      </c>
      <c r="E26" s="65">
        <v>1469960.26</v>
      </c>
      <c r="F26" s="65">
        <v>1107035</v>
      </c>
      <c r="G26" s="66">
        <f>G27+G40+G60+G62</f>
        <v>1016650</v>
      </c>
      <c r="H26" s="452">
        <f>H27+H40+H60+H62</f>
        <v>520659.84000000008</v>
      </c>
      <c r="I26" s="460">
        <f t="shared" si="0"/>
        <v>51.213282840702313</v>
      </c>
      <c r="K26" s="12"/>
      <c r="L26" s="6"/>
    </row>
    <row r="27" spans="1:12" ht="15.75" thickBot="1" x14ac:dyDescent="0.3">
      <c r="A27" s="67">
        <v>210</v>
      </c>
      <c r="B27" s="532" t="s">
        <v>28</v>
      </c>
      <c r="C27" s="555"/>
      <c r="D27" s="68">
        <v>507429.88</v>
      </c>
      <c r="E27" s="69">
        <v>529407.6</v>
      </c>
      <c r="F27" s="69">
        <v>520935</v>
      </c>
      <c r="G27" s="70">
        <f>G28+G32</f>
        <v>463500</v>
      </c>
      <c r="H27" s="453">
        <f>H28+H32</f>
        <v>253892.10000000003</v>
      </c>
      <c r="I27" s="461">
        <f t="shared" si="0"/>
        <v>54.777152103559878</v>
      </c>
      <c r="L27" s="6"/>
    </row>
    <row r="28" spans="1:12" ht="13.5" thickBot="1" x14ac:dyDescent="0.25">
      <c r="A28" s="534" t="s">
        <v>29</v>
      </c>
      <c r="B28" s="37">
        <v>211</v>
      </c>
      <c r="C28" s="71" t="s">
        <v>28</v>
      </c>
      <c r="D28" s="53">
        <v>12500</v>
      </c>
      <c r="E28" s="54">
        <v>14371.43</v>
      </c>
      <c r="F28" s="54">
        <v>15000</v>
      </c>
      <c r="G28" s="55">
        <v>0</v>
      </c>
      <c r="H28" s="56">
        <f>H31</f>
        <v>10000</v>
      </c>
      <c r="I28" s="459">
        <f t="shared" si="0"/>
        <v>0</v>
      </c>
    </row>
    <row r="29" spans="1:12" hidden="1" x14ac:dyDescent="0.2">
      <c r="A29" s="535"/>
      <c r="B29" s="540"/>
      <c r="C29" s="72" t="s">
        <v>30</v>
      </c>
      <c r="D29" s="47"/>
      <c r="E29" s="46"/>
      <c r="F29" s="47"/>
      <c r="G29" s="47"/>
      <c r="H29" s="22"/>
      <c r="I29" s="75">
        <f t="shared" si="0"/>
        <v>0</v>
      </c>
    </row>
    <row r="30" spans="1:12" hidden="1" x14ac:dyDescent="0.2">
      <c r="A30" s="535"/>
      <c r="B30" s="541"/>
      <c r="C30" s="76" t="s">
        <v>31</v>
      </c>
      <c r="D30" s="26"/>
      <c r="E30" s="25"/>
      <c r="F30" s="26"/>
      <c r="G30" s="26"/>
      <c r="H30" s="27"/>
      <c r="I30" s="77">
        <f t="shared" si="0"/>
        <v>0</v>
      </c>
    </row>
    <row r="31" spans="1:12" ht="13.5" thickBot="1" x14ac:dyDescent="0.25">
      <c r="A31" s="535"/>
      <c r="B31" s="542"/>
      <c r="C31" s="78" t="s">
        <v>32</v>
      </c>
      <c r="D31" s="50">
        <v>12500</v>
      </c>
      <c r="E31" s="49">
        <v>14371.43</v>
      </c>
      <c r="F31" s="50">
        <v>15000</v>
      </c>
      <c r="G31" s="50">
        <v>0</v>
      </c>
      <c r="H31" s="451">
        <v>10000</v>
      </c>
      <c r="I31" s="456">
        <f t="shared" si="0"/>
        <v>0</v>
      </c>
      <c r="K31" s="6"/>
    </row>
    <row r="32" spans="1:12" ht="13.5" thickBot="1" x14ac:dyDescent="0.25">
      <c r="A32" s="535"/>
      <c r="B32" s="80">
        <v>212</v>
      </c>
      <c r="C32" s="81" t="s">
        <v>33</v>
      </c>
      <c r="D32" s="82">
        <v>494929.88</v>
      </c>
      <c r="E32" s="83">
        <v>515036.17</v>
      </c>
      <c r="F32" s="83">
        <v>505935</v>
      </c>
      <c r="G32" s="84">
        <f>SUM(G33:G39)</f>
        <v>463500</v>
      </c>
      <c r="H32" s="91">
        <f>SUM(H33:H39)</f>
        <v>243892.10000000003</v>
      </c>
      <c r="I32" s="328">
        <f t="shared" si="0"/>
        <v>52.619654800431505</v>
      </c>
    </row>
    <row r="33" spans="1:16" x14ac:dyDescent="0.2">
      <c r="A33" s="535"/>
      <c r="B33" s="550"/>
      <c r="C33" s="72" t="s">
        <v>34</v>
      </c>
      <c r="D33" s="46">
        <v>118150.37</v>
      </c>
      <c r="E33" s="46">
        <v>136782.65000000002</v>
      </c>
      <c r="F33" s="47">
        <v>110000</v>
      </c>
      <c r="G33" s="47">
        <v>100000</v>
      </c>
      <c r="H33" s="46">
        <v>71128.460000000006</v>
      </c>
      <c r="I33" s="329">
        <f t="shared" si="0"/>
        <v>71.128460000000004</v>
      </c>
    </row>
    <row r="34" spans="1:16" x14ac:dyDescent="0.2">
      <c r="A34" s="535"/>
      <c r="B34" s="551"/>
      <c r="C34" s="76" t="s">
        <v>35</v>
      </c>
      <c r="D34" s="25">
        <v>15581.52</v>
      </c>
      <c r="E34" s="25">
        <v>12642.68</v>
      </c>
      <c r="F34" s="26">
        <v>11000</v>
      </c>
      <c r="G34" s="26">
        <v>11000</v>
      </c>
      <c r="H34" s="25">
        <f>3703.02+284+1873.47</f>
        <v>5860.49</v>
      </c>
      <c r="I34" s="323">
        <f t="shared" si="0"/>
        <v>53.277181818181816</v>
      </c>
    </row>
    <row r="35" spans="1:16" x14ac:dyDescent="0.2">
      <c r="A35" s="535"/>
      <c r="B35" s="551"/>
      <c r="C35" s="85" t="s">
        <v>36</v>
      </c>
      <c r="D35" s="49">
        <v>127041.24</v>
      </c>
      <c r="E35" s="49">
        <v>128092.23</v>
      </c>
      <c r="F35" s="50">
        <v>127000</v>
      </c>
      <c r="G35" s="50">
        <v>127000</v>
      </c>
      <c r="H35" s="49">
        <v>50452.26</v>
      </c>
      <c r="I35" s="462">
        <f t="shared" si="0"/>
        <v>39.726188976377955</v>
      </c>
    </row>
    <row r="36" spans="1:16" x14ac:dyDescent="0.2">
      <c r="A36" s="535"/>
      <c r="B36" s="551"/>
      <c r="C36" s="85" t="s">
        <v>37</v>
      </c>
      <c r="D36" s="49">
        <v>37761.699999999997</v>
      </c>
      <c r="E36" s="49">
        <v>19905.54</v>
      </c>
      <c r="F36" s="50">
        <v>45977</v>
      </c>
      <c r="G36" s="50">
        <v>32500</v>
      </c>
      <c r="H36" s="49">
        <v>24174.45</v>
      </c>
      <c r="I36" s="462">
        <f t="shared" si="0"/>
        <v>74.382923076923078</v>
      </c>
    </row>
    <row r="37" spans="1:16" hidden="1" x14ac:dyDescent="0.2">
      <c r="A37" s="535"/>
      <c r="B37" s="551"/>
      <c r="C37" s="85"/>
      <c r="D37" s="49"/>
      <c r="E37" s="49">
        <v>1302</v>
      </c>
      <c r="F37" s="50">
        <v>0</v>
      </c>
      <c r="G37" s="50"/>
      <c r="H37" s="49"/>
      <c r="I37" s="462">
        <f t="shared" si="0"/>
        <v>0</v>
      </c>
    </row>
    <row r="38" spans="1:16" x14ac:dyDescent="0.2">
      <c r="A38" s="535"/>
      <c r="B38" s="551"/>
      <c r="C38" s="85" t="s">
        <v>38</v>
      </c>
      <c r="D38" s="49">
        <v>58412.39</v>
      </c>
      <c r="E38" s="49">
        <v>63233.32</v>
      </c>
      <c r="F38" s="50">
        <v>76958</v>
      </c>
      <c r="G38" s="50">
        <v>58000</v>
      </c>
      <c r="H38" s="49">
        <v>22645.47</v>
      </c>
      <c r="I38" s="462">
        <f t="shared" si="0"/>
        <v>39.043913793103449</v>
      </c>
    </row>
    <row r="39" spans="1:16" ht="13.5" thickBot="1" x14ac:dyDescent="0.25">
      <c r="A39" s="539"/>
      <c r="B39" s="552"/>
      <c r="C39" s="78" t="s">
        <v>39</v>
      </c>
      <c r="D39" s="49">
        <v>137982.66</v>
      </c>
      <c r="E39" s="49">
        <v>153077.75</v>
      </c>
      <c r="F39" s="50">
        <v>135000</v>
      </c>
      <c r="G39" s="50">
        <v>135000</v>
      </c>
      <c r="H39" s="49">
        <v>69630.97</v>
      </c>
      <c r="I39" s="462">
        <f t="shared" si="0"/>
        <v>51.578496296296294</v>
      </c>
    </row>
    <row r="40" spans="1:16" ht="15.75" thickBot="1" x14ac:dyDescent="0.3">
      <c r="A40" s="33">
        <v>220</v>
      </c>
      <c r="B40" s="532" t="s">
        <v>40</v>
      </c>
      <c r="C40" s="555"/>
      <c r="D40" s="88">
        <v>868065.2699999999</v>
      </c>
      <c r="E40" s="89">
        <v>885296.95000000007</v>
      </c>
      <c r="F40" s="89">
        <v>559100</v>
      </c>
      <c r="G40" s="88">
        <f>G41+G45+G58</f>
        <v>526150</v>
      </c>
      <c r="H40" s="89">
        <f>H41+H45+H58</f>
        <v>251160.76000000004</v>
      </c>
      <c r="I40" s="463">
        <f t="shared" si="0"/>
        <v>47.73558110804904</v>
      </c>
    </row>
    <row r="41" spans="1:16" ht="13.5" thickBot="1" x14ac:dyDescent="0.25">
      <c r="A41" s="534"/>
      <c r="B41" s="80">
        <v>221</v>
      </c>
      <c r="C41" s="81" t="s">
        <v>41</v>
      </c>
      <c r="D41" s="84">
        <v>136156.94</v>
      </c>
      <c r="E41" s="91">
        <v>137781.35</v>
      </c>
      <c r="F41" s="91">
        <v>85000</v>
      </c>
      <c r="G41" s="84">
        <f>SUM(G42:G44)</f>
        <v>85000</v>
      </c>
      <c r="H41" s="91">
        <f>SUM(H42:H44)</f>
        <v>36265.480000000003</v>
      </c>
      <c r="I41" s="328">
        <f t="shared" si="0"/>
        <v>42.665270588235302</v>
      </c>
    </row>
    <row r="42" spans="1:16" x14ac:dyDescent="0.2">
      <c r="A42" s="556"/>
      <c r="B42" s="550"/>
      <c r="C42" s="57" t="s">
        <v>42</v>
      </c>
      <c r="D42" s="46">
        <v>102428.79</v>
      </c>
      <c r="E42" s="46">
        <v>113739.53</v>
      </c>
      <c r="F42" s="47">
        <v>70000</v>
      </c>
      <c r="G42" s="47">
        <v>70000</v>
      </c>
      <c r="H42" s="46">
        <v>27862.49</v>
      </c>
      <c r="I42" s="329">
        <f t="shared" si="0"/>
        <v>39.803557142857144</v>
      </c>
    </row>
    <row r="43" spans="1:16" x14ac:dyDescent="0.2">
      <c r="A43" s="556"/>
      <c r="B43" s="551"/>
      <c r="C43" s="73" t="s">
        <v>43</v>
      </c>
      <c r="D43" s="93">
        <v>1404.5</v>
      </c>
      <c r="E43" s="93"/>
      <c r="F43" s="94">
        <v>0</v>
      </c>
      <c r="G43" s="94"/>
      <c r="H43" s="93"/>
      <c r="I43" s="464">
        <f t="shared" si="0"/>
        <v>0</v>
      </c>
    </row>
    <row r="44" spans="1:16" ht="13.5" thickBot="1" x14ac:dyDescent="0.25">
      <c r="A44" s="556"/>
      <c r="B44" s="552"/>
      <c r="C44" s="78" t="s">
        <v>44</v>
      </c>
      <c r="D44" s="49">
        <v>32323.65</v>
      </c>
      <c r="E44" s="49">
        <v>24041.82</v>
      </c>
      <c r="F44" s="50">
        <v>15000</v>
      </c>
      <c r="G44" s="50">
        <v>15000</v>
      </c>
      <c r="H44" s="49">
        <v>8402.99</v>
      </c>
      <c r="I44" s="462">
        <f t="shared" si="0"/>
        <v>56.019933333333327</v>
      </c>
    </row>
    <row r="45" spans="1:16" ht="15.75" thickBot="1" x14ac:dyDescent="0.3">
      <c r="A45" s="556"/>
      <c r="B45" s="80">
        <v>223</v>
      </c>
      <c r="C45" s="80" t="s">
        <v>45</v>
      </c>
      <c r="D45" s="84">
        <v>730285.49</v>
      </c>
      <c r="E45" s="91">
        <v>745927.60000000009</v>
      </c>
      <c r="F45" s="91">
        <v>474100</v>
      </c>
      <c r="G45" s="84">
        <f>SUM(G46:G57)</f>
        <v>441150</v>
      </c>
      <c r="H45" s="91">
        <f>SUM(H46:H57)</f>
        <v>213562.28000000003</v>
      </c>
      <c r="I45" s="328">
        <f t="shared" si="0"/>
        <v>48.410354754618616</v>
      </c>
      <c r="N45" s="13"/>
    </row>
    <row r="46" spans="1:16" x14ac:dyDescent="0.2">
      <c r="A46" s="556"/>
      <c r="B46" s="550"/>
      <c r="C46" s="72" t="s">
        <v>46</v>
      </c>
      <c r="D46" s="46">
        <v>57271.199999999997</v>
      </c>
      <c r="E46" s="46">
        <v>57023.05</v>
      </c>
      <c r="F46" s="47">
        <v>55000</v>
      </c>
      <c r="G46" s="47">
        <v>55000</v>
      </c>
      <c r="H46" s="46">
        <v>27037.08</v>
      </c>
      <c r="I46" s="329">
        <f t="shared" si="0"/>
        <v>49.158327272727277</v>
      </c>
    </row>
    <row r="47" spans="1:16" ht="15" x14ac:dyDescent="0.25">
      <c r="A47" s="556"/>
      <c r="B47" s="551"/>
      <c r="C47" s="73" t="s">
        <v>410</v>
      </c>
      <c r="D47" s="46">
        <v>8950</v>
      </c>
      <c r="E47" s="46">
        <v>8118.5</v>
      </c>
      <c r="F47" s="47">
        <v>0</v>
      </c>
      <c r="G47" s="47">
        <v>9750</v>
      </c>
      <c r="H47" s="46">
        <v>8565.6299999999992</v>
      </c>
      <c r="I47" s="329">
        <f t="shared" si="0"/>
        <v>87.852615384615376</v>
      </c>
      <c r="P47" s="13"/>
    </row>
    <row r="48" spans="1:16" hidden="1" x14ac:dyDescent="0.2">
      <c r="A48" s="556"/>
      <c r="B48" s="551"/>
      <c r="C48" s="73" t="s">
        <v>47</v>
      </c>
      <c r="D48" s="46"/>
      <c r="E48" s="46"/>
      <c r="F48" s="47">
        <v>0</v>
      </c>
      <c r="G48" s="47"/>
      <c r="H48" s="46"/>
      <c r="I48" s="329">
        <f t="shared" si="0"/>
        <v>0</v>
      </c>
    </row>
    <row r="49" spans="1:16" ht="15" x14ac:dyDescent="0.25">
      <c r="A49" s="556"/>
      <c r="B49" s="551"/>
      <c r="C49" s="76" t="s">
        <v>48</v>
      </c>
      <c r="D49" s="25">
        <v>45533.120000000003</v>
      </c>
      <c r="E49" s="25">
        <v>43614.7</v>
      </c>
      <c r="F49" s="26">
        <v>34200</v>
      </c>
      <c r="G49" s="26">
        <v>41000</v>
      </c>
      <c r="H49" s="25">
        <v>4836</v>
      </c>
      <c r="I49" s="323">
        <f t="shared" si="0"/>
        <v>11.795121951219512</v>
      </c>
      <c r="P49" s="13"/>
    </row>
    <row r="50" spans="1:16" ht="15" x14ac:dyDescent="0.25">
      <c r="A50" s="556"/>
      <c r="B50" s="551"/>
      <c r="C50" s="76" t="s">
        <v>49</v>
      </c>
      <c r="D50" s="25">
        <v>34986.25</v>
      </c>
      <c r="E50" s="25">
        <v>40439.35</v>
      </c>
      <c r="F50" s="26">
        <v>32000</v>
      </c>
      <c r="G50" s="26">
        <v>32000</v>
      </c>
      <c r="H50" s="25">
        <f>18527.15+20211.4+10</f>
        <v>38748.550000000003</v>
      </c>
      <c r="I50" s="323">
        <f t="shared" si="0"/>
        <v>121.08921875</v>
      </c>
      <c r="P50" s="13"/>
    </row>
    <row r="51" spans="1:16" ht="15" x14ac:dyDescent="0.25">
      <c r="A51" s="556"/>
      <c r="B51" s="551"/>
      <c r="C51" s="76" t="s">
        <v>50</v>
      </c>
      <c r="D51" s="25">
        <v>202930</v>
      </c>
      <c r="E51" s="25"/>
      <c r="F51" s="26">
        <v>0</v>
      </c>
      <c r="G51" s="26"/>
      <c r="H51" s="25"/>
      <c r="I51" s="323">
        <f t="shared" si="0"/>
        <v>0</v>
      </c>
      <c r="L51" s="13"/>
      <c r="P51" s="13"/>
    </row>
    <row r="52" spans="1:16" ht="15" x14ac:dyDescent="0.25">
      <c r="A52" s="556"/>
      <c r="B52" s="551"/>
      <c r="C52" s="76" t="s">
        <v>51</v>
      </c>
      <c r="D52" s="25"/>
      <c r="E52" s="25"/>
      <c r="F52" s="26">
        <v>0</v>
      </c>
      <c r="G52" s="26"/>
      <c r="H52" s="25"/>
      <c r="I52" s="323">
        <f t="shared" si="0"/>
        <v>0</v>
      </c>
      <c r="L52" s="13"/>
      <c r="P52" s="13"/>
    </row>
    <row r="53" spans="1:16" ht="15" x14ac:dyDescent="0.25">
      <c r="A53" s="556"/>
      <c r="B53" s="551"/>
      <c r="C53" s="76" t="s">
        <v>52</v>
      </c>
      <c r="D53" s="25">
        <v>20421</v>
      </c>
      <c r="E53" s="25">
        <v>18800</v>
      </c>
      <c r="F53" s="26">
        <v>20000</v>
      </c>
      <c r="G53" s="26">
        <v>19000</v>
      </c>
      <c r="H53" s="25">
        <f>20+3800</f>
        <v>3820</v>
      </c>
      <c r="I53" s="323">
        <f t="shared" si="0"/>
        <v>20.105263157894736</v>
      </c>
      <c r="L53" s="13"/>
    </row>
    <row r="54" spans="1:16" x14ac:dyDescent="0.2">
      <c r="A54" s="556"/>
      <c r="B54" s="551"/>
      <c r="C54" s="85" t="s">
        <v>53</v>
      </c>
      <c r="D54" s="49">
        <v>100448.22</v>
      </c>
      <c r="E54" s="49">
        <v>102354.74</v>
      </c>
      <c r="F54" s="50">
        <v>100500</v>
      </c>
      <c r="G54" s="50">
        <v>100500</v>
      </c>
      <c r="H54" s="49">
        <v>47873.3</v>
      </c>
      <c r="I54" s="462">
        <f t="shared" si="0"/>
        <v>47.635124378109452</v>
      </c>
    </row>
    <row r="55" spans="1:16" x14ac:dyDescent="0.2">
      <c r="A55" s="556"/>
      <c r="B55" s="551"/>
      <c r="C55" s="85" t="s">
        <v>54</v>
      </c>
      <c r="D55" s="49">
        <v>48198.720000000001</v>
      </c>
      <c r="E55" s="49">
        <v>41209.339999999997</v>
      </c>
      <c r="F55" s="50">
        <v>48000</v>
      </c>
      <c r="G55" s="50">
        <v>42000</v>
      </c>
      <c r="H55" s="49">
        <v>9205.7800000000007</v>
      </c>
      <c r="I55" s="462">
        <f t="shared" si="0"/>
        <v>21.918523809523808</v>
      </c>
    </row>
    <row r="56" spans="1:16" x14ac:dyDescent="0.2">
      <c r="A56" s="556"/>
      <c r="B56" s="551"/>
      <c r="C56" s="85" t="s">
        <v>55</v>
      </c>
      <c r="D56" s="49">
        <v>669.90000000000009</v>
      </c>
      <c r="E56" s="49">
        <v>38311.520000000004</v>
      </c>
      <c r="F56" s="50">
        <v>15000</v>
      </c>
      <c r="G56" s="50"/>
      <c r="H56" s="49">
        <v>5096.66</v>
      </c>
      <c r="I56" s="462">
        <f t="shared" si="0"/>
        <v>0</v>
      </c>
    </row>
    <row r="57" spans="1:16" ht="13.5" thickBot="1" x14ac:dyDescent="0.25">
      <c r="A57" s="556"/>
      <c r="B57" s="551"/>
      <c r="C57" s="85" t="s">
        <v>56</v>
      </c>
      <c r="D57" s="49">
        <v>210877.08000000002</v>
      </c>
      <c r="E57" s="49">
        <v>396056.39999999997</v>
      </c>
      <c r="F57" s="50">
        <v>169400</v>
      </c>
      <c r="G57" s="50">
        <v>141900</v>
      </c>
      <c r="H57" s="49">
        <f>51160.33+17218.95</f>
        <v>68379.28</v>
      </c>
      <c r="I57" s="462">
        <f t="shared" si="0"/>
        <v>48.188357998590561</v>
      </c>
    </row>
    <row r="58" spans="1:16" ht="13.5" thickBot="1" x14ac:dyDescent="0.25">
      <c r="A58" s="556"/>
      <c r="B58" s="80">
        <v>229</v>
      </c>
      <c r="C58" s="80" t="s">
        <v>57</v>
      </c>
      <c r="D58" s="84">
        <v>1622.84</v>
      </c>
      <c r="E58" s="91">
        <v>1588</v>
      </c>
      <c r="F58" s="91">
        <v>0</v>
      </c>
      <c r="G58" s="84">
        <v>0</v>
      </c>
      <c r="H58" s="91">
        <f>H59</f>
        <v>1333</v>
      </c>
      <c r="I58" s="328">
        <f t="shared" si="0"/>
        <v>0</v>
      </c>
    </row>
    <row r="59" spans="1:16" ht="13.5" thickBot="1" x14ac:dyDescent="0.25">
      <c r="A59" s="557"/>
      <c r="B59" s="98"/>
      <c r="C59" s="98" t="s">
        <v>58</v>
      </c>
      <c r="D59" s="100">
        <v>1622.84</v>
      </c>
      <c r="E59" s="99">
        <v>1588</v>
      </c>
      <c r="F59" s="100"/>
      <c r="G59" s="100"/>
      <c r="H59" s="99">
        <v>1333</v>
      </c>
      <c r="I59" s="465">
        <f t="shared" si="0"/>
        <v>0</v>
      </c>
    </row>
    <row r="60" spans="1:16" ht="15.75" thickBot="1" x14ac:dyDescent="0.3">
      <c r="A60" s="101">
        <v>240</v>
      </c>
      <c r="B60" s="558" t="s">
        <v>59</v>
      </c>
      <c r="C60" s="559"/>
      <c r="D60" s="103">
        <v>1818.95</v>
      </c>
      <c r="E60" s="104">
        <v>1244.1500000000001</v>
      </c>
      <c r="F60" s="104">
        <v>0</v>
      </c>
      <c r="G60" s="103">
        <v>0</v>
      </c>
      <c r="H60" s="11"/>
      <c r="I60" s="105">
        <f t="shared" si="0"/>
        <v>0</v>
      </c>
    </row>
    <row r="61" spans="1:16" ht="15.75" thickBot="1" x14ac:dyDescent="0.3">
      <c r="A61" s="67"/>
      <c r="B61" s="106"/>
      <c r="C61" s="107" t="s">
        <v>60</v>
      </c>
      <c r="D61" s="110">
        <v>1818.95</v>
      </c>
      <c r="E61" s="109">
        <v>1244.1500000000001</v>
      </c>
      <c r="F61" s="110"/>
      <c r="G61" s="110"/>
      <c r="H61" s="11"/>
      <c r="I61" s="105">
        <f t="shared" si="0"/>
        <v>0</v>
      </c>
    </row>
    <row r="62" spans="1:16" ht="15.75" thickBot="1" x14ac:dyDescent="0.3">
      <c r="A62" s="101">
        <v>290</v>
      </c>
      <c r="B62" s="548" t="s">
        <v>61</v>
      </c>
      <c r="C62" s="549"/>
      <c r="D62" s="111">
        <v>56207.21</v>
      </c>
      <c r="E62" s="112">
        <v>54011.56</v>
      </c>
      <c r="F62" s="112">
        <v>27000</v>
      </c>
      <c r="G62" s="111">
        <f>G63</f>
        <v>27000</v>
      </c>
      <c r="H62" s="112">
        <f>H63</f>
        <v>15606.98</v>
      </c>
      <c r="I62" s="466">
        <f t="shared" si="0"/>
        <v>57.803629629629626</v>
      </c>
    </row>
    <row r="63" spans="1:16" ht="13.5" thickBot="1" x14ac:dyDescent="0.25">
      <c r="A63" s="534"/>
      <c r="B63" s="81">
        <v>292</v>
      </c>
      <c r="C63" s="81" t="s">
        <v>61</v>
      </c>
      <c r="D63" s="91">
        <v>56207.21</v>
      </c>
      <c r="E63" s="91">
        <v>54011.56</v>
      </c>
      <c r="F63" s="84">
        <v>27000</v>
      </c>
      <c r="G63" s="84">
        <f>SUM(G64:G67)</f>
        <v>27000</v>
      </c>
      <c r="H63" s="91">
        <f>SUM(H64:H67)</f>
        <v>15606.98</v>
      </c>
      <c r="I63" s="328">
        <f t="shared" si="0"/>
        <v>57.803629629629626</v>
      </c>
    </row>
    <row r="64" spans="1:16" x14ac:dyDescent="0.2">
      <c r="A64" s="535"/>
      <c r="B64" s="540"/>
      <c r="C64" s="113" t="s">
        <v>62</v>
      </c>
      <c r="D64" s="46"/>
      <c r="E64" s="46"/>
      <c r="F64" s="47"/>
      <c r="G64" s="47">
        <v>0</v>
      </c>
      <c r="H64" s="46"/>
      <c r="I64" s="329">
        <f t="shared" si="0"/>
        <v>0</v>
      </c>
    </row>
    <row r="65" spans="1:13" x14ac:dyDescent="0.2">
      <c r="A65" s="535"/>
      <c r="B65" s="541"/>
      <c r="C65" s="114" t="s">
        <v>63</v>
      </c>
      <c r="D65" s="46"/>
      <c r="E65" s="46">
        <v>3297.08</v>
      </c>
      <c r="F65" s="47"/>
      <c r="G65" s="47">
        <v>0</v>
      </c>
      <c r="H65" s="46"/>
      <c r="I65" s="329">
        <f t="shared" si="0"/>
        <v>0</v>
      </c>
    </row>
    <row r="66" spans="1:13" x14ac:dyDescent="0.2">
      <c r="A66" s="535"/>
      <c r="B66" s="541"/>
      <c r="C66" s="114" t="s">
        <v>61</v>
      </c>
      <c r="D66" s="46">
        <v>54103.22</v>
      </c>
      <c r="E66" s="46">
        <v>47647.969999999994</v>
      </c>
      <c r="F66" s="47">
        <v>25000</v>
      </c>
      <c r="G66" s="47">
        <v>25000</v>
      </c>
      <c r="H66" s="46">
        <f>15606.98-105.35</f>
        <v>15501.63</v>
      </c>
      <c r="I66" s="329">
        <f t="shared" si="0"/>
        <v>62.006519999999995</v>
      </c>
    </row>
    <row r="67" spans="1:13" ht="13.5" thickBot="1" x14ac:dyDescent="0.25">
      <c r="A67" s="535"/>
      <c r="B67" s="541"/>
      <c r="C67" s="116" t="s">
        <v>64</v>
      </c>
      <c r="D67" s="117">
        <v>2103.9899999999998</v>
      </c>
      <c r="E67" s="117">
        <v>3066.51</v>
      </c>
      <c r="F67" s="24">
        <v>2000</v>
      </c>
      <c r="G67" s="24">
        <v>2000</v>
      </c>
      <c r="H67" s="117">
        <v>105.35</v>
      </c>
      <c r="I67" s="467">
        <f t="shared" si="0"/>
        <v>5.2675000000000001</v>
      </c>
    </row>
    <row r="68" spans="1:13" ht="13.5" hidden="1" thickBot="1" x14ac:dyDescent="0.25">
      <c r="A68" s="539"/>
      <c r="B68" s="542"/>
      <c r="C68" s="118" t="s">
        <v>65</v>
      </c>
      <c r="D68" s="30"/>
      <c r="E68" s="119"/>
      <c r="F68" s="30"/>
      <c r="G68" s="30"/>
      <c r="H68" s="120"/>
      <c r="I68" s="121">
        <f t="shared" si="0"/>
        <v>0</v>
      </c>
    </row>
    <row r="69" spans="1:13" ht="16.5" thickBot="1" x14ac:dyDescent="0.3">
      <c r="A69" s="63">
        <v>300</v>
      </c>
      <c r="B69" s="543" t="s">
        <v>66</v>
      </c>
      <c r="C69" s="544"/>
      <c r="D69" s="123">
        <v>3121193.3499999996</v>
      </c>
      <c r="E69" s="123">
        <v>3412076.46</v>
      </c>
      <c r="F69" s="123">
        <v>3854628</v>
      </c>
      <c r="G69" s="122">
        <f>G71+G73</f>
        <v>3300312</v>
      </c>
      <c r="H69" s="123">
        <f>H71+H73</f>
        <v>2156017.5199999996</v>
      </c>
      <c r="I69" s="468">
        <f t="shared" si="0"/>
        <v>65.327687806486153</v>
      </c>
    </row>
    <row r="70" spans="1:13" ht="15.75" thickBot="1" x14ac:dyDescent="0.3">
      <c r="A70" s="33">
        <v>310</v>
      </c>
      <c r="B70" s="532" t="s">
        <v>67</v>
      </c>
      <c r="C70" s="533"/>
      <c r="D70" s="89">
        <v>3121193.3499999996</v>
      </c>
      <c r="E70" s="89">
        <v>3412076.46</v>
      </c>
      <c r="F70" s="89">
        <v>3854628</v>
      </c>
      <c r="G70" s="88">
        <f>G71+G73</f>
        <v>3300312</v>
      </c>
      <c r="H70" s="89">
        <f>H71+H73</f>
        <v>2156017.5199999996</v>
      </c>
      <c r="I70" s="463">
        <f t="shared" ref="I70:I110" si="1">IF(G70=0,0,H70/G70)*100</f>
        <v>65.327687806486153</v>
      </c>
    </row>
    <row r="71" spans="1:13" ht="13.5" thickBot="1" x14ac:dyDescent="0.25">
      <c r="A71" s="534"/>
      <c r="B71" s="80">
        <v>311</v>
      </c>
      <c r="C71" s="80" t="s">
        <v>68</v>
      </c>
      <c r="D71" s="91">
        <v>5900</v>
      </c>
      <c r="E71" s="91">
        <v>1900</v>
      </c>
      <c r="F71" s="91">
        <v>0</v>
      </c>
      <c r="G71" s="91">
        <f>G72</f>
        <v>0</v>
      </c>
      <c r="H71" s="91">
        <f>H72</f>
        <v>0</v>
      </c>
      <c r="I71" s="328">
        <f t="shared" si="1"/>
        <v>0</v>
      </c>
    </row>
    <row r="72" spans="1:13" ht="13.5" thickBot="1" x14ac:dyDescent="0.25">
      <c r="A72" s="535"/>
      <c r="B72" s="435"/>
      <c r="C72" s="57" t="s">
        <v>69</v>
      </c>
      <c r="D72" s="46">
        <v>5900</v>
      </c>
      <c r="E72" s="46">
        <v>1900</v>
      </c>
      <c r="F72" s="47"/>
      <c r="G72" s="47"/>
      <c r="H72" s="46"/>
      <c r="I72" s="329">
        <f t="shared" si="1"/>
        <v>0</v>
      </c>
    </row>
    <row r="73" spans="1:13" ht="13.5" thickBot="1" x14ac:dyDescent="0.25">
      <c r="A73" s="535"/>
      <c r="B73" s="37">
        <v>312</v>
      </c>
      <c r="C73" s="37" t="s">
        <v>70</v>
      </c>
      <c r="D73" s="56">
        <v>3115293.3499999996</v>
      </c>
      <c r="E73" s="56">
        <v>3410176.46</v>
      </c>
      <c r="F73" s="55">
        <v>3854628</v>
      </c>
      <c r="G73" s="55">
        <f>SUM(G74:G106)</f>
        <v>3300312</v>
      </c>
      <c r="H73" s="56">
        <f>SUM(H74:H106)</f>
        <v>2156017.5199999996</v>
      </c>
      <c r="I73" s="459">
        <f t="shared" si="1"/>
        <v>65.327687806486153</v>
      </c>
      <c r="M73" s="6"/>
    </row>
    <row r="74" spans="1:13" x14ac:dyDescent="0.2">
      <c r="A74" s="535"/>
      <c r="B74" s="545"/>
      <c r="C74" s="57" t="s">
        <v>71</v>
      </c>
      <c r="D74" s="20">
        <v>13029.32</v>
      </c>
      <c r="E74" s="20">
        <v>15209.34</v>
      </c>
      <c r="F74" s="21">
        <v>12155</v>
      </c>
      <c r="G74" s="21">
        <v>12155</v>
      </c>
      <c r="H74" s="22">
        <v>13067.16</v>
      </c>
      <c r="I74" s="75">
        <f t="shared" si="1"/>
        <v>107.50440148087206</v>
      </c>
      <c r="K74" s="12"/>
    </row>
    <row r="75" spans="1:13" x14ac:dyDescent="0.2">
      <c r="A75" s="535"/>
      <c r="B75" s="546"/>
      <c r="C75" s="59" t="s">
        <v>72</v>
      </c>
      <c r="D75" s="25">
        <v>2366109.5</v>
      </c>
      <c r="E75" s="25">
        <v>2545153.69</v>
      </c>
      <c r="F75" s="26">
        <v>2750047</v>
      </c>
      <c r="G75" s="26">
        <v>2657882</v>
      </c>
      <c r="H75" s="22">
        <v>1349688</v>
      </c>
      <c r="I75" s="75">
        <f t="shared" si="1"/>
        <v>50.780583938639865</v>
      </c>
      <c r="M75" s="6"/>
    </row>
    <row r="76" spans="1:13" x14ac:dyDescent="0.2">
      <c r="A76" s="535"/>
      <c r="B76" s="546"/>
      <c r="C76" s="59" t="s">
        <v>73</v>
      </c>
      <c r="D76" s="25">
        <v>21444.09</v>
      </c>
      <c r="E76" s="25">
        <v>25241.06</v>
      </c>
      <c r="F76" s="26">
        <v>28159</v>
      </c>
      <c r="G76" s="26">
        <v>28159</v>
      </c>
      <c r="H76" s="22">
        <v>24931.200000000001</v>
      </c>
      <c r="I76" s="75">
        <f t="shared" si="1"/>
        <v>88.537234987037891</v>
      </c>
    </row>
    <row r="77" spans="1:13" x14ac:dyDescent="0.2">
      <c r="A77" s="535"/>
      <c r="B77" s="546"/>
      <c r="C77" s="59" t="s">
        <v>74</v>
      </c>
      <c r="D77" s="25">
        <v>29368</v>
      </c>
      <c r="E77" s="25">
        <v>32106</v>
      </c>
      <c r="F77" s="26">
        <v>32000</v>
      </c>
      <c r="G77" s="26">
        <v>32000</v>
      </c>
      <c r="H77" s="22">
        <v>17572</v>
      </c>
      <c r="I77" s="75">
        <f t="shared" si="1"/>
        <v>54.912499999999994</v>
      </c>
      <c r="K77" s="6"/>
    </row>
    <row r="78" spans="1:13" x14ac:dyDescent="0.2">
      <c r="A78" s="535"/>
      <c r="B78" s="546"/>
      <c r="C78" s="59" t="s">
        <v>75</v>
      </c>
      <c r="D78" s="25">
        <v>7180.34</v>
      </c>
      <c r="E78" s="25">
        <v>7204.95</v>
      </c>
      <c r="F78" s="26">
        <v>7147</v>
      </c>
      <c r="G78" s="26">
        <v>7147</v>
      </c>
      <c r="H78" s="22">
        <v>7213.51</v>
      </c>
      <c r="I78" s="75">
        <f t="shared" si="1"/>
        <v>100.93060025185392</v>
      </c>
    </row>
    <row r="79" spans="1:13" x14ac:dyDescent="0.2">
      <c r="A79" s="535"/>
      <c r="B79" s="546"/>
      <c r="C79" s="59" t="s">
        <v>76</v>
      </c>
      <c r="D79" s="25">
        <v>3928.96</v>
      </c>
      <c r="E79" s="25">
        <v>5163.84</v>
      </c>
      <c r="F79" s="26">
        <v>3500</v>
      </c>
      <c r="G79" s="26">
        <v>3500</v>
      </c>
      <c r="H79" s="22">
        <f>1193</f>
        <v>1193</v>
      </c>
      <c r="I79" s="75">
        <f t="shared" si="1"/>
        <v>34.085714285714289</v>
      </c>
    </row>
    <row r="80" spans="1:13" x14ac:dyDescent="0.2">
      <c r="A80" s="535"/>
      <c r="B80" s="546"/>
      <c r="C80" s="59" t="s">
        <v>77</v>
      </c>
      <c r="D80" s="25">
        <v>30847.5</v>
      </c>
      <c r="E80" s="25">
        <v>180888.6</v>
      </c>
      <c r="F80" s="26">
        <v>55224</v>
      </c>
      <c r="G80" s="26">
        <v>55224</v>
      </c>
      <c r="H80" s="22">
        <f>1577</f>
        <v>1577</v>
      </c>
      <c r="I80" s="75">
        <f t="shared" si="1"/>
        <v>2.8556424742865421</v>
      </c>
    </row>
    <row r="81" spans="1:9" x14ac:dyDescent="0.2">
      <c r="A81" s="535"/>
      <c r="B81" s="546"/>
      <c r="C81" s="59" t="s">
        <v>78</v>
      </c>
      <c r="D81" s="25">
        <v>23435.9</v>
      </c>
      <c r="E81" s="25">
        <v>11750.66</v>
      </c>
      <c r="F81" s="26">
        <v>33000</v>
      </c>
      <c r="G81" s="26">
        <v>33000</v>
      </c>
      <c r="H81" s="22">
        <f>244.37+3022.61+215.75+6021.16+1042.08</f>
        <v>10545.97</v>
      </c>
      <c r="I81" s="75">
        <f t="shared" si="1"/>
        <v>31.957484848484846</v>
      </c>
    </row>
    <row r="82" spans="1:9" x14ac:dyDescent="0.2">
      <c r="A82" s="535"/>
      <c r="B82" s="546"/>
      <c r="C82" s="59" t="s">
        <v>79</v>
      </c>
      <c r="D82" s="25">
        <v>834.58</v>
      </c>
      <c r="E82" s="25">
        <v>834.92</v>
      </c>
      <c r="F82" s="26">
        <v>1474</v>
      </c>
      <c r="G82" s="26">
        <v>1474</v>
      </c>
      <c r="H82" s="22">
        <v>831.16</v>
      </c>
      <c r="I82" s="75">
        <f t="shared" si="1"/>
        <v>56.38805970149253</v>
      </c>
    </row>
    <row r="83" spans="1:9" x14ac:dyDescent="0.2">
      <c r="A83" s="535"/>
      <c r="B83" s="546"/>
      <c r="C83" s="59" t="s">
        <v>80</v>
      </c>
      <c r="D83" s="25">
        <v>1383.83</v>
      </c>
      <c r="E83" s="25">
        <v>1383.78</v>
      </c>
      <c r="F83" s="26">
        <v>1384</v>
      </c>
      <c r="G83" s="26">
        <v>1384</v>
      </c>
      <c r="H83" s="22">
        <v>1442.76</v>
      </c>
      <c r="I83" s="75">
        <f t="shared" si="1"/>
        <v>104.24566473988439</v>
      </c>
    </row>
    <row r="84" spans="1:9" x14ac:dyDescent="0.2">
      <c r="A84" s="535"/>
      <c r="B84" s="546"/>
      <c r="C84" s="59" t="s">
        <v>81</v>
      </c>
      <c r="D84" s="25">
        <v>79960.38</v>
      </c>
      <c r="E84" s="25">
        <v>117516.28</v>
      </c>
      <c r="F84" s="26">
        <v>108000</v>
      </c>
      <c r="G84" s="26">
        <v>108000</v>
      </c>
      <c r="H84" s="22">
        <f>24397.2+62475.29</f>
        <v>86872.49</v>
      </c>
      <c r="I84" s="75">
        <f t="shared" si="1"/>
        <v>80.437490740740742</v>
      </c>
    </row>
    <row r="85" spans="1:9" x14ac:dyDescent="0.2">
      <c r="A85" s="535"/>
      <c r="B85" s="546"/>
      <c r="C85" s="59" t="s">
        <v>82</v>
      </c>
      <c r="D85" s="25">
        <v>5039.6000000000004</v>
      </c>
      <c r="E85" s="25">
        <v>4957.3899999999994</v>
      </c>
      <c r="F85" s="26">
        <v>5150</v>
      </c>
      <c r="G85" s="26">
        <v>5150</v>
      </c>
      <c r="H85" s="22">
        <f>4858.26+181.2</f>
        <v>5039.46</v>
      </c>
      <c r="I85" s="75">
        <f t="shared" si="1"/>
        <v>97.853592233009707</v>
      </c>
    </row>
    <row r="86" spans="1:9" x14ac:dyDescent="0.2">
      <c r="A86" s="535"/>
      <c r="B86" s="546"/>
      <c r="C86" s="59" t="s">
        <v>408</v>
      </c>
      <c r="D86" s="25">
        <v>6318.1100000000006</v>
      </c>
      <c r="E86" s="25">
        <v>15040</v>
      </c>
      <c r="F86" s="26">
        <v>11725</v>
      </c>
      <c r="G86" s="26">
        <v>8198</v>
      </c>
      <c r="H86" s="22">
        <v>8198.2000000000007</v>
      </c>
      <c r="I86" s="75">
        <f t="shared" si="1"/>
        <v>100.00243961941936</v>
      </c>
    </row>
    <row r="87" spans="1:9" x14ac:dyDescent="0.2">
      <c r="A87" s="535"/>
      <c r="B87" s="546"/>
      <c r="C87" s="59" t="s">
        <v>409</v>
      </c>
      <c r="D87" s="25">
        <v>6500</v>
      </c>
      <c r="E87" s="25">
        <v>6844.81</v>
      </c>
      <c r="F87" s="26"/>
      <c r="G87" s="26">
        <v>13200</v>
      </c>
      <c r="H87" s="22">
        <v>13200</v>
      </c>
      <c r="I87" s="75">
        <f t="shared" si="1"/>
        <v>100</v>
      </c>
    </row>
    <row r="88" spans="1:9" x14ac:dyDescent="0.2">
      <c r="A88" s="535"/>
      <c r="B88" s="546"/>
      <c r="C88" s="59" t="s">
        <v>83</v>
      </c>
      <c r="D88" s="25">
        <v>40983.99</v>
      </c>
      <c r="E88" s="25">
        <v>46526.26</v>
      </c>
      <c r="F88" s="26">
        <v>41000</v>
      </c>
      <c r="G88" s="26">
        <v>41000</v>
      </c>
      <c r="H88" s="22">
        <f>1825.18+3650.37+20563.7</f>
        <v>26039.25</v>
      </c>
      <c r="I88" s="75">
        <f t="shared" si="1"/>
        <v>63.510365853658534</v>
      </c>
    </row>
    <row r="89" spans="1:9" x14ac:dyDescent="0.2">
      <c r="A89" s="535"/>
      <c r="B89" s="546"/>
      <c r="C89" s="59" t="s">
        <v>84</v>
      </c>
      <c r="D89" s="25"/>
      <c r="E89" s="25"/>
      <c r="F89" s="26">
        <v>75039</v>
      </c>
      <c r="G89" s="26">
        <v>75039</v>
      </c>
      <c r="H89" s="27">
        <v>65276.05</v>
      </c>
      <c r="I89" s="77">
        <f t="shared" si="1"/>
        <v>86.989498793960479</v>
      </c>
    </row>
    <row r="90" spans="1:9" x14ac:dyDescent="0.2">
      <c r="A90" s="535"/>
      <c r="B90" s="546"/>
      <c r="C90" s="59" t="s">
        <v>434</v>
      </c>
      <c r="D90" s="25"/>
      <c r="E90" s="25"/>
      <c r="F90" s="26"/>
      <c r="G90" s="26"/>
      <c r="H90" s="27">
        <v>221340</v>
      </c>
      <c r="I90" s="77">
        <f t="shared" si="1"/>
        <v>0</v>
      </c>
    </row>
    <row r="91" spans="1:9" x14ac:dyDescent="0.2">
      <c r="A91" s="535"/>
      <c r="B91" s="546"/>
      <c r="C91" s="76" t="s">
        <v>430</v>
      </c>
      <c r="D91" s="25"/>
      <c r="E91" s="25"/>
      <c r="F91" s="26"/>
      <c r="G91" s="26"/>
      <c r="H91" s="27">
        <f>37922.53+634.38+11959.54+2369.72+7085.75</f>
        <v>59971.92</v>
      </c>
      <c r="I91" s="77">
        <f t="shared" si="1"/>
        <v>0</v>
      </c>
    </row>
    <row r="92" spans="1:9" x14ac:dyDescent="0.2">
      <c r="A92" s="535"/>
      <c r="B92" s="546"/>
      <c r="C92" s="59" t="s">
        <v>431</v>
      </c>
      <c r="D92" s="25"/>
      <c r="E92" s="25"/>
      <c r="F92" s="26"/>
      <c r="G92" s="26"/>
      <c r="H92" s="27">
        <v>18974.43</v>
      </c>
      <c r="I92" s="77">
        <f t="shared" si="1"/>
        <v>0</v>
      </c>
    </row>
    <row r="93" spans="1:9" x14ac:dyDescent="0.2">
      <c r="A93" s="535"/>
      <c r="B93" s="546"/>
      <c r="C93" s="76" t="s">
        <v>86</v>
      </c>
      <c r="D93" s="25"/>
      <c r="E93" s="25"/>
      <c r="F93" s="26"/>
      <c r="G93" s="26">
        <v>41000</v>
      </c>
      <c r="H93" s="27"/>
      <c r="I93" s="77">
        <f t="shared" si="1"/>
        <v>0</v>
      </c>
    </row>
    <row r="94" spans="1:9" x14ac:dyDescent="0.2">
      <c r="A94" s="535"/>
      <c r="B94" s="546"/>
      <c r="C94" s="59" t="s">
        <v>87</v>
      </c>
      <c r="D94" s="25"/>
      <c r="E94" s="25"/>
      <c r="F94" s="26">
        <v>26800</v>
      </c>
      <c r="G94" s="26">
        <v>26800</v>
      </c>
      <c r="H94" s="27"/>
      <c r="I94" s="77">
        <f t="shared" si="1"/>
        <v>0</v>
      </c>
    </row>
    <row r="95" spans="1:9" x14ac:dyDescent="0.2">
      <c r="A95" s="535"/>
      <c r="B95" s="546"/>
      <c r="C95" s="59" t="s">
        <v>429</v>
      </c>
      <c r="D95" s="25"/>
      <c r="E95" s="25"/>
      <c r="F95" s="26"/>
      <c r="G95" s="26"/>
      <c r="H95" s="27">
        <f>19795+7410+8890</f>
        <v>36095</v>
      </c>
      <c r="I95" s="77">
        <f t="shared" si="1"/>
        <v>0</v>
      </c>
    </row>
    <row r="96" spans="1:9" x14ac:dyDescent="0.2">
      <c r="A96" s="535"/>
      <c r="B96" s="546"/>
      <c r="C96" s="59" t="s">
        <v>88</v>
      </c>
      <c r="D96" s="25">
        <v>164272.02000000002</v>
      </c>
      <c r="E96" s="25">
        <v>126275.40000000001</v>
      </c>
      <c r="F96" s="26">
        <v>150000</v>
      </c>
      <c r="G96" s="26">
        <v>150000</v>
      </c>
      <c r="H96" s="27">
        <f>10215.8+4815.1+44894.33</f>
        <v>59925.23</v>
      </c>
      <c r="I96" s="77">
        <f t="shared" si="1"/>
        <v>39.95015333333334</v>
      </c>
    </row>
    <row r="97" spans="1:9" x14ac:dyDescent="0.2">
      <c r="A97" s="535"/>
      <c r="B97" s="546"/>
      <c r="C97" s="59" t="s">
        <v>89</v>
      </c>
      <c r="D97" s="25">
        <v>2738.17</v>
      </c>
      <c r="E97" s="25"/>
      <c r="F97" s="26"/>
      <c r="G97" s="26"/>
      <c r="H97" s="27">
        <v>788.5</v>
      </c>
      <c r="I97" s="77">
        <f t="shared" si="1"/>
        <v>0</v>
      </c>
    </row>
    <row r="98" spans="1:9" x14ac:dyDescent="0.2">
      <c r="A98" s="535"/>
      <c r="B98" s="546"/>
      <c r="C98" s="59" t="s">
        <v>90</v>
      </c>
      <c r="D98" s="25"/>
      <c r="E98" s="25"/>
      <c r="F98" s="26"/>
      <c r="G98" s="26"/>
      <c r="H98" s="27"/>
      <c r="I98" s="77">
        <f t="shared" si="1"/>
        <v>0</v>
      </c>
    </row>
    <row r="99" spans="1:9" x14ac:dyDescent="0.2">
      <c r="A99" s="535"/>
      <c r="B99" s="546"/>
      <c r="C99" s="59" t="s">
        <v>91</v>
      </c>
      <c r="D99" s="25"/>
      <c r="E99" s="25"/>
      <c r="F99" s="26"/>
      <c r="G99" s="26"/>
      <c r="H99" s="27"/>
      <c r="I99" s="77">
        <f t="shared" si="1"/>
        <v>0</v>
      </c>
    </row>
    <row r="100" spans="1:9" x14ac:dyDescent="0.2">
      <c r="A100" s="535"/>
      <c r="B100" s="546"/>
      <c r="C100" s="59" t="s">
        <v>92</v>
      </c>
      <c r="D100" s="25"/>
      <c r="E100" s="25"/>
      <c r="F100" s="26"/>
      <c r="G100" s="26"/>
      <c r="H100" s="27"/>
      <c r="I100" s="77">
        <f t="shared" si="1"/>
        <v>0</v>
      </c>
    </row>
    <row r="101" spans="1:9" x14ac:dyDescent="0.2">
      <c r="A101" s="535"/>
      <c r="B101" s="546"/>
      <c r="C101" s="59" t="s">
        <v>433</v>
      </c>
      <c r="D101" s="129"/>
      <c r="E101" s="129"/>
      <c r="F101" s="128"/>
      <c r="G101" s="128"/>
      <c r="H101" s="27">
        <v>11110.98</v>
      </c>
      <c r="I101" s="77">
        <f t="shared" si="1"/>
        <v>0</v>
      </c>
    </row>
    <row r="102" spans="1:9" x14ac:dyDescent="0.2">
      <c r="A102" s="535"/>
      <c r="B102" s="546"/>
      <c r="C102" s="59" t="s">
        <v>432</v>
      </c>
      <c r="D102" s="129"/>
      <c r="E102" s="129"/>
      <c r="F102" s="128"/>
      <c r="G102" s="128"/>
      <c r="H102" s="27">
        <v>71500</v>
      </c>
      <c r="I102" s="77">
        <f t="shared" si="1"/>
        <v>0</v>
      </c>
    </row>
    <row r="103" spans="1:9" x14ac:dyDescent="0.2">
      <c r="A103" s="535"/>
      <c r="B103" s="546"/>
      <c r="C103" s="59" t="s">
        <v>94</v>
      </c>
      <c r="D103" s="25"/>
      <c r="E103" s="25"/>
      <c r="F103" s="26"/>
      <c r="G103" s="26"/>
      <c r="H103" s="27"/>
      <c r="I103" s="77">
        <f t="shared" si="1"/>
        <v>0</v>
      </c>
    </row>
    <row r="104" spans="1:9" x14ac:dyDescent="0.2">
      <c r="A104" s="535"/>
      <c r="B104" s="546"/>
      <c r="C104" s="59" t="s">
        <v>95</v>
      </c>
      <c r="D104" s="25">
        <v>238911.06000000006</v>
      </c>
      <c r="E104" s="25"/>
      <c r="F104" s="26"/>
      <c r="G104" s="26"/>
      <c r="H104" s="27"/>
      <c r="I104" s="77">
        <f t="shared" si="1"/>
        <v>0</v>
      </c>
    </row>
    <row r="105" spans="1:9" x14ac:dyDescent="0.2">
      <c r="A105" s="535"/>
      <c r="B105" s="546"/>
      <c r="C105" s="44" t="s">
        <v>96</v>
      </c>
      <c r="D105" s="25">
        <v>73008</v>
      </c>
      <c r="E105" s="25">
        <v>41077.410000000003</v>
      </c>
      <c r="F105" s="26">
        <v>208204</v>
      </c>
      <c r="G105" s="26"/>
      <c r="H105" s="27">
        <v>39415.279999999999</v>
      </c>
      <c r="I105" s="77">
        <f t="shared" si="1"/>
        <v>0</v>
      </c>
    </row>
    <row r="106" spans="1:9" ht="13.5" thickBot="1" x14ac:dyDescent="0.25">
      <c r="A106" s="539"/>
      <c r="B106" s="547"/>
      <c r="C106" s="61" t="s">
        <v>97</v>
      </c>
      <c r="D106" s="31"/>
      <c r="E106" s="31">
        <v>227002.0700000003</v>
      </c>
      <c r="F106" s="32">
        <v>304620</v>
      </c>
      <c r="G106" s="32"/>
      <c r="H106" s="120">
        <f>79.67+1400+829.86+1919.44-20</f>
        <v>4208.97</v>
      </c>
      <c r="I106" s="121">
        <f t="shared" si="1"/>
        <v>0</v>
      </c>
    </row>
    <row r="107" spans="1:9" ht="15.75" hidden="1" thickBot="1" x14ac:dyDescent="0.3">
      <c r="A107" s="33">
        <v>330</v>
      </c>
      <c r="B107" s="532" t="s">
        <v>98</v>
      </c>
      <c r="C107" s="533"/>
      <c r="D107" s="89"/>
      <c r="E107" s="89"/>
      <c r="F107" s="88"/>
      <c r="G107" s="88">
        <v>0</v>
      </c>
      <c r="H107" s="11"/>
      <c r="I107" s="105">
        <f t="shared" si="1"/>
        <v>0</v>
      </c>
    </row>
    <row r="108" spans="1:9" ht="13.5" hidden="1" thickBot="1" x14ac:dyDescent="0.25">
      <c r="A108" s="534"/>
      <c r="B108" s="80">
        <v>331</v>
      </c>
      <c r="C108" s="81" t="s">
        <v>99</v>
      </c>
      <c r="D108" s="91"/>
      <c r="E108" s="91"/>
      <c r="F108" s="84"/>
      <c r="G108" s="84"/>
      <c r="H108" s="11"/>
      <c r="I108" s="105">
        <f t="shared" si="1"/>
        <v>0</v>
      </c>
    </row>
    <row r="109" spans="1:9" ht="13.5" hidden="1" thickBot="1" x14ac:dyDescent="0.25">
      <c r="A109" s="535"/>
      <c r="B109" s="124"/>
      <c r="C109" s="130" t="s">
        <v>90</v>
      </c>
      <c r="D109" s="93"/>
      <c r="E109" s="93"/>
      <c r="F109" s="94"/>
      <c r="G109" s="94"/>
      <c r="H109" s="131"/>
      <c r="I109" s="132">
        <f t="shared" si="1"/>
        <v>0</v>
      </c>
    </row>
    <row r="110" spans="1:9" ht="17.25" thickTop="1" thickBot="1" x14ac:dyDescent="0.3">
      <c r="A110" s="536" t="s">
        <v>100</v>
      </c>
      <c r="B110" s="537"/>
      <c r="C110" s="538"/>
      <c r="D110" s="134">
        <v>11835790.83</v>
      </c>
      <c r="E110" s="134">
        <v>12870365.969999999</v>
      </c>
      <c r="F110" s="133">
        <v>12442147</v>
      </c>
      <c r="G110" s="135">
        <f>G5+G26+G69</f>
        <v>12222412</v>
      </c>
      <c r="H110" s="454">
        <f>H5+H26+H69</f>
        <v>6819400.6899999995</v>
      </c>
      <c r="I110" s="469">
        <f t="shared" si="1"/>
        <v>55.794230222316173</v>
      </c>
    </row>
    <row r="111" spans="1:9" ht="13.5" thickTop="1" x14ac:dyDescent="0.2"/>
    <row r="112" spans="1:9" x14ac:dyDescent="0.2">
      <c r="E112" s="12"/>
      <c r="I112" s="6"/>
    </row>
    <row r="113" spans="4:12" x14ac:dyDescent="0.2">
      <c r="D113" s="6"/>
      <c r="E113" s="6"/>
      <c r="F113" s="6"/>
    </row>
    <row r="114" spans="4:12" x14ac:dyDescent="0.2">
      <c r="H114" s="6"/>
    </row>
    <row r="115" spans="4:12" x14ac:dyDescent="0.2">
      <c r="G115" s="12"/>
    </row>
    <row r="117" spans="4:12" ht="15" x14ac:dyDescent="0.25">
      <c r="K117" s="13"/>
    </row>
    <row r="125" spans="4:12" ht="15" x14ac:dyDescent="0.25">
      <c r="K125" s="13"/>
    </row>
    <row r="126" spans="4:12" ht="15" x14ac:dyDescent="0.25">
      <c r="K126" s="13"/>
    </row>
    <row r="127" spans="4:12" ht="15" x14ac:dyDescent="0.25">
      <c r="K127" s="13"/>
    </row>
    <row r="128" spans="4:12" ht="15" x14ac:dyDescent="0.25">
      <c r="K128" s="13"/>
      <c r="L128" s="13"/>
    </row>
    <row r="129" spans="12:12" ht="15" x14ac:dyDescent="0.25">
      <c r="L129" s="13"/>
    </row>
    <row r="130" spans="12:12" ht="15" x14ac:dyDescent="0.25">
      <c r="L130" s="13"/>
    </row>
    <row r="131" spans="12:12" ht="15" x14ac:dyDescent="0.25">
      <c r="L131" s="13"/>
    </row>
  </sheetData>
  <mergeCells count="41">
    <mergeCell ref="A3:A4"/>
    <mergeCell ref="B3:B4"/>
    <mergeCell ref="C3:C4"/>
    <mergeCell ref="B17:C17"/>
    <mergeCell ref="G3:G4"/>
    <mergeCell ref="A7:A11"/>
    <mergeCell ref="B7:B11"/>
    <mergeCell ref="B12:C12"/>
    <mergeCell ref="A13:A16"/>
    <mergeCell ref="B14:B16"/>
    <mergeCell ref="B60:C60"/>
    <mergeCell ref="I3:I4"/>
    <mergeCell ref="B5:C5"/>
    <mergeCell ref="B6:C6"/>
    <mergeCell ref="D3:D4"/>
    <mergeCell ref="E3:E4"/>
    <mergeCell ref="F3:F4"/>
    <mergeCell ref="H3:H4"/>
    <mergeCell ref="A28:A39"/>
    <mergeCell ref="B29:B31"/>
    <mergeCell ref="B33:B39"/>
    <mergeCell ref="B40:C40"/>
    <mergeCell ref="A41:A59"/>
    <mergeCell ref="B42:B44"/>
    <mergeCell ref="B46:B57"/>
    <mergeCell ref="A1:C1"/>
    <mergeCell ref="A2:C2"/>
    <mergeCell ref="B107:C107"/>
    <mergeCell ref="A108:A109"/>
    <mergeCell ref="A110:C110"/>
    <mergeCell ref="A63:A68"/>
    <mergeCell ref="B64:B68"/>
    <mergeCell ref="B69:C69"/>
    <mergeCell ref="B70:C70"/>
    <mergeCell ref="A71:A106"/>
    <mergeCell ref="B74:B106"/>
    <mergeCell ref="B62:C62"/>
    <mergeCell ref="A18:A25"/>
    <mergeCell ref="B19:B25"/>
    <mergeCell ref="B26:C26"/>
    <mergeCell ref="B27:C27"/>
  </mergeCells>
  <pageMargins left="0" right="0" top="0" bottom="0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8"/>
  <sheetViews>
    <sheetView zoomScaleNormal="100" workbookViewId="0">
      <selection activeCell="G6" sqref="G6"/>
    </sheetView>
  </sheetViews>
  <sheetFormatPr defaultRowHeight="15" x14ac:dyDescent="0.25"/>
  <cols>
    <col min="1" max="1" width="10" customWidth="1"/>
    <col min="3" max="3" width="33.85546875" customWidth="1"/>
    <col min="4" max="4" width="16.7109375" hidden="1" customWidth="1"/>
    <col min="5" max="5" width="15.85546875" hidden="1" customWidth="1"/>
    <col min="6" max="6" width="13.7109375" hidden="1" customWidth="1"/>
    <col min="7" max="7" width="15.28515625" customWidth="1"/>
    <col min="8" max="8" width="14.28515625" customWidth="1"/>
    <col min="9" max="9" width="10.5703125" style="13" customWidth="1"/>
    <col min="11" max="11" width="11.42578125" bestFit="1" customWidth="1"/>
    <col min="12" max="12" width="10" bestFit="1" customWidth="1"/>
    <col min="236" max="236" width="11.5703125" customWidth="1"/>
    <col min="238" max="238" width="30.140625" customWidth="1"/>
    <col min="239" max="251" width="0" hidden="1" customWidth="1"/>
    <col min="252" max="252" width="17.7109375" customWidth="1"/>
    <col min="253" max="253" width="14.85546875" customWidth="1"/>
    <col min="254" max="254" width="14.140625" customWidth="1"/>
    <col min="255" max="255" width="8.28515625" customWidth="1"/>
    <col min="256" max="256" width="14" customWidth="1"/>
    <col min="257" max="257" width="13.28515625" customWidth="1"/>
    <col min="259" max="259" width="16.42578125" customWidth="1"/>
    <col min="260" max="260" width="10.140625" bestFit="1" customWidth="1"/>
    <col min="261" max="261" width="14.5703125" customWidth="1"/>
    <col min="262" max="262" width="11.42578125" customWidth="1"/>
    <col min="263" max="264" width="10.140625" customWidth="1"/>
    <col min="492" max="492" width="11.5703125" customWidth="1"/>
    <col min="494" max="494" width="30.140625" customWidth="1"/>
    <col min="495" max="507" width="0" hidden="1" customWidth="1"/>
    <col min="508" max="508" width="17.7109375" customWidth="1"/>
    <col min="509" max="509" width="14.85546875" customWidth="1"/>
    <col min="510" max="510" width="14.140625" customWidth="1"/>
    <col min="511" max="511" width="8.28515625" customWidth="1"/>
    <col min="512" max="512" width="14" customWidth="1"/>
    <col min="513" max="513" width="13.28515625" customWidth="1"/>
    <col min="515" max="515" width="16.42578125" customWidth="1"/>
    <col min="516" max="516" width="10.140625" bestFit="1" customWidth="1"/>
    <col min="517" max="517" width="14.5703125" customWidth="1"/>
    <col min="518" max="518" width="11.42578125" customWidth="1"/>
    <col min="519" max="520" width="10.140625" customWidth="1"/>
    <col min="748" max="748" width="11.5703125" customWidth="1"/>
    <col min="750" max="750" width="30.140625" customWidth="1"/>
    <col min="751" max="763" width="0" hidden="1" customWidth="1"/>
    <col min="764" max="764" width="17.7109375" customWidth="1"/>
    <col min="765" max="765" width="14.85546875" customWidth="1"/>
    <col min="766" max="766" width="14.140625" customWidth="1"/>
    <col min="767" max="767" width="8.28515625" customWidth="1"/>
    <col min="768" max="768" width="14" customWidth="1"/>
    <col min="769" max="769" width="13.28515625" customWidth="1"/>
    <col min="771" max="771" width="16.42578125" customWidth="1"/>
    <col min="772" max="772" width="10.140625" bestFit="1" customWidth="1"/>
    <col min="773" max="773" width="14.5703125" customWidth="1"/>
    <col min="774" max="774" width="11.42578125" customWidth="1"/>
    <col min="775" max="776" width="10.140625" customWidth="1"/>
    <col min="1004" max="1004" width="11.5703125" customWidth="1"/>
    <col min="1006" max="1006" width="30.140625" customWidth="1"/>
    <col min="1007" max="1019" width="0" hidden="1" customWidth="1"/>
    <col min="1020" max="1020" width="17.7109375" customWidth="1"/>
    <col min="1021" max="1021" width="14.85546875" customWidth="1"/>
    <col min="1022" max="1022" width="14.140625" customWidth="1"/>
    <col min="1023" max="1023" width="8.28515625" customWidth="1"/>
    <col min="1024" max="1024" width="14" customWidth="1"/>
    <col min="1025" max="1025" width="13.28515625" customWidth="1"/>
    <col min="1027" max="1027" width="16.42578125" customWidth="1"/>
    <col min="1028" max="1028" width="10.140625" bestFit="1" customWidth="1"/>
    <col min="1029" max="1029" width="14.5703125" customWidth="1"/>
    <col min="1030" max="1030" width="11.42578125" customWidth="1"/>
    <col min="1031" max="1032" width="10.140625" customWidth="1"/>
    <col min="1260" max="1260" width="11.5703125" customWidth="1"/>
    <col min="1262" max="1262" width="30.140625" customWidth="1"/>
    <col min="1263" max="1275" width="0" hidden="1" customWidth="1"/>
    <col min="1276" max="1276" width="17.7109375" customWidth="1"/>
    <col min="1277" max="1277" width="14.85546875" customWidth="1"/>
    <col min="1278" max="1278" width="14.140625" customWidth="1"/>
    <col min="1279" max="1279" width="8.28515625" customWidth="1"/>
    <col min="1280" max="1280" width="14" customWidth="1"/>
    <col min="1281" max="1281" width="13.28515625" customWidth="1"/>
    <col min="1283" max="1283" width="16.42578125" customWidth="1"/>
    <col min="1284" max="1284" width="10.140625" bestFit="1" customWidth="1"/>
    <col min="1285" max="1285" width="14.5703125" customWidth="1"/>
    <col min="1286" max="1286" width="11.42578125" customWidth="1"/>
    <col min="1287" max="1288" width="10.140625" customWidth="1"/>
    <col min="1516" max="1516" width="11.5703125" customWidth="1"/>
    <col min="1518" max="1518" width="30.140625" customWidth="1"/>
    <col min="1519" max="1531" width="0" hidden="1" customWidth="1"/>
    <col min="1532" max="1532" width="17.7109375" customWidth="1"/>
    <col min="1533" max="1533" width="14.85546875" customWidth="1"/>
    <col min="1534" max="1534" width="14.140625" customWidth="1"/>
    <col min="1535" max="1535" width="8.28515625" customWidth="1"/>
    <col min="1536" max="1536" width="14" customWidth="1"/>
    <col min="1537" max="1537" width="13.28515625" customWidth="1"/>
    <col min="1539" max="1539" width="16.42578125" customWidth="1"/>
    <col min="1540" max="1540" width="10.140625" bestFit="1" customWidth="1"/>
    <col min="1541" max="1541" width="14.5703125" customWidth="1"/>
    <col min="1542" max="1542" width="11.42578125" customWidth="1"/>
    <col min="1543" max="1544" width="10.140625" customWidth="1"/>
    <col min="1772" max="1772" width="11.5703125" customWidth="1"/>
    <col min="1774" max="1774" width="30.140625" customWidth="1"/>
    <col min="1775" max="1787" width="0" hidden="1" customWidth="1"/>
    <col min="1788" max="1788" width="17.7109375" customWidth="1"/>
    <col min="1789" max="1789" width="14.85546875" customWidth="1"/>
    <col min="1790" max="1790" width="14.140625" customWidth="1"/>
    <col min="1791" max="1791" width="8.28515625" customWidth="1"/>
    <col min="1792" max="1792" width="14" customWidth="1"/>
    <col min="1793" max="1793" width="13.28515625" customWidth="1"/>
    <col min="1795" max="1795" width="16.42578125" customWidth="1"/>
    <col min="1796" max="1796" width="10.140625" bestFit="1" customWidth="1"/>
    <col min="1797" max="1797" width="14.5703125" customWidth="1"/>
    <col min="1798" max="1798" width="11.42578125" customWidth="1"/>
    <col min="1799" max="1800" width="10.140625" customWidth="1"/>
    <col min="2028" max="2028" width="11.5703125" customWidth="1"/>
    <col min="2030" max="2030" width="30.140625" customWidth="1"/>
    <col min="2031" max="2043" width="0" hidden="1" customWidth="1"/>
    <col min="2044" max="2044" width="17.7109375" customWidth="1"/>
    <col min="2045" max="2045" width="14.85546875" customWidth="1"/>
    <col min="2046" max="2046" width="14.140625" customWidth="1"/>
    <col min="2047" max="2047" width="8.28515625" customWidth="1"/>
    <col min="2048" max="2048" width="14" customWidth="1"/>
    <col min="2049" max="2049" width="13.28515625" customWidth="1"/>
    <col min="2051" max="2051" width="16.42578125" customWidth="1"/>
    <col min="2052" max="2052" width="10.140625" bestFit="1" customWidth="1"/>
    <col min="2053" max="2053" width="14.5703125" customWidth="1"/>
    <col min="2054" max="2054" width="11.42578125" customWidth="1"/>
    <col min="2055" max="2056" width="10.140625" customWidth="1"/>
    <col min="2284" max="2284" width="11.5703125" customWidth="1"/>
    <col min="2286" max="2286" width="30.140625" customWidth="1"/>
    <col min="2287" max="2299" width="0" hidden="1" customWidth="1"/>
    <col min="2300" max="2300" width="17.7109375" customWidth="1"/>
    <col min="2301" max="2301" width="14.85546875" customWidth="1"/>
    <col min="2302" max="2302" width="14.140625" customWidth="1"/>
    <col min="2303" max="2303" width="8.28515625" customWidth="1"/>
    <col min="2304" max="2304" width="14" customWidth="1"/>
    <col min="2305" max="2305" width="13.28515625" customWidth="1"/>
    <col min="2307" max="2307" width="16.42578125" customWidth="1"/>
    <col min="2308" max="2308" width="10.140625" bestFit="1" customWidth="1"/>
    <col min="2309" max="2309" width="14.5703125" customWidth="1"/>
    <col min="2310" max="2310" width="11.42578125" customWidth="1"/>
    <col min="2311" max="2312" width="10.140625" customWidth="1"/>
    <col min="2540" max="2540" width="11.5703125" customWidth="1"/>
    <col min="2542" max="2542" width="30.140625" customWidth="1"/>
    <col min="2543" max="2555" width="0" hidden="1" customWidth="1"/>
    <col min="2556" max="2556" width="17.7109375" customWidth="1"/>
    <col min="2557" max="2557" width="14.85546875" customWidth="1"/>
    <col min="2558" max="2558" width="14.140625" customWidth="1"/>
    <col min="2559" max="2559" width="8.28515625" customWidth="1"/>
    <col min="2560" max="2560" width="14" customWidth="1"/>
    <col min="2561" max="2561" width="13.28515625" customWidth="1"/>
    <col min="2563" max="2563" width="16.42578125" customWidth="1"/>
    <col min="2564" max="2564" width="10.140625" bestFit="1" customWidth="1"/>
    <col min="2565" max="2565" width="14.5703125" customWidth="1"/>
    <col min="2566" max="2566" width="11.42578125" customWidth="1"/>
    <col min="2567" max="2568" width="10.140625" customWidth="1"/>
    <col min="2796" max="2796" width="11.5703125" customWidth="1"/>
    <col min="2798" max="2798" width="30.140625" customWidth="1"/>
    <col min="2799" max="2811" width="0" hidden="1" customWidth="1"/>
    <col min="2812" max="2812" width="17.7109375" customWidth="1"/>
    <col min="2813" max="2813" width="14.85546875" customWidth="1"/>
    <col min="2814" max="2814" width="14.140625" customWidth="1"/>
    <col min="2815" max="2815" width="8.28515625" customWidth="1"/>
    <col min="2816" max="2816" width="14" customWidth="1"/>
    <col min="2817" max="2817" width="13.28515625" customWidth="1"/>
    <col min="2819" max="2819" width="16.42578125" customWidth="1"/>
    <col min="2820" max="2820" width="10.140625" bestFit="1" customWidth="1"/>
    <col min="2821" max="2821" width="14.5703125" customWidth="1"/>
    <col min="2822" max="2822" width="11.42578125" customWidth="1"/>
    <col min="2823" max="2824" width="10.140625" customWidth="1"/>
    <col min="3052" max="3052" width="11.5703125" customWidth="1"/>
    <col min="3054" max="3054" width="30.140625" customWidth="1"/>
    <col min="3055" max="3067" width="0" hidden="1" customWidth="1"/>
    <col min="3068" max="3068" width="17.7109375" customWidth="1"/>
    <col min="3069" max="3069" width="14.85546875" customWidth="1"/>
    <col min="3070" max="3070" width="14.140625" customWidth="1"/>
    <col min="3071" max="3071" width="8.28515625" customWidth="1"/>
    <col min="3072" max="3072" width="14" customWidth="1"/>
    <col min="3073" max="3073" width="13.28515625" customWidth="1"/>
    <col min="3075" max="3075" width="16.42578125" customWidth="1"/>
    <col min="3076" max="3076" width="10.140625" bestFit="1" customWidth="1"/>
    <col min="3077" max="3077" width="14.5703125" customWidth="1"/>
    <col min="3078" max="3078" width="11.42578125" customWidth="1"/>
    <col min="3079" max="3080" width="10.140625" customWidth="1"/>
    <col min="3308" max="3308" width="11.5703125" customWidth="1"/>
    <col min="3310" max="3310" width="30.140625" customWidth="1"/>
    <col min="3311" max="3323" width="0" hidden="1" customWidth="1"/>
    <col min="3324" max="3324" width="17.7109375" customWidth="1"/>
    <col min="3325" max="3325" width="14.85546875" customWidth="1"/>
    <col min="3326" max="3326" width="14.140625" customWidth="1"/>
    <col min="3327" max="3327" width="8.28515625" customWidth="1"/>
    <col min="3328" max="3328" width="14" customWidth="1"/>
    <col min="3329" max="3329" width="13.28515625" customWidth="1"/>
    <col min="3331" max="3331" width="16.42578125" customWidth="1"/>
    <col min="3332" max="3332" width="10.140625" bestFit="1" customWidth="1"/>
    <col min="3333" max="3333" width="14.5703125" customWidth="1"/>
    <col min="3334" max="3334" width="11.42578125" customWidth="1"/>
    <col min="3335" max="3336" width="10.140625" customWidth="1"/>
    <col min="3564" max="3564" width="11.5703125" customWidth="1"/>
    <col min="3566" max="3566" width="30.140625" customWidth="1"/>
    <col min="3567" max="3579" width="0" hidden="1" customWidth="1"/>
    <col min="3580" max="3580" width="17.7109375" customWidth="1"/>
    <col min="3581" max="3581" width="14.85546875" customWidth="1"/>
    <col min="3582" max="3582" width="14.140625" customWidth="1"/>
    <col min="3583" max="3583" width="8.28515625" customWidth="1"/>
    <col min="3584" max="3584" width="14" customWidth="1"/>
    <col min="3585" max="3585" width="13.28515625" customWidth="1"/>
    <col min="3587" max="3587" width="16.42578125" customWidth="1"/>
    <col min="3588" max="3588" width="10.140625" bestFit="1" customWidth="1"/>
    <col min="3589" max="3589" width="14.5703125" customWidth="1"/>
    <col min="3590" max="3590" width="11.42578125" customWidth="1"/>
    <col min="3591" max="3592" width="10.140625" customWidth="1"/>
    <col min="3820" max="3820" width="11.5703125" customWidth="1"/>
    <col min="3822" max="3822" width="30.140625" customWidth="1"/>
    <col min="3823" max="3835" width="0" hidden="1" customWidth="1"/>
    <col min="3836" max="3836" width="17.7109375" customWidth="1"/>
    <col min="3837" max="3837" width="14.85546875" customWidth="1"/>
    <col min="3838" max="3838" width="14.140625" customWidth="1"/>
    <col min="3839" max="3839" width="8.28515625" customWidth="1"/>
    <col min="3840" max="3840" width="14" customWidth="1"/>
    <col min="3841" max="3841" width="13.28515625" customWidth="1"/>
    <col min="3843" max="3843" width="16.42578125" customWidth="1"/>
    <col min="3844" max="3844" width="10.140625" bestFit="1" customWidth="1"/>
    <col min="3845" max="3845" width="14.5703125" customWidth="1"/>
    <col min="3846" max="3846" width="11.42578125" customWidth="1"/>
    <col min="3847" max="3848" width="10.140625" customWidth="1"/>
    <col min="4076" max="4076" width="11.5703125" customWidth="1"/>
    <col min="4078" max="4078" width="30.140625" customWidth="1"/>
    <col min="4079" max="4091" width="0" hidden="1" customWidth="1"/>
    <col min="4092" max="4092" width="17.7109375" customWidth="1"/>
    <col min="4093" max="4093" width="14.85546875" customWidth="1"/>
    <col min="4094" max="4094" width="14.140625" customWidth="1"/>
    <col min="4095" max="4095" width="8.28515625" customWidth="1"/>
    <col min="4096" max="4096" width="14" customWidth="1"/>
    <col min="4097" max="4097" width="13.28515625" customWidth="1"/>
    <col min="4099" max="4099" width="16.42578125" customWidth="1"/>
    <col min="4100" max="4100" width="10.140625" bestFit="1" customWidth="1"/>
    <col min="4101" max="4101" width="14.5703125" customWidth="1"/>
    <col min="4102" max="4102" width="11.42578125" customWidth="1"/>
    <col min="4103" max="4104" width="10.140625" customWidth="1"/>
    <col min="4332" max="4332" width="11.5703125" customWidth="1"/>
    <col min="4334" max="4334" width="30.140625" customWidth="1"/>
    <col min="4335" max="4347" width="0" hidden="1" customWidth="1"/>
    <col min="4348" max="4348" width="17.7109375" customWidth="1"/>
    <col min="4349" max="4349" width="14.85546875" customWidth="1"/>
    <col min="4350" max="4350" width="14.140625" customWidth="1"/>
    <col min="4351" max="4351" width="8.28515625" customWidth="1"/>
    <col min="4352" max="4352" width="14" customWidth="1"/>
    <col min="4353" max="4353" width="13.28515625" customWidth="1"/>
    <col min="4355" max="4355" width="16.42578125" customWidth="1"/>
    <col min="4356" max="4356" width="10.140625" bestFit="1" customWidth="1"/>
    <col min="4357" max="4357" width="14.5703125" customWidth="1"/>
    <col min="4358" max="4358" width="11.42578125" customWidth="1"/>
    <col min="4359" max="4360" width="10.140625" customWidth="1"/>
    <col min="4588" max="4588" width="11.5703125" customWidth="1"/>
    <col min="4590" max="4590" width="30.140625" customWidth="1"/>
    <col min="4591" max="4603" width="0" hidden="1" customWidth="1"/>
    <col min="4604" max="4604" width="17.7109375" customWidth="1"/>
    <col min="4605" max="4605" width="14.85546875" customWidth="1"/>
    <col min="4606" max="4606" width="14.140625" customWidth="1"/>
    <col min="4607" max="4607" width="8.28515625" customWidth="1"/>
    <col min="4608" max="4608" width="14" customWidth="1"/>
    <col min="4609" max="4609" width="13.28515625" customWidth="1"/>
    <col min="4611" max="4611" width="16.42578125" customWidth="1"/>
    <col min="4612" max="4612" width="10.140625" bestFit="1" customWidth="1"/>
    <col min="4613" max="4613" width="14.5703125" customWidth="1"/>
    <col min="4614" max="4614" width="11.42578125" customWidth="1"/>
    <col min="4615" max="4616" width="10.140625" customWidth="1"/>
    <col min="4844" max="4844" width="11.5703125" customWidth="1"/>
    <col min="4846" max="4846" width="30.140625" customWidth="1"/>
    <col min="4847" max="4859" width="0" hidden="1" customWidth="1"/>
    <col min="4860" max="4860" width="17.7109375" customWidth="1"/>
    <col min="4861" max="4861" width="14.85546875" customWidth="1"/>
    <col min="4862" max="4862" width="14.140625" customWidth="1"/>
    <col min="4863" max="4863" width="8.28515625" customWidth="1"/>
    <col min="4864" max="4864" width="14" customWidth="1"/>
    <col min="4865" max="4865" width="13.28515625" customWidth="1"/>
    <col min="4867" max="4867" width="16.42578125" customWidth="1"/>
    <col min="4868" max="4868" width="10.140625" bestFit="1" customWidth="1"/>
    <col min="4869" max="4869" width="14.5703125" customWidth="1"/>
    <col min="4870" max="4870" width="11.42578125" customWidth="1"/>
    <col min="4871" max="4872" width="10.140625" customWidth="1"/>
    <col min="5100" max="5100" width="11.5703125" customWidth="1"/>
    <col min="5102" max="5102" width="30.140625" customWidth="1"/>
    <col min="5103" max="5115" width="0" hidden="1" customWidth="1"/>
    <col min="5116" max="5116" width="17.7109375" customWidth="1"/>
    <col min="5117" max="5117" width="14.85546875" customWidth="1"/>
    <col min="5118" max="5118" width="14.140625" customWidth="1"/>
    <col min="5119" max="5119" width="8.28515625" customWidth="1"/>
    <col min="5120" max="5120" width="14" customWidth="1"/>
    <col min="5121" max="5121" width="13.28515625" customWidth="1"/>
    <col min="5123" max="5123" width="16.42578125" customWidth="1"/>
    <col min="5124" max="5124" width="10.140625" bestFit="1" customWidth="1"/>
    <col min="5125" max="5125" width="14.5703125" customWidth="1"/>
    <col min="5126" max="5126" width="11.42578125" customWidth="1"/>
    <col min="5127" max="5128" width="10.140625" customWidth="1"/>
    <col min="5356" max="5356" width="11.5703125" customWidth="1"/>
    <col min="5358" max="5358" width="30.140625" customWidth="1"/>
    <col min="5359" max="5371" width="0" hidden="1" customWidth="1"/>
    <col min="5372" max="5372" width="17.7109375" customWidth="1"/>
    <col min="5373" max="5373" width="14.85546875" customWidth="1"/>
    <col min="5374" max="5374" width="14.140625" customWidth="1"/>
    <col min="5375" max="5375" width="8.28515625" customWidth="1"/>
    <col min="5376" max="5376" width="14" customWidth="1"/>
    <col min="5377" max="5377" width="13.28515625" customWidth="1"/>
    <col min="5379" max="5379" width="16.42578125" customWidth="1"/>
    <col min="5380" max="5380" width="10.140625" bestFit="1" customWidth="1"/>
    <col min="5381" max="5381" width="14.5703125" customWidth="1"/>
    <col min="5382" max="5382" width="11.42578125" customWidth="1"/>
    <col min="5383" max="5384" width="10.140625" customWidth="1"/>
    <col min="5612" max="5612" width="11.5703125" customWidth="1"/>
    <col min="5614" max="5614" width="30.140625" customWidth="1"/>
    <col min="5615" max="5627" width="0" hidden="1" customWidth="1"/>
    <col min="5628" max="5628" width="17.7109375" customWidth="1"/>
    <col min="5629" max="5629" width="14.85546875" customWidth="1"/>
    <col min="5630" max="5630" width="14.140625" customWidth="1"/>
    <col min="5631" max="5631" width="8.28515625" customWidth="1"/>
    <col min="5632" max="5632" width="14" customWidth="1"/>
    <col min="5633" max="5633" width="13.28515625" customWidth="1"/>
    <col min="5635" max="5635" width="16.42578125" customWidth="1"/>
    <col min="5636" max="5636" width="10.140625" bestFit="1" customWidth="1"/>
    <col min="5637" max="5637" width="14.5703125" customWidth="1"/>
    <col min="5638" max="5638" width="11.42578125" customWidth="1"/>
    <col min="5639" max="5640" width="10.140625" customWidth="1"/>
    <col min="5868" max="5868" width="11.5703125" customWidth="1"/>
    <col min="5870" max="5870" width="30.140625" customWidth="1"/>
    <col min="5871" max="5883" width="0" hidden="1" customWidth="1"/>
    <col min="5884" max="5884" width="17.7109375" customWidth="1"/>
    <col min="5885" max="5885" width="14.85546875" customWidth="1"/>
    <col min="5886" max="5886" width="14.140625" customWidth="1"/>
    <col min="5887" max="5887" width="8.28515625" customWidth="1"/>
    <col min="5888" max="5888" width="14" customWidth="1"/>
    <col min="5889" max="5889" width="13.28515625" customWidth="1"/>
    <col min="5891" max="5891" width="16.42578125" customWidth="1"/>
    <col min="5892" max="5892" width="10.140625" bestFit="1" customWidth="1"/>
    <col min="5893" max="5893" width="14.5703125" customWidth="1"/>
    <col min="5894" max="5894" width="11.42578125" customWidth="1"/>
    <col min="5895" max="5896" width="10.140625" customWidth="1"/>
    <col min="6124" max="6124" width="11.5703125" customWidth="1"/>
    <col min="6126" max="6126" width="30.140625" customWidth="1"/>
    <col min="6127" max="6139" width="0" hidden="1" customWidth="1"/>
    <col min="6140" max="6140" width="17.7109375" customWidth="1"/>
    <col min="6141" max="6141" width="14.85546875" customWidth="1"/>
    <col min="6142" max="6142" width="14.140625" customWidth="1"/>
    <col min="6143" max="6143" width="8.28515625" customWidth="1"/>
    <col min="6144" max="6144" width="14" customWidth="1"/>
    <col min="6145" max="6145" width="13.28515625" customWidth="1"/>
    <col min="6147" max="6147" width="16.42578125" customWidth="1"/>
    <col min="6148" max="6148" width="10.140625" bestFit="1" customWidth="1"/>
    <col min="6149" max="6149" width="14.5703125" customWidth="1"/>
    <col min="6150" max="6150" width="11.42578125" customWidth="1"/>
    <col min="6151" max="6152" width="10.140625" customWidth="1"/>
    <col min="6380" max="6380" width="11.5703125" customWidth="1"/>
    <col min="6382" max="6382" width="30.140625" customWidth="1"/>
    <col min="6383" max="6395" width="0" hidden="1" customWidth="1"/>
    <col min="6396" max="6396" width="17.7109375" customWidth="1"/>
    <col min="6397" max="6397" width="14.85546875" customWidth="1"/>
    <col min="6398" max="6398" width="14.140625" customWidth="1"/>
    <col min="6399" max="6399" width="8.28515625" customWidth="1"/>
    <col min="6400" max="6400" width="14" customWidth="1"/>
    <col min="6401" max="6401" width="13.28515625" customWidth="1"/>
    <col min="6403" max="6403" width="16.42578125" customWidth="1"/>
    <col min="6404" max="6404" width="10.140625" bestFit="1" customWidth="1"/>
    <col min="6405" max="6405" width="14.5703125" customWidth="1"/>
    <col min="6406" max="6406" width="11.42578125" customWidth="1"/>
    <col min="6407" max="6408" width="10.140625" customWidth="1"/>
    <col min="6636" max="6636" width="11.5703125" customWidth="1"/>
    <col min="6638" max="6638" width="30.140625" customWidth="1"/>
    <col min="6639" max="6651" width="0" hidden="1" customWidth="1"/>
    <col min="6652" max="6652" width="17.7109375" customWidth="1"/>
    <col min="6653" max="6653" width="14.85546875" customWidth="1"/>
    <col min="6654" max="6654" width="14.140625" customWidth="1"/>
    <col min="6655" max="6655" width="8.28515625" customWidth="1"/>
    <col min="6656" max="6656" width="14" customWidth="1"/>
    <col min="6657" max="6657" width="13.28515625" customWidth="1"/>
    <col min="6659" max="6659" width="16.42578125" customWidth="1"/>
    <col min="6660" max="6660" width="10.140625" bestFit="1" customWidth="1"/>
    <col min="6661" max="6661" width="14.5703125" customWidth="1"/>
    <col min="6662" max="6662" width="11.42578125" customWidth="1"/>
    <col min="6663" max="6664" width="10.140625" customWidth="1"/>
    <col min="6892" max="6892" width="11.5703125" customWidth="1"/>
    <col min="6894" max="6894" width="30.140625" customWidth="1"/>
    <col min="6895" max="6907" width="0" hidden="1" customWidth="1"/>
    <col min="6908" max="6908" width="17.7109375" customWidth="1"/>
    <col min="6909" max="6909" width="14.85546875" customWidth="1"/>
    <col min="6910" max="6910" width="14.140625" customWidth="1"/>
    <col min="6911" max="6911" width="8.28515625" customWidth="1"/>
    <col min="6912" max="6912" width="14" customWidth="1"/>
    <col min="6913" max="6913" width="13.28515625" customWidth="1"/>
    <col min="6915" max="6915" width="16.42578125" customWidth="1"/>
    <col min="6916" max="6916" width="10.140625" bestFit="1" customWidth="1"/>
    <col min="6917" max="6917" width="14.5703125" customWidth="1"/>
    <col min="6918" max="6918" width="11.42578125" customWidth="1"/>
    <col min="6919" max="6920" width="10.140625" customWidth="1"/>
    <col min="7148" max="7148" width="11.5703125" customWidth="1"/>
    <col min="7150" max="7150" width="30.140625" customWidth="1"/>
    <col min="7151" max="7163" width="0" hidden="1" customWidth="1"/>
    <col min="7164" max="7164" width="17.7109375" customWidth="1"/>
    <col min="7165" max="7165" width="14.85546875" customWidth="1"/>
    <col min="7166" max="7166" width="14.140625" customWidth="1"/>
    <col min="7167" max="7167" width="8.28515625" customWidth="1"/>
    <col min="7168" max="7168" width="14" customWidth="1"/>
    <col min="7169" max="7169" width="13.28515625" customWidth="1"/>
    <col min="7171" max="7171" width="16.42578125" customWidth="1"/>
    <col min="7172" max="7172" width="10.140625" bestFit="1" customWidth="1"/>
    <col min="7173" max="7173" width="14.5703125" customWidth="1"/>
    <col min="7174" max="7174" width="11.42578125" customWidth="1"/>
    <col min="7175" max="7176" width="10.140625" customWidth="1"/>
    <col min="7404" max="7404" width="11.5703125" customWidth="1"/>
    <col min="7406" max="7406" width="30.140625" customWidth="1"/>
    <col min="7407" max="7419" width="0" hidden="1" customWidth="1"/>
    <col min="7420" max="7420" width="17.7109375" customWidth="1"/>
    <col min="7421" max="7421" width="14.85546875" customWidth="1"/>
    <col min="7422" max="7422" width="14.140625" customWidth="1"/>
    <col min="7423" max="7423" width="8.28515625" customWidth="1"/>
    <col min="7424" max="7424" width="14" customWidth="1"/>
    <col min="7425" max="7425" width="13.28515625" customWidth="1"/>
    <col min="7427" max="7427" width="16.42578125" customWidth="1"/>
    <col min="7428" max="7428" width="10.140625" bestFit="1" customWidth="1"/>
    <col min="7429" max="7429" width="14.5703125" customWidth="1"/>
    <col min="7430" max="7430" width="11.42578125" customWidth="1"/>
    <col min="7431" max="7432" width="10.140625" customWidth="1"/>
    <col min="7660" max="7660" width="11.5703125" customWidth="1"/>
    <col min="7662" max="7662" width="30.140625" customWidth="1"/>
    <col min="7663" max="7675" width="0" hidden="1" customWidth="1"/>
    <col min="7676" max="7676" width="17.7109375" customWidth="1"/>
    <col min="7677" max="7677" width="14.85546875" customWidth="1"/>
    <col min="7678" max="7678" width="14.140625" customWidth="1"/>
    <col min="7679" max="7679" width="8.28515625" customWidth="1"/>
    <col min="7680" max="7680" width="14" customWidth="1"/>
    <col min="7681" max="7681" width="13.28515625" customWidth="1"/>
    <col min="7683" max="7683" width="16.42578125" customWidth="1"/>
    <col min="7684" max="7684" width="10.140625" bestFit="1" customWidth="1"/>
    <col min="7685" max="7685" width="14.5703125" customWidth="1"/>
    <col min="7686" max="7686" width="11.42578125" customWidth="1"/>
    <col min="7687" max="7688" width="10.140625" customWidth="1"/>
    <col min="7916" max="7916" width="11.5703125" customWidth="1"/>
    <col min="7918" max="7918" width="30.140625" customWidth="1"/>
    <col min="7919" max="7931" width="0" hidden="1" customWidth="1"/>
    <col min="7932" max="7932" width="17.7109375" customWidth="1"/>
    <col min="7933" max="7933" width="14.85546875" customWidth="1"/>
    <col min="7934" max="7934" width="14.140625" customWidth="1"/>
    <col min="7935" max="7935" width="8.28515625" customWidth="1"/>
    <col min="7936" max="7936" width="14" customWidth="1"/>
    <col min="7937" max="7937" width="13.28515625" customWidth="1"/>
    <col min="7939" max="7939" width="16.42578125" customWidth="1"/>
    <col min="7940" max="7940" width="10.140625" bestFit="1" customWidth="1"/>
    <col min="7941" max="7941" width="14.5703125" customWidth="1"/>
    <col min="7942" max="7942" width="11.42578125" customWidth="1"/>
    <col min="7943" max="7944" width="10.140625" customWidth="1"/>
    <col min="8172" max="8172" width="11.5703125" customWidth="1"/>
    <col min="8174" max="8174" width="30.140625" customWidth="1"/>
    <col min="8175" max="8187" width="0" hidden="1" customWidth="1"/>
    <col min="8188" max="8188" width="17.7109375" customWidth="1"/>
    <col min="8189" max="8189" width="14.85546875" customWidth="1"/>
    <col min="8190" max="8190" width="14.140625" customWidth="1"/>
    <col min="8191" max="8191" width="8.28515625" customWidth="1"/>
    <col min="8192" max="8192" width="14" customWidth="1"/>
    <col min="8193" max="8193" width="13.28515625" customWidth="1"/>
    <col min="8195" max="8195" width="16.42578125" customWidth="1"/>
    <col min="8196" max="8196" width="10.140625" bestFit="1" customWidth="1"/>
    <col min="8197" max="8197" width="14.5703125" customWidth="1"/>
    <col min="8198" max="8198" width="11.42578125" customWidth="1"/>
    <col min="8199" max="8200" width="10.140625" customWidth="1"/>
    <col min="8428" max="8428" width="11.5703125" customWidth="1"/>
    <col min="8430" max="8430" width="30.140625" customWidth="1"/>
    <col min="8431" max="8443" width="0" hidden="1" customWidth="1"/>
    <col min="8444" max="8444" width="17.7109375" customWidth="1"/>
    <col min="8445" max="8445" width="14.85546875" customWidth="1"/>
    <col min="8446" max="8446" width="14.140625" customWidth="1"/>
    <col min="8447" max="8447" width="8.28515625" customWidth="1"/>
    <col min="8448" max="8448" width="14" customWidth="1"/>
    <col min="8449" max="8449" width="13.28515625" customWidth="1"/>
    <col min="8451" max="8451" width="16.42578125" customWidth="1"/>
    <col min="8452" max="8452" width="10.140625" bestFit="1" customWidth="1"/>
    <col min="8453" max="8453" width="14.5703125" customWidth="1"/>
    <col min="8454" max="8454" width="11.42578125" customWidth="1"/>
    <col min="8455" max="8456" width="10.140625" customWidth="1"/>
    <col min="8684" max="8684" width="11.5703125" customWidth="1"/>
    <col min="8686" max="8686" width="30.140625" customWidth="1"/>
    <col min="8687" max="8699" width="0" hidden="1" customWidth="1"/>
    <col min="8700" max="8700" width="17.7109375" customWidth="1"/>
    <col min="8701" max="8701" width="14.85546875" customWidth="1"/>
    <col min="8702" max="8702" width="14.140625" customWidth="1"/>
    <col min="8703" max="8703" width="8.28515625" customWidth="1"/>
    <col min="8704" max="8704" width="14" customWidth="1"/>
    <col min="8705" max="8705" width="13.28515625" customWidth="1"/>
    <col min="8707" max="8707" width="16.42578125" customWidth="1"/>
    <col min="8708" max="8708" width="10.140625" bestFit="1" customWidth="1"/>
    <col min="8709" max="8709" width="14.5703125" customWidth="1"/>
    <col min="8710" max="8710" width="11.42578125" customWidth="1"/>
    <col min="8711" max="8712" width="10.140625" customWidth="1"/>
    <col min="8940" max="8940" width="11.5703125" customWidth="1"/>
    <col min="8942" max="8942" width="30.140625" customWidth="1"/>
    <col min="8943" max="8955" width="0" hidden="1" customWidth="1"/>
    <col min="8956" max="8956" width="17.7109375" customWidth="1"/>
    <col min="8957" max="8957" width="14.85546875" customWidth="1"/>
    <col min="8958" max="8958" width="14.140625" customWidth="1"/>
    <col min="8959" max="8959" width="8.28515625" customWidth="1"/>
    <col min="8960" max="8960" width="14" customWidth="1"/>
    <col min="8961" max="8961" width="13.28515625" customWidth="1"/>
    <col min="8963" max="8963" width="16.42578125" customWidth="1"/>
    <col min="8964" max="8964" width="10.140625" bestFit="1" customWidth="1"/>
    <col min="8965" max="8965" width="14.5703125" customWidth="1"/>
    <col min="8966" max="8966" width="11.42578125" customWidth="1"/>
    <col min="8967" max="8968" width="10.140625" customWidth="1"/>
    <col min="9196" max="9196" width="11.5703125" customWidth="1"/>
    <col min="9198" max="9198" width="30.140625" customWidth="1"/>
    <col min="9199" max="9211" width="0" hidden="1" customWidth="1"/>
    <col min="9212" max="9212" width="17.7109375" customWidth="1"/>
    <col min="9213" max="9213" width="14.85546875" customWidth="1"/>
    <col min="9214" max="9214" width="14.140625" customWidth="1"/>
    <col min="9215" max="9215" width="8.28515625" customWidth="1"/>
    <col min="9216" max="9216" width="14" customWidth="1"/>
    <col min="9217" max="9217" width="13.28515625" customWidth="1"/>
    <col min="9219" max="9219" width="16.42578125" customWidth="1"/>
    <col min="9220" max="9220" width="10.140625" bestFit="1" customWidth="1"/>
    <col min="9221" max="9221" width="14.5703125" customWidth="1"/>
    <col min="9222" max="9222" width="11.42578125" customWidth="1"/>
    <col min="9223" max="9224" width="10.140625" customWidth="1"/>
    <col min="9452" max="9452" width="11.5703125" customWidth="1"/>
    <col min="9454" max="9454" width="30.140625" customWidth="1"/>
    <col min="9455" max="9467" width="0" hidden="1" customWidth="1"/>
    <col min="9468" max="9468" width="17.7109375" customWidth="1"/>
    <col min="9469" max="9469" width="14.85546875" customWidth="1"/>
    <col min="9470" max="9470" width="14.140625" customWidth="1"/>
    <col min="9471" max="9471" width="8.28515625" customWidth="1"/>
    <col min="9472" max="9472" width="14" customWidth="1"/>
    <col min="9473" max="9473" width="13.28515625" customWidth="1"/>
    <col min="9475" max="9475" width="16.42578125" customWidth="1"/>
    <col min="9476" max="9476" width="10.140625" bestFit="1" customWidth="1"/>
    <col min="9477" max="9477" width="14.5703125" customWidth="1"/>
    <col min="9478" max="9478" width="11.42578125" customWidth="1"/>
    <col min="9479" max="9480" width="10.140625" customWidth="1"/>
    <col min="9708" max="9708" width="11.5703125" customWidth="1"/>
    <col min="9710" max="9710" width="30.140625" customWidth="1"/>
    <col min="9711" max="9723" width="0" hidden="1" customWidth="1"/>
    <col min="9724" max="9724" width="17.7109375" customWidth="1"/>
    <col min="9725" max="9725" width="14.85546875" customWidth="1"/>
    <col min="9726" max="9726" width="14.140625" customWidth="1"/>
    <col min="9727" max="9727" width="8.28515625" customWidth="1"/>
    <col min="9728" max="9728" width="14" customWidth="1"/>
    <col min="9729" max="9729" width="13.28515625" customWidth="1"/>
    <col min="9731" max="9731" width="16.42578125" customWidth="1"/>
    <col min="9732" max="9732" width="10.140625" bestFit="1" customWidth="1"/>
    <col min="9733" max="9733" width="14.5703125" customWidth="1"/>
    <col min="9734" max="9734" width="11.42578125" customWidth="1"/>
    <col min="9735" max="9736" width="10.140625" customWidth="1"/>
    <col min="9964" max="9964" width="11.5703125" customWidth="1"/>
    <col min="9966" max="9966" width="30.140625" customWidth="1"/>
    <col min="9967" max="9979" width="0" hidden="1" customWidth="1"/>
    <col min="9980" max="9980" width="17.7109375" customWidth="1"/>
    <col min="9981" max="9981" width="14.85546875" customWidth="1"/>
    <col min="9982" max="9982" width="14.140625" customWidth="1"/>
    <col min="9983" max="9983" width="8.28515625" customWidth="1"/>
    <col min="9984" max="9984" width="14" customWidth="1"/>
    <col min="9985" max="9985" width="13.28515625" customWidth="1"/>
    <col min="9987" max="9987" width="16.42578125" customWidth="1"/>
    <col min="9988" max="9988" width="10.140625" bestFit="1" customWidth="1"/>
    <col min="9989" max="9989" width="14.5703125" customWidth="1"/>
    <col min="9990" max="9990" width="11.42578125" customWidth="1"/>
    <col min="9991" max="9992" width="10.140625" customWidth="1"/>
    <col min="10220" max="10220" width="11.5703125" customWidth="1"/>
    <col min="10222" max="10222" width="30.140625" customWidth="1"/>
    <col min="10223" max="10235" width="0" hidden="1" customWidth="1"/>
    <col min="10236" max="10236" width="17.7109375" customWidth="1"/>
    <col min="10237" max="10237" width="14.85546875" customWidth="1"/>
    <col min="10238" max="10238" width="14.140625" customWidth="1"/>
    <col min="10239" max="10239" width="8.28515625" customWidth="1"/>
    <col min="10240" max="10240" width="14" customWidth="1"/>
    <col min="10241" max="10241" width="13.28515625" customWidth="1"/>
    <col min="10243" max="10243" width="16.42578125" customWidth="1"/>
    <col min="10244" max="10244" width="10.140625" bestFit="1" customWidth="1"/>
    <col min="10245" max="10245" width="14.5703125" customWidth="1"/>
    <col min="10246" max="10246" width="11.42578125" customWidth="1"/>
    <col min="10247" max="10248" width="10.140625" customWidth="1"/>
    <col min="10476" max="10476" width="11.5703125" customWidth="1"/>
    <col min="10478" max="10478" width="30.140625" customWidth="1"/>
    <col min="10479" max="10491" width="0" hidden="1" customWidth="1"/>
    <col min="10492" max="10492" width="17.7109375" customWidth="1"/>
    <col min="10493" max="10493" width="14.85546875" customWidth="1"/>
    <col min="10494" max="10494" width="14.140625" customWidth="1"/>
    <col min="10495" max="10495" width="8.28515625" customWidth="1"/>
    <col min="10496" max="10496" width="14" customWidth="1"/>
    <col min="10497" max="10497" width="13.28515625" customWidth="1"/>
    <col min="10499" max="10499" width="16.42578125" customWidth="1"/>
    <col min="10500" max="10500" width="10.140625" bestFit="1" customWidth="1"/>
    <col min="10501" max="10501" width="14.5703125" customWidth="1"/>
    <col min="10502" max="10502" width="11.42578125" customWidth="1"/>
    <col min="10503" max="10504" width="10.140625" customWidth="1"/>
    <col min="10732" max="10732" width="11.5703125" customWidth="1"/>
    <col min="10734" max="10734" width="30.140625" customWidth="1"/>
    <col min="10735" max="10747" width="0" hidden="1" customWidth="1"/>
    <col min="10748" max="10748" width="17.7109375" customWidth="1"/>
    <col min="10749" max="10749" width="14.85546875" customWidth="1"/>
    <col min="10750" max="10750" width="14.140625" customWidth="1"/>
    <col min="10751" max="10751" width="8.28515625" customWidth="1"/>
    <col min="10752" max="10752" width="14" customWidth="1"/>
    <col min="10753" max="10753" width="13.28515625" customWidth="1"/>
    <col min="10755" max="10755" width="16.42578125" customWidth="1"/>
    <col min="10756" max="10756" width="10.140625" bestFit="1" customWidth="1"/>
    <col min="10757" max="10757" width="14.5703125" customWidth="1"/>
    <col min="10758" max="10758" width="11.42578125" customWidth="1"/>
    <col min="10759" max="10760" width="10.140625" customWidth="1"/>
    <col min="10988" max="10988" width="11.5703125" customWidth="1"/>
    <col min="10990" max="10990" width="30.140625" customWidth="1"/>
    <col min="10991" max="11003" width="0" hidden="1" customWidth="1"/>
    <col min="11004" max="11004" width="17.7109375" customWidth="1"/>
    <col min="11005" max="11005" width="14.85546875" customWidth="1"/>
    <col min="11006" max="11006" width="14.140625" customWidth="1"/>
    <col min="11007" max="11007" width="8.28515625" customWidth="1"/>
    <col min="11008" max="11008" width="14" customWidth="1"/>
    <col min="11009" max="11009" width="13.28515625" customWidth="1"/>
    <col min="11011" max="11011" width="16.42578125" customWidth="1"/>
    <col min="11012" max="11012" width="10.140625" bestFit="1" customWidth="1"/>
    <col min="11013" max="11013" width="14.5703125" customWidth="1"/>
    <col min="11014" max="11014" width="11.42578125" customWidth="1"/>
    <col min="11015" max="11016" width="10.140625" customWidth="1"/>
    <col min="11244" max="11244" width="11.5703125" customWidth="1"/>
    <col min="11246" max="11246" width="30.140625" customWidth="1"/>
    <col min="11247" max="11259" width="0" hidden="1" customWidth="1"/>
    <col min="11260" max="11260" width="17.7109375" customWidth="1"/>
    <col min="11261" max="11261" width="14.85546875" customWidth="1"/>
    <col min="11262" max="11262" width="14.140625" customWidth="1"/>
    <col min="11263" max="11263" width="8.28515625" customWidth="1"/>
    <col min="11264" max="11264" width="14" customWidth="1"/>
    <col min="11265" max="11265" width="13.28515625" customWidth="1"/>
    <col min="11267" max="11267" width="16.42578125" customWidth="1"/>
    <col min="11268" max="11268" width="10.140625" bestFit="1" customWidth="1"/>
    <col min="11269" max="11269" width="14.5703125" customWidth="1"/>
    <col min="11270" max="11270" width="11.42578125" customWidth="1"/>
    <col min="11271" max="11272" width="10.140625" customWidth="1"/>
    <col min="11500" max="11500" width="11.5703125" customWidth="1"/>
    <col min="11502" max="11502" width="30.140625" customWidth="1"/>
    <col min="11503" max="11515" width="0" hidden="1" customWidth="1"/>
    <col min="11516" max="11516" width="17.7109375" customWidth="1"/>
    <col min="11517" max="11517" width="14.85546875" customWidth="1"/>
    <col min="11518" max="11518" width="14.140625" customWidth="1"/>
    <col min="11519" max="11519" width="8.28515625" customWidth="1"/>
    <col min="11520" max="11520" width="14" customWidth="1"/>
    <col min="11521" max="11521" width="13.28515625" customWidth="1"/>
    <col min="11523" max="11523" width="16.42578125" customWidth="1"/>
    <col min="11524" max="11524" width="10.140625" bestFit="1" customWidth="1"/>
    <col min="11525" max="11525" width="14.5703125" customWidth="1"/>
    <col min="11526" max="11526" width="11.42578125" customWidth="1"/>
    <col min="11527" max="11528" width="10.140625" customWidth="1"/>
    <col min="11756" max="11756" width="11.5703125" customWidth="1"/>
    <col min="11758" max="11758" width="30.140625" customWidth="1"/>
    <col min="11759" max="11771" width="0" hidden="1" customWidth="1"/>
    <col min="11772" max="11772" width="17.7109375" customWidth="1"/>
    <col min="11773" max="11773" width="14.85546875" customWidth="1"/>
    <col min="11774" max="11774" width="14.140625" customWidth="1"/>
    <col min="11775" max="11775" width="8.28515625" customWidth="1"/>
    <col min="11776" max="11776" width="14" customWidth="1"/>
    <col min="11777" max="11777" width="13.28515625" customWidth="1"/>
    <col min="11779" max="11779" width="16.42578125" customWidth="1"/>
    <col min="11780" max="11780" width="10.140625" bestFit="1" customWidth="1"/>
    <col min="11781" max="11781" width="14.5703125" customWidth="1"/>
    <col min="11782" max="11782" width="11.42578125" customWidth="1"/>
    <col min="11783" max="11784" width="10.140625" customWidth="1"/>
    <col min="12012" max="12012" width="11.5703125" customWidth="1"/>
    <col min="12014" max="12014" width="30.140625" customWidth="1"/>
    <col min="12015" max="12027" width="0" hidden="1" customWidth="1"/>
    <col min="12028" max="12028" width="17.7109375" customWidth="1"/>
    <col min="12029" max="12029" width="14.85546875" customWidth="1"/>
    <col min="12030" max="12030" width="14.140625" customWidth="1"/>
    <col min="12031" max="12031" width="8.28515625" customWidth="1"/>
    <col min="12032" max="12032" width="14" customWidth="1"/>
    <col min="12033" max="12033" width="13.28515625" customWidth="1"/>
    <col min="12035" max="12035" width="16.42578125" customWidth="1"/>
    <col min="12036" max="12036" width="10.140625" bestFit="1" customWidth="1"/>
    <col min="12037" max="12037" width="14.5703125" customWidth="1"/>
    <col min="12038" max="12038" width="11.42578125" customWidth="1"/>
    <col min="12039" max="12040" width="10.140625" customWidth="1"/>
    <col min="12268" max="12268" width="11.5703125" customWidth="1"/>
    <col min="12270" max="12270" width="30.140625" customWidth="1"/>
    <col min="12271" max="12283" width="0" hidden="1" customWidth="1"/>
    <col min="12284" max="12284" width="17.7109375" customWidth="1"/>
    <col min="12285" max="12285" width="14.85546875" customWidth="1"/>
    <col min="12286" max="12286" width="14.140625" customWidth="1"/>
    <col min="12287" max="12287" width="8.28515625" customWidth="1"/>
    <col min="12288" max="12288" width="14" customWidth="1"/>
    <col min="12289" max="12289" width="13.28515625" customWidth="1"/>
    <col min="12291" max="12291" width="16.42578125" customWidth="1"/>
    <col min="12292" max="12292" width="10.140625" bestFit="1" customWidth="1"/>
    <col min="12293" max="12293" width="14.5703125" customWidth="1"/>
    <col min="12294" max="12294" width="11.42578125" customWidth="1"/>
    <col min="12295" max="12296" width="10.140625" customWidth="1"/>
    <col min="12524" max="12524" width="11.5703125" customWidth="1"/>
    <col min="12526" max="12526" width="30.140625" customWidth="1"/>
    <col min="12527" max="12539" width="0" hidden="1" customWidth="1"/>
    <col min="12540" max="12540" width="17.7109375" customWidth="1"/>
    <col min="12541" max="12541" width="14.85546875" customWidth="1"/>
    <col min="12542" max="12542" width="14.140625" customWidth="1"/>
    <col min="12543" max="12543" width="8.28515625" customWidth="1"/>
    <col min="12544" max="12544" width="14" customWidth="1"/>
    <col min="12545" max="12545" width="13.28515625" customWidth="1"/>
    <col min="12547" max="12547" width="16.42578125" customWidth="1"/>
    <col min="12548" max="12548" width="10.140625" bestFit="1" customWidth="1"/>
    <col min="12549" max="12549" width="14.5703125" customWidth="1"/>
    <col min="12550" max="12550" width="11.42578125" customWidth="1"/>
    <col min="12551" max="12552" width="10.140625" customWidth="1"/>
    <col min="12780" max="12780" width="11.5703125" customWidth="1"/>
    <col min="12782" max="12782" width="30.140625" customWidth="1"/>
    <col min="12783" max="12795" width="0" hidden="1" customWidth="1"/>
    <col min="12796" max="12796" width="17.7109375" customWidth="1"/>
    <col min="12797" max="12797" width="14.85546875" customWidth="1"/>
    <col min="12798" max="12798" width="14.140625" customWidth="1"/>
    <col min="12799" max="12799" width="8.28515625" customWidth="1"/>
    <col min="12800" max="12800" width="14" customWidth="1"/>
    <col min="12801" max="12801" width="13.28515625" customWidth="1"/>
    <col min="12803" max="12803" width="16.42578125" customWidth="1"/>
    <col min="12804" max="12804" width="10.140625" bestFit="1" customWidth="1"/>
    <col min="12805" max="12805" width="14.5703125" customWidth="1"/>
    <col min="12806" max="12806" width="11.42578125" customWidth="1"/>
    <col min="12807" max="12808" width="10.140625" customWidth="1"/>
    <col min="13036" max="13036" width="11.5703125" customWidth="1"/>
    <col min="13038" max="13038" width="30.140625" customWidth="1"/>
    <col min="13039" max="13051" width="0" hidden="1" customWidth="1"/>
    <col min="13052" max="13052" width="17.7109375" customWidth="1"/>
    <col min="13053" max="13053" width="14.85546875" customWidth="1"/>
    <col min="13054" max="13054" width="14.140625" customWidth="1"/>
    <col min="13055" max="13055" width="8.28515625" customWidth="1"/>
    <col min="13056" max="13056" width="14" customWidth="1"/>
    <col min="13057" max="13057" width="13.28515625" customWidth="1"/>
    <col min="13059" max="13059" width="16.42578125" customWidth="1"/>
    <col min="13060" max="13060" width="10.140625" bestFit="1" customWidth="1"/>
    <col min="13061" max="13061" width="14.5703125" customWidth="1"/>
    <col min="13062" max="13062" width="11.42578125" customWidth="1"/>
    <col min="13063" max="13064" width="10.140625" customWidth="1"/>
    <col min="13292" max="13292" width="11.5703125" customWidth="1"/>
    <col min="13294" max="13294" width="30.140625" customWidth="1"/>
    <col min="13295" max="13307" width="0" hidden="1" customWidth="1"/>
    <col min="13308" max="13308" width="17.7109375" customWidth="1"/>
    <col min="13309" max="13309" width="14.85546875" customWidth="1"/>
    <col min="13310" max="13310" width="14.140625" customWidth="1"/>
    <col min="13311" max="13311" width="8.28515625" customWidth="1"/>
    <col min="13312" max="13312" width="14" customWidth="1"/>
    <col min="13313" max="13313" width="13.28515625" customWidth="1"/>
    <col min="13315" max="13315" width="16.42578125" customWidth="1"/>
    <col min="13316" max="13316" width="10.140625" bestFit="1" customWidth="1"/>
    <col min="13317" max="13317" width="14.5703125" customWidth="1"/>
    <col min="13318" max="13318" width="11.42578125" customWidth="1"/>
    <col min="13319" max="13320" width="10.140625" customWidth="1"/>
    <col min="13548" max="13548" width="11.5703125" customWidth="1"/>
    <col min="13550" max="13550" width="30.140625" customWidth="1"/>
    <col min="13551" max="13563" width="0" hidden="1" customWidth="1"/>
    <col min="13564" max="13564" width="17.7109375" customWidth="1"/>
    <col min="13565" max="13565" width="14.85546875" customWidth="1"/>
    <col min="13566" max="13566" width="14.140625" customWidth="1"/>
    <col min="13567" max="13567" width="8.28515625" customWidth="1"/>
    <col min="13568" max="13568" width="14" customWidth="1"/>
    <col min="13569" max="13569" width="13.28515625" customWidth="1"/>
    <col min="13571" max="13571" width="16.42578125" customWidth="1"/>
    <col min="13572" max="13572" width="10.140625" bestFit="1" customWidth="1"/>
    <col min="13573" max="13573" width="14.5703125" customWidth="1"/>
    <col min="13574" max="13574" width="11.42578125" customWidth="1"/>
    <col min="13575" max="13576" width="10.140625" customWidth="1"/>
    <col min="13804" max="13804" width="11.5703125" customWidth="1"/>
    <col min="13806" max="13806" width="30.140625" customWidth="1"/>
    <col min="13807" max="13819" width="0" hidden="1" customWidth="1"/>
    <col min="13820" max="13820" width="17.7109375" customWidth="1"/>
    <col min="13821" max="13821" width="14.85546875" customWidth="1"/>
    <col min="13822" max="13822" width="14.140625" customWidth="1"/>
    <col min="13823" max="13823" width="8.28515625" customWidth="1"/>
    <col min="13824" max="13824" width="14" customWidth="1"/>
    <col min="13825" max="13825" width="13.28515625" customWidth="1"/>
    <col min="13827" max="13827" width="16.42578125" customWidth="1"/>
    <col min="13828" max="13828" width="10.140625" bestFit="1" customWidth="1"/>
    <col min="13829" max="13829" width="14.5703125" customWidth="1"/>
    <col min="13830" max="13830" width="11.42578125" customWidth="1"/>
    <col min="13831" max="13832" width="10.140625" customWidth="1"/>
    <col min="14060" max="14060" width="11.5703125" customWidth="1"/>
    <col min="14062" max="14062" width="30.140625" customWidth="1"/>
    <col min="14063" max="14075" width="0" hidden="1" customWidth="1"/>
    <col min="14076" max="14076" width="17.7109375" customWidth="1"/>
    <col min="14077" max="14077" width="14.85546875" customWidth="1"/>
    <col min="14078" max="14078" width="14.140625" customWidth="1"/>
    <col min="14079" max="14079" width="8.28515625" customWidth="1"/>
    <col min="14080" max="14080" width="14" customWidth="1"/>
    <col min="14081" max="14081" width="13.28515625" customWidth="1"/>
    <col min="14083" max="14083" width="16.42578125" customWidth="1"/>
    <col min="14084" max="14084" width="10.140625" bestFit="1" customWidth="1"/>
    <col min="14085" max="14085" width="14.5703125" customWidth="1"/>
    <col min="14086" max="14086" width="11.42578125" customWidth="1"/>
    <col min="14087" max="14088" width="10.140625" customWidth="1"/>
    <col min="14316" max="14316" width="11.5703125" customWidth="1"/>
    <col min="14318" max="14318" width="30.140625" customWidth="1"/>
    <col min="14319" max="14331" width="0" hidden="1" customWidth="1"/>
    <col min="14332" max="14332" width="17.7109375" customWidth="1"/>
    <col min="14333" max="14333" width="14.85546875" customWidth="1"/>
    <col min="14334" max="14334" width="14.140625" customWidth="1"/>
    <col min="14335" max="14335" width="8.28515625" customWidth="1"/>
    <col min="14336" max="14336" width="14" customWidth="1"/>
    <col min="14337" max="14337" width="13.28515625" customWidth="1"/>
    <col min="14339" max="14339" width="16.42578125" customWidth="1"/>
    <col min="14340" max="14340" width="10.140625" bestFit="1" customWidth="1"/>
    <col min="14341" max="14341" width="14.5703125" customWidth="1"/>
    <col min="14342" max="14342" width="11.42578125" customWidth="1"/>
    <col min="14343" max="14344" width="10.140625" customWidth="1"/>
    <col min="14572" max="14572" width="11.5703125" customWidth="1"/>
    <col min="14574" max="14574" width="30.140625" customWidth="1"/>
    <col min="14575" max="14587" width="0" hidden="1" customWidth="1"/>
    <col min="14588" max="14588" width="17.7109375" customWidth="1"/>
    <col min="14589" max="14589" width="14.85546875" customWidth="1"/>
    <col min="14590" max="14590" width="14.140625" customWidth="1"/>
    <col min="14591" max="14591" width="8.28515625" customWidth="1"/>
    <col min="14592" max="14592" width="14" customWidth="1"/>
    <col min="14593" max="14593" width="13.28515625" customWidth="1"/>
    <col min="14595" max="14595" width="16.42578125" customWidth="1"/>
    <col min="14596" max="14596" width="10.140625" bestFit="1" customWidth="1"/>
    <col min="14597" max="14597" width="14.5703125" customWidth="1"/>
    <col min="14598" max="14598" width="11.42578125" customWidth="1"/>
    <col min="14599" max="14600" width="10.140625" customWidth="1"/>
    <col min="14828" max="14828" width="11.5703125" customWidth="1"/>
    <col min="14830" max="14830" width="30.140625" customWidth="1"/>
    <col min="14831" max="14843" width="0" hidden="1" customWidth="1"/>
    <col min="14844" max="14844" width="17.7109375" customWidth="1"/>
    <col min="14845" max="14845" width="14.85546875" customWidth="1"/>
    <col min="14846" max="14846" width="14.140625" customWidth="1"/>
    <col min="14847" max="14847" width="8.28515625" customWidth="1"/>
    <col min="14848" max="14848" width="14" customWidth="1"/>
    <col min="14849" max="14849" width="13.28515625" customWidth="1"/>
    <col min="14851" max="14851" width="16.42578125" customWidth="1"/>
    <col min="14852" max="14852" width="10.140625" bestFit="1" customWidth="1"/>
    <col min="14853" max="14853" width="14.5703125" customWidth="1"/>
    <col min="14854" max="14854" width="11.42578125" customWidth="1"/>
    <col min="14855" max="14856" width="10.140625" customWidth="1"/>
    <col min="15084" max="15084" width="11.5703125" customWidth="1"/>
    <col min="15086" max="15086" width="30.140625" customWidth="1"/>
    <col min="15087" max="15099" width="0" hidden="1" customWidth="1"/>
    <col min="15100" max="15100" width="17.7109375" customWidth="1"/>
    <col min="15101" max="15101" width="14.85546875" customWidth="1"/>
    <col min="15102" max="15102" width="14.140625" customWidth="1"/>
    <col min="15103" max="15103" width="8.28515625" customWidth="1"/>
    <col min="15104" max="15104" width="14" customWidth="1"/>
    <col min="15105" max="15105" width="13.28515625" customWidth="1"/>
    <col min="15107" max="15107" width="16.42578125" customWidth="1"/>
    <col min="15108" max="15108" width="10.140625" bestFit="1" customWidth="1"/>
    <col min="15109" max="15109" width="14.5703125" customWidth="1"/>
    <col min="15110" max="15110" width="11.42578125" customWidth="1"/>
    <col min="15111" max="15112" width="10.140625" customWidth="1"/>
    <col min="15340" max="15340" width="11.5703125" customWidth="1"/>
    <col min="15342" max="15342" width="30.140625" customWidth="1"/>
    <col min="15343" max="15355" width="0" hidden="1" customWidth="1"/>
    <col min="15356" max="15356" width="17.7109375" customWidth="1"/>
    <col min="15357" max="15357" width="14.85546875" customWidth="1"/>
    <col min="15358" max="15358" width="14.140625" customWidth="1"/>
    <col min="15359" max="15359" width="8.28515625" customWidth="1"/>
    <col min="15360" max="15360" width="14" customWidth="1"/>
    <col min="15361" max="15361" width="13.28515625" customWidth="1"/>
    <col min="15363" max="15363" width="16.42578125" customWidth="1"/>
    <col min="15364" max="15364" width="10.140625" bestFit="1" customWidth="1"/>
    <col min="15365" max="15365" width="14.5703125" customWidth="1"/>
    <col min="15366" max="15366" width="11.42578125" customWidth="1"/>
    <col min="15367" max="15368" width="10.140625" customWidth="1"/>
    <col min="15596" max="15596" width="11.5703125" customWidth="1"/>
    <col min="15598" max="15598" width="30.140625" customWidth="1"/>
    <col min="15599" max="15611" width="0" hidden="1" customWidth="1"/>
    <col min="15612" max="15612" width="17.7109375" customWidth="1"/>
    <col min="15613" max="15613" width="14.85546875" customWidth="1"/>
    <col min="15614" max="15614" width="14.140625" customWidth="1"/>
    <col min="15615" max="15615" width="8.28515625" customWidth="1"/>
    <col min="15616" max="15616" width="14" customWidth="1"/>
    <col min="15617" max="15617" width="13.28515625" customWidth="1"/>
    <col min="15619" max="15619" width="16.42578125" customWidth="1"/>
    <col min="15620" max="15620" width="10.140625" bestFit="1" customWidth="1"/>
    <col min="15621" max="15621" width="14.5703125" customWidth="1"/>
    <col min="15622" max="15622" width="11.42578125" customWidth="1"/>
    <col min="15623" max="15624" width="10.140625" customWidth="1"/>
    <col min="15852" max="15852" width="11.5703125" customWidth="1"/>
    <col min="15854" max="15854" width="30.140625" customWidth="1"/>
    <col min="15855" max="15867" width="0" hidden="1" customWidth="1"/>
    <col min="15868" max="15868" width="17.7109375" customWidth="1"/>
    <col min="15869" max="15869" width="14.85546875" customWidth="1"/>
    <col min="15870" max="15870" width="14.140625" customWidth="1"/>
    <col min="15871" max="15871" width="8.28515625" customWidth="1"/>
    <col min="15872" max="15872" width="14" customWidth="1"/>
    <col min="15873" max="15873" width="13.28515625" customWidth="1"/>
    <col min="15875" max="15875" width="16.42578125" customWidth="1"/>
    <col min="15876" max="15876" width="10.140625" bestFit="1" customWidth="1"/>
    <col min="15877" max="15877" width="14.5703125" customWidth="1"/>
    <col min="15878" max="15878" width="11.42578125" customWidth="1"/>
    <col min="15879" max="15880" width="10.140625" customWidth="1"/>
    <col min="16108" max="16108" width="11.5703125" customWidth="1"/>
    <col min="16110" max="16110" width="30.140625" customWidth="1"/>
    <col min="16111" max="16123" width="0" hidden="1" customWidth="1"/>
    <col min="16124" max="16124" width="17.7109375" customWidth="1"/>
    <col min="16125" max="16125" width="14.85546875" customWidth="1"/>
    <col min="16126" max="16126" width="14.140625" customWidth="1"/>
    <col min="16127" max="16127" width="8.28515625" customWidth="1"/>
    <col min="16128" max="16128" width="14" customWidth="1"/>
    <col min="16129" max="16129" width="13.28515625" customWidth="1"/>
    <col min="16131" max="16131" width="16.42578125" customWidth="1"/>
    <col min="16132" max="16132" width="10.140625" bestFit="1" customWidth="1"/>
    <col min="16133" max="16133" width="14.5703125" customWidth="1"/>
    <col min="16134" max="16134" width="11.42578125" customWidth="1"/>
    <col min="16135" max="16136" width="10.140625" customWidth="1"/>
  </cols>
  <sheetData>
    <row r="1" spans="1:9" ht="15.75" thickBot="1" x14ac:dyDescent="0.3">
      <c r="A1" s="583" t="s">
        <v>394</v>
      </c>
      <c r="B1" s="583"/>
      <c r="C1" s="583"/>
    </row>
    <row r="2" spans="1:9" ht="14.25" customHeight="1" thickTop="1" x14ac:dyDescent="0.25">
      <c r="A2" s="625" t="s">
        <v>101</v>
      </c>
      <c r="B2" s="627" t="s">
        <v>1</v>
      </c>
      <c r="C2" s="629" t="s">
        <v>102</v>
      </c>
      <c r="D2" s="564" t="s">
        <v>3</v>
      </c>
      <c r="E2" s="564" t="s">
        <v>4</v>
      </c>
      <c r="F2" s="564" t="s">
        <v>5</v>
      </c>
      <c r="G2" s="572" t="s">
        <v>390</v>
      </c>
      <c r="H2" s="566" t="s">
        <v>428</v>
      </c>
      <c r="I2" s="560" t="s">
        <v>427</v>
      </c>
    </row>
    <row r="3" spans="1:9" ht="33.75" customHeight="1" thickBot="1" x14ac:dyDescent="0.3">
      <c r="A3" s="626"/>
      <c r="B3" s="628"/>
      <c r="C3" s="630"/>
      <c r="D3" s="565"/>
      <c r="E3" s="565"/>
      <c r="F3" s="565"/>
      <c r="G3" s="573"/>
      <c r="H3" s="567"/>
      <c r="I3" s="561"/>
    </row>
    <row r="4" spans="1:9" ht="33" customHeight="1" thickTop="1" thickBot="1" x14ac:dyDescent="0.3">
      <c r="A4" s="136" t="s">
        <v>103</v>
      </c>
      <c r="B4" s="623" t="s">
        <v>104</v>
      </c>
      <c r="C4" s="624"/>
      <c r="D4" s="138">
        <v>1045488.5499999999</v>
      </c>
      <c r="E4" s="138">
        <v>1307060.76</v>
      </c>
      <c r="F4" s="137">
        <v>1404109</v>
      </c>
      <c r="G4" s="137">
        <f>SUM(G5:G8)</f>
        <v>1445249</v>
      </c>
      <c r="H4" s="485">
        <f>SUM(H5:H8)</f>
        <v>593255.81999999995</v>
      </c>
      <c r="I4" s="470">
        <f t="shared" ref="I4:I67" si="0">IF(G4=0,0,H4/G4)*100</f>
        <v>41.048692647426151</v>
      </c>
    </row>
    <row r="5" spans="1:9" x14ac:dyDescent="0.25">
      <c r="A5" s="574"/>
      <c r="B5" s="139">
        <v>610</v>
      </c>
      <c r="C5" s="57" t="s">
        <v>105</v>
      </c>
      <c r="D5" s="20">
        <v>540360.73</v>
      </c>
      <c r="E5" s="20">
        <v>702314.57</v>
      </c>
      <c r="F5" s="21">
        <v>737427</v>
      </c>
      <c r="G5" s="140">
        <v>779642</v>
      </c>
      <c r="H5" s="486">
        <v>311235.3</v>
      </c>
      <c r="I5" s="220">
        <f t="shared" si="0"/>
        <v>39.920283925186176</v>
      </c>
    </row>
    <row r="6" spans="1:9" x14ac:dyDescent="0.25">
      <c r="A6" s="575"/>
      <c r="B6" s="142">
        <v>620</v>
      </c>
      <c r="C6" s="59" t="s">
        <v>106</v>
      </c>
      <c r="D6" s="25">
        <v>207010.55</v>
      </c>
      <c r="E6" s="25">
        <v>266731.95</v>
      </c>
      <c r="F6" s="26">
        <v>273617</v>
      </c>
      <c r="G6" s="26">
        <v>288277</v>
      </c>
      <c r="H6" s="486">
        <v>113951.32</v>
      </c>
      <c r="I6" s="144">
        <f t="shared" si="0"/>
        <v>39.528411909378832</v>
      </c>
    </row>
    <row r="7" spans="1:9" x14ac:dyDescent="0.25">
      <c r="A7" s="575"/>
      <c r="B7" s="142">
        <v>630</v>
      </c>
      <c r="C7" s="59" t="s">
        <v>107</v>
      </c>
      <c r="D7" s="25">
        <v>296326.19</v>
      </c>
      <c r="E7" s="25">
        <v>334787.77</v>
      </c>
      <c r="F7" s="26">
        <v>393065</v>
      </c>
      <c r="G7" s="143">
        <v>377330</v>
      </c>
      <c r="H7" s="486">
        <v>157862.12</v>
      </c>
      <c r="I7" s="144">
        <f t="shared" si="0"/>
        <v>41.83662046484509</v>
      </c>
    </row>
    <row r="8" spans="1:9" ht="15.75" thickBot="1" x14ac:dyDescent="0.3">
      <c r="A8" s="575"/>
      <c r="B8" s="142">
        <v>640</v>
      </c>
      <c r="C8" s="59" t="s">
        <v>108</v>
      </c>
      <c r="D8" s="25">
        <v>1791.08</v>
      </c>
      <c r="E8" s="25">
        <v>3226.47</v>
      </c>
      <c r="F8" s="26"/>
      <c r="G8" s="143"/>
      <c r="H8" s="487">
        <v>10207.08</v>
      </c>
      <c r="I8" s="144">
        <f t="shared" si="0"/>
        <v>0</v>
      </c>
    </row>
    <row r="9" spans="1:9" ht="15.75" hidden="1" thickBot="1" x14ac:dyDescent="0.3">
      <c r="A9" s="576"/>
      <c r="B9" s="142">
        <v>650</v>
      </c>
      <c r="C9" s="59"/>
      <c r="D9" s="100"/>
      <c r="E9" s="99"/>
      <c r="F9" s="100"/>
      <c r="G9" s="147"/>
      <c r="H9" s="488"/>
      <c r="I9" s="148">
        <f t="shared" si="0"/>
        <v>0</v>
      </c>
    </row>
    <row r="10" spans="1:9" ht="15.75" thickBot="1" x14ac:dyDescent="0.3">
      <c r="A10" s="149" t="s">
        <v>109</v>
      </c>
      <c r="B10" s="555" t="s">
        <v>110</v>
      </c>
      <c r="C10" s="533"/>
      <c r="D10" s="151">
        <v>22020.720000000001</v>
      </c>
      <c r="E10" s="151">
        <v>14191.44</v>
      </c>
      <c r="F10" s="150">
        <v>16500</v>
      </c>
      <c r="G10" s="150">
        <f>SUM(G11:G13)</f>
        <v>16500</v>
      </c>
      <c r="H10" s="489">
        <f>SUM(H11:H13)</f>
        <v>16125.93</v>
      </c>
      <c r="I10" s="471">
        <f t="shared" si="0"/>
        <v>97.732909090909089</v>
      </c>
    </row>
    <row r="11" spans="1:9" x14ac:dyDescent="0.25">
      <c r="A11" s="612"/>
      <c r="B11" s="152">
        <v>630</v>
      </c>
      <c r="C11" s="17" t="s">
        <v>111</v>
      </c>
      <c r="D11" s="154">
        <v>2324</v>
      </c>
      <c r="E11" s="154">
        <v>3486</v>
      </c>
      <c r="F11" s="19">
        <v>3500</v>
      </c>
      <c r="G11" s="155">
        <v>3500</v>
      </c>
      <c r="H11" s="486">
        <v>1162</v>
      </c>
      <c r="I11" s="220">
        <f t="shared" si="0"/>
        <v>33.200000000000003</v>
      </c>
    </row>
    <row r="12" spans="1:9" x14ac:dyDescent="0.25">
      <c r="A12" s="613"/>
      <c r="B12" s="156">
        <v>630</v>
      </c>
      <c r="C12" s="23" t="s">
        <v>112</v>
      </c>
      <c r="D12" s="117">
        <v>16482.330000000002</v>
      </c>
      <c r="E12" s="117">
        <v>9813.93</v>
      </c>
      <c r="F12" s="24">
        <v>13000</v>
      </c>
      <c r="G12" s="24">
        <v>13000</v>
      </c>
      <c r="H12" s="487">
        <f>4799.08+374.21+9790.64</f>
        <v>14963.93</v>
      </c>
      <c r="I12" s="144">
        <f t="shared" si="0"/>
        <v>115.10715384615384</v>
      </c>
    </row>
    <row r="13" spans="1:9" ht="15.75" thickBot="1" x14ac:dyDescent="0.3">
      <c r="A13" s="614"/>
      <c r="B13" s="157">
        <v>630</v>
      </c>
      <c r="C13" s="158" t="s">
        <v>113</v>
      </c>
      <c r="D13" s="159">
        <v>3214.39</v>
      </c>
      <c r="E13" s="159">
        <v>891.51</v>
      </c>
      <c r="F13" s="160"/>
      <c r="G13" s="161"/>
      <c r="H13" s="488"/>
      <c r="I13" s="148">
        <f t="shared" si="0"/>
        <v>0</v>
      </c>
    </row>
    <row r="14" spans="1:9" ht="15.75" thickBot="1" x14ac:dyDescent="0.3">
      <c r="A14" s="149" t="s">
        <v>114</v>
      </c>
      <c r="B14" s="555" t="s">
        <v>115</v>
      </c>
      <c r="C14" s="533"/>
      <c r="D14" s="151">
        <v>29084.07</v>
      </c>
      <c r="E14" s="151">
        <v>51253.97</v>
      </c>
      <c r="F14" s="150">
        <v>41744</v>
      </c>
      <c r="G14" s="150">
        <f>SUM(G15:G18)</f>
        <v>55720</v>
      </c>
      <c r="H14" s="489">
        <f>SUM(H15:H18)</f>
        <v>16063.439999999999</v>
      </c>
      <c r="I14" s="471">
        <f t="shared" si="0"/>
        <v>28.828858578607321</v>
      </c>
    </row>
    <row r="15" spans="1:9" x14ac:dyDescent="0.25">
      <c r="A15" s="612"/>
      <c r="B15" s="139">
        <v>610</v>
      </c>
      <c r="C15" s="162" t="s">
        <v>105</v>
      </c>
      <c r="D15" s="20">
        <v>20172.560000000001</v>
      </c>
      <c r="E15" s="20">
        <v>32391.98</v>
      </c>
      <c r="F15" s="21">
        <v>28346</v>
      </c>
      <c r="G15" s="140">
        <v>38702</v>
      </c>
      <c r="H15" s="486">
        <v>11449.15</v>
      </c>
      <c r="I15" s="220">
        <f t="shared" si="0"/>
        <v>29.582838096222417</v>
      </c>
    </row>
    <row r="16" spans="1:9" x14ac:dyDescent="0.25">
      <c r="A16" s="613"/>
      <c r="B16" s="142">
        <v>620</v>
      </c>
      <c r="C16" s="163" t="s">
        <v>106</v>
      </c>
      <c r="D16" s="25">
        <v>6866.62</v>
      </c>
      <c r="E16" s="25">
        <v>12511.41</v>
      </c>
      <c r="F16" s="26">
        <v>10698</v>
      </c>
      <c r="G16" s="143">
        <v>14318</v>
      </c>
      <c r="H16" s="487">
        <v>3725.99</v>
      </c>
      <c r="I16" s="144">
        <f t="shared" si="0"/>
        <v>26.023117753876239</v>
      </c>
    </row>
    <row r="17" spans="1:12" x14ac:dyDescent="0.25">
      <c r="A17" s="613"/>
      <c r="B17" s="142">
        <v>630</v>
      </c>
      <c r="C17" s="163" t="s">
        <v>107</v>
      </c>
      <c r="D17" s="25">
        <v>1891.13</v>
      </c>
      <c r="E17" s="25">
        <v>3021.6</v>
      </c>
      <c r="F17" s="26">
        <v>2700</v>
      </c>
      <c r="G17" s="143">
        <v>2700</v>
      </c>
      <c r="H17" s="487">
        <v>888.3</v>
      </c>
      <c r="I17" s="144">
        <f t="shared" si="0"/>
        <v>32.9</v>
      </c>
    </row>
    <row r="18" spans="1:12" ht="15.75" thickBot="1" x14ac:dyDescent="0.3">
      <c r="A18" s="614"/>
      <c r="B18" s="164"/>
      <c r="C18" s="145"/>
      <c r="D18" s="94">
        <v>153.76</v>
      </c>
      <c r="E18" s="93">
        <v>3328.98</v>
      </c>
      <c r="F18" s="94"/>
      <c r="G18" s="166"/>
      <c r="H18" s="488"/>
      <c r="I18" s="148">
        <f t="shared" si="0"/>
        <v>0</v>
      </c>
    </row>
    <row r="19" spans="1:12" ht="15.75" thickBot="1" x14ac:dyDescent="0.3">
      <c r="A19" s="149" t="s">
        <v>116</v>
      </c>
      <c r="B19" s="555" t="s">
        <v>117</v>
      </c>
      <c r="C19" s="533"/>
      <c r="D19" s="87">
        <v>22643.670000000002</v>
      </c>
      <c r="E19" s="87">
        <v>47845.259999999995</v>
      </c>
      <c r="F19" s="150">
        <v>18726</v>
      </c>
      <c r="G19" s="150">
        <f>SUM(G20:G24)</f>
        <v>18048</v>
      </c>
      <c r="H19" s="489">
        <f>SUM(H20:H24)</f>
        <v>24055.5</v>
      </c>
      <c r="I19" s="455">
        <f t="shared" si="0"/>
        <v>133.28623670212767</v>
      </c>
    </row>
    <row r="20" spans="1:12" x14ac:dyDescent="0.25">
      <c r="A20" s="609"/>
      <c r="B20" s="167">
        <v>610</v>
      </c>
      <c r="C20" s="162" t="s">
        <v>105</v>
      </c>
      <c r="D20" s="20">
        <v>11379.37</v>
      </c>
      <c r="E20" s="20">
        <v>12850.13</v>
      </c>
      <c r="F20" s="21">
        <v>13282</v>
      </c>
      <c r="G20" s="140">
        <v>12780</v>
      </c>
      <c r="H20" s="486">
        <v>5625.03</v>
      </c>
      <c r="I20" s="220">
        <f t="shared" si="0"/>
        <v>44.01431924882629</v>
      </c>
    </row>
    <row r="21" spans="1:12" x14ac:dyDescent="0.25">
      <c r="A21" s="610"/>
      <c r="B21" s="168">
        <v>620</v>
      </c>
      <c r="C21" s="163" t="s">
        <v>106</v>
      </c>
      <c r="D21" s="25">
        <v>4236.46</v>
      </c>
      <c r="E21" s="25">
        <v>4685.3100000000004</v>
      </c>
      <c r="F21" s="26">
        <v>4894</v>
      </c>
      <c r="G21" s="143">
        <v>4718</v>
      </c>
      <c r="H21" s="487">
        <v>2093.33</v>
      </c>
      <c r="I21" s="144">
        <f t="shared" si="0"/>
        <v>44.369012293344632</v>
      </c>
      <c r="L21" s="254"/>
    </row>
    <row r="22" spans="1:12" x14ac:dyDescent="0.25">
      <c r="A22" s="610"/>
      <c r="B22" s="168">
        <v>630</v>
      </c>
      <c r="C22" s="163" t="s">
        <v>107</v>
      </c>
      <c r="D22" s="25">
        <v>675.31999999999971</v>
      </c>
      <c r="E22" s="25">
        <v>1203.7900000000004</v>
      </c>
      <c r="F22" s="26">
        <v>550</v>
      </c>
      <c r="G22" s="143">
        <v>550</v>
      </c>
      <c r="H22" s="487">
        <v>403.04000000000087</v>
      </c>
      <c r="I22" s="144">
        <f t="shared" si="0"/>
        <v>73.280000000000157</v>
      </c>
      <c r="L22" s="254"/>
    </row>
    <row r="23" spans="1:12" x14ac:dyDescent="0.25">
      <c r="A23" s="610"/>
      <c r="B23" s="168">
        <v>640</v>
      </c>
      <c r="C23" s="59" t="s">
        <v>108</v>
      </c>
      <c r="D23" s="25"/>
      <c r="E23" s="25"/>
      <c r="F23" s="26"/>
      <c r="G23" s="143"/>
      <c r="H23" s="487">
        <v>15934.1</v>
      </c>
      <c r="I23" s="144">
        <f t="shared" si="0"/>
        <v>0</v>
      </c>
    </row>
    <row r="24" spans="1:12" ht="15.75" thickBot="1" x14ac:dyDescent="0.3">
      <c r="A24" s="611"/>
      <c r="B24" s="169">
        <v>600</v>
      </c>
      <c r="C24" s="145" t="s">
        <v>436</v>
      </c>
      <c r="D24" s="93">
        <v>6352.52</v>
      </c>
      <c r="E24" s="93">
        <v>29106.03</v>
      </c>
      <c r="F24" s="94"/>
      <c r="G24" s="166"/>
      <c r="H24" s="488"/>
      <c r="I24" s="148">
        <f t="shared" si="0"/>
        <v>0</v>
      </c>
    </row>
    <row r="25" spans="1:12" ht="15.75" thickBot="1" x14ac:dyDescent="0.3">
      <c r="A25" s="149" t="s">
        <v>118</v>
      </c>
      <c r="B25" s="555" t="s">
        <v>119</v>
      </c>
      <c r="C25" s="533"/>
      <c r="D25" s="151">
        <v>62531</v>
      </c>
      <c r="E25" s="151">
        <v>57263.12</v>
      </c>
      <c r="F25" s="150">
        <v>65000</v>
      </c>
      <c r="G25" s="150">
        <f>G26</f>
        <v>65000</v>
      </c>
      <c r="H25" s="490">
        <f>H26</f>
        <v>26290.63</v>
      </c>
      <c r="I25" s="455">
        <f t="shared" si="0"/>
        <v>40.447123076923077</v>
      </c>
    </row>
    <row r="26" spans="1:12" ht="15.75" thickBot="1" x14ac:dyDescent="0.3">
      <c r="A26" s="171"/>
      <c r="B26" s="172">
        <v>630</v>
      </c>
      <c r="C26" s="173" t="s">
        <v>120</v>
      </c>
      <c r="D26" s="93">
        <v>62531</v>
      </c>
      <c r="E26" s="93">
        <v>57263.12</v>
      </c>
      <c r="F26" s="94">
        <v>65000</v>
      </c>
      <c r="G26" s="166">
        <v>65000</v>
      </c>
      <c r="H26" s="491">
        <v>26290.63</v>
      </c>
      <c r="I26" s="232">
        <f t="shared" si="0"/>
        <v>40.447123076923077</v>
      </c>
      <c r="K26" s="254"/>
    </row>
    <row r="27" spans="1:12" ht="15.75" thickBot="1" x14ac:dyDescent="0.3">
      <c r="A27" s="149" t="s">
        <v>121</v>
      </c>
      <c r="B27" s="555" t="s">
        <v>122</v>
      </c>
      <c r="C27" s="533"/>
      <c r="D27" s="151">
        <v>1.5</v>
      </c>
      <c r="E27" s="151">
        <v>18.02</v>
      </c>
      <c r="F27" s="150">
        <v>500</v>
      </c>
      <c r="G27" s="150">
        <f>G28</f>
        <v>500</v>
      </c>
      <c r="H27" s="490">
        <f>H28</f>
        <v>4</v>
      </c>
      <c r="I27" s="455">
        <f t="shared" si="0"/>
        <v>0.8</v>
      </c>
    </row>
    <row r="28" spans="1:12" ht="15.75" thickBot="1" x14ac:dyDescent="0.3">
      <c r="A28" s="174"/>
      <c r="B28" s="175"/>
      <c r="C28" s="173" t="s">
        <v>123</v>
      </c>
      <c r="D28" s="93">
        <v>1.5</v>
      </c>
      <c r="E28" s="93">
        <v>18.02</v>
      </c>
      <c r="F28" s="94">
        <v>500</v>
      </c>
      <c r="G28" s="166">
        <v>500</v>
      </c>
      <c r="H28" s="492">
        <v>4</v>
      </c>
      <c r="I28" s="230">
        <f t="shared" si="0"/>
        <v>0.8</v>
      </c>
    </row>
    <row r="29" spans="1:12" ht="15.75" thickBot="1" x14ac:dyDescent="0.3">
      <c r="A29" s="149" t="s">
        <v>124</v>
      </c>
      <c r="B29" s="555" t="s">
        <v>125</v>
      </c>
      <c r="C29" s="533"/>
      <c r="D29" s="151">
        <v>205874.57</v>
      </c>
      <c r="E29" s="151">
        <v>228019.05</v>
      </c>
      <c r="F29" s="150">
        <v>267388</v>
      </c>
      <c r="G29" s="150">
        <f>SUM(G30:G33)</f>
        <v>277614</v>
      </c>
      <c r="H29" s="490">
        <f>SUM(H30:H33)</f>
        <v>127962.34</v>
      </c>
      <c r="I29" s="455">
        <f t="shared" si="0"/>
        <v>46.093619197879065</v>
      </c>
    </row>
    <row r="30" spans="1:12" x14ac:dyDescent="0.25">
      <c r="A30" s="574"/>
      <c r="B30" s="167">
        <v>610</v>
      </c>
      <c r="C30" s="57" t="s">
        <v>105</v>
      </c>
      <c r="D30" s="20">
        <v>123486.16</v>
      </c>
      <c r="E30" s="20">
        <v>129732.70999999999</v>
      </c>
      <c r="F30" s="21">
        <v>126938</v>
      </c>
      <c r="G30" s="140">
        <v>133027</v>
      </c>
      <c r="H30" s="486">
        <v>85220.42</v>
      </c>
      <c r="I30" s="220">
        <f t="shared" si="0"/>
        <v>64.062498590511694</v>
      </c>
    </row>
    <row r="31" spans="1:12" x14ac:dyDescent="0.25">
      <c r="A31" s="575"/>
      <c r="B31" s="168">
        <v>620</v>
      </c>
      <c r="C31" s="59" t="s">
        <v>106</v>
      </c>
      <c r="D31" s="25">
        <v>45335.28</v>
      </c>
      <c r="E31" s="25">
        <v>47330.69</v>
      </c>
      <c r="F31" s="26">
        <v>46411</v>
      </c>
      <c r="G31" s="143">
        <v>48537</v>
      </c>
      <c r="H31" s="487">
        <v>30252.51</v>
      </c>
      <c r="I31" s="144">
        <f t="shared" si="0"/>
        <v>62.328759503059516</v>
      </c>
    </row>
    <row r="32" spans="1:12" x14ac:dyDescent="0.25">
      <c r="A32" s="575"/>
      <c r="B32" s="168">
        <v>630</v>
      </c>
      <c r="C32" s="59" t="s">
        <v>107</v>
      </c>
      <c r="D32" s="25">
        <v>36953.129999999997</v>
      </c>
      <c r="E32" s="25">
        <v>23590.739999999998</v>
      </c>
      <c r="F32" s="26">
        <v>19000</v>
      </c>
      <c r="G32" s="143">
        <v>19000</v>
      </c>
      <c r="H32" s="487">
        <v>12300.91</v>
      </c>
      <c r="I32" s="144">
        <f t="shared" si="0"/>
        <v>64.741631578947363</v>
      </c>
    </row>
    <row r="33" spans="1:11" ht="15.75" thickBot="1" x14ac:dyDescent="0.3">
      <c r="A33" s="576"/>
      <c r="B33" s="168">
        <v>650</v>
      </c>
      <c r="C33" s="59" t="s">
        <v>84</v>
      </c>
      <c r="D33" s="93">
        <v>100</v>
      </c>
      <c r="E33" s="93">
        <v>27364.91</v>
      </c>
      <c r="F33" s="94">
        <v>75039</v>
      </c>
      <c r="G33" s="166">
        <v>77050</v>
      </c>
      <c r="H33" s="488">
        <v>188.5</v>
      </c>
      <c r="I33" s="148">
        <f t="shared" si="0"/>
        <v>0.24464633354964307</v>
      </c>
    </row>
    <row r="34" spans="1:11" ht="15.75" thickBot="1" x14ac:dyDescent="0.3">
      <c r="A34" s="149" t="s">
        <v>126</v>
      </c>
      <c r="B34" s="555" t="s">
        <v>127</v>
      </c>
      <c r="C34" s="533"/>
      <c r="D34" s="151">
        <v>2000</v>
      </c>
      <c r="E34" s="151">
        <v>2240.37</v>
      </c>
      <c r="F34" s="150">
        <v>1000</v>
      </c>
      <c r="G34" s="150">
        <f>G35</f>
        <v>2000</v>
      </c>
      <c r="H34" s="490">
        <f>H35</f>
        <v>1200</v>
      </c>
      <c r="I34" s="455">
        <f t="shared" si="0"/>
        <v>60</v>
      </c>
    </row>
    <row r="35" spans="1:11" ht="15.75" thickBot="1" x14ac:dyDescent="0.3">
      <c r="A35" s="174"/>
      <c r="B35" s="178"/>
      <c r="C35" s="179" t="s">
        <v>128</v>
      </c>
      <c r="D35" s="15">
        <v>2000</v>
      </c>
      <c r="E35" s="15">
        <v>2240.37</v>
      </c>
      <c r="F35" s="16">
        <v>1000</v>
      </c>
      <c r="G35" s="182">
        <v>2000</v>
      </c>
      <c r="H35" s="492">
        <v>1200</v>
      </c>
      <c r="I35" s="230">
        <f t="shared" si="0"/>
        <v>60</v>
      </c>
    </row>
    <row r="36" spans="1:11" ht="15.75" thickBot="1" x14ac:dyDescent="0.3">
      <c r="A36" s="183" t="s">
        <v>129</v>
      </c>
      <c r="B36" s="555" t="s">
        <v>130</v>
      </c>
      <c r="C36" s="533"/>
      <c r="D36" s="185">
        <v>56923.06</v>
      </c>
      <c r="E36" s="185">
        <v>61855.359999999993</v>
      </c>
      <c r="F36" s="184">
        <v>76963</v>
      </c>
      <c r="G36" s="184">
        <f>SUM(G37:G40)</f>
        <v>58682</v>
      </c>
      <c r="H36" s="490">
        <f>SUM(H37:H40)</f>
        <v>37230.559999999998</v>
      </c>
      <c r="I36" s="455">
        <f t="shared" si="0"/>
        <v>63.444599706894792</v>
      </c>
    </row>
    <row r="37" spans="1:11" x14ac:dyDescent="0.25">
      <c r="A37" s="574"/>
      <c r="B37" s="167">
        <v>610</v>
      </c>
      <c r="C37" s="57" t="s">
        <v>105</v>
      </c>
      <c r="D37" s="20">
        <v>33912.11</v>
      </c>
      <c r="E37" s="20">
        <v>39048.269999999997</v>
      </c>
      <c r="F37" s="21">
        <v>47240</v>
      </c>
      <c r="G37" s="140">
        <v>33852</v>
      </c>
      <c r="H37" s="486">
        <v>22104.92</v>
      </c>
      <c r="I37" s="220">
        <f t="shared" si="0"/>
        <v>65.298712040647516</v>
      </c>
    </row>
    <row r="38" spans="1:11" x14ac:dyDescent="0.25">
      <c r="A38" s="575"/>
      <c r="B38" s="168">
        <v>620</v>
      </c>
      <c r="C38" s="59" t="s">
        <v>106</v>
      </c>
      <c r="D38" s="25">
        <v>11789.54</v>
      </c>
      <c r="E38" s="25">
        <v>13624.06</v>
      </c>
      <c r="F38" s="26">
        <v>16725</v>
      </c>
      <c r="G38" s="143">
        <v>11832</v>
      </c>
      <c r="H38" s="487">
        <v>7519.96</v>
      </c>
      <c r="I38" s="144">
        <f t="shared" si="0"/>
        <v>63.556118999323864</v>
      </c>
      <c r="J38" s="141"/>
    </row>
    <row r="39" spans="1:11" x14ac:dyDescent="0.25">
      <c r="A39" s="575"/>
      <c r="B39" s="168">
        <v>630</v>
      </c>
      <c r="C39" s="59" t="s">
        <v>107</v>
      </c>
      <c r="D39" s="25">
        <v>11149.41</v>
      </c>
      <c r="E39" s="25">
        <v>8952.9599999999991</v>
      </c>
      <c r="F39" s="26">
        <v>12998</v>
      </c>
      <c r="G39" s="143">
        <v>12998</v>
      </c>
      <c r="H39" s="487">
        <v>7605.68</v>
      </c>
      <c r="I39" s="144">
        <f t="shared" si="0"/>
        <v>58.514232958916757</v>
      </c>
    </row>
    <row r="40" spans="1:11" ht="15.75" thickBot="1" x14ac:dyDescent="0.3">
      <c r="A40" s="576"/>
      <c r="B40" s="168">
        <v>640</v>
      </c>
      <c r="C40" s="145"/>
      <c r="D40" s="93">
        <v>72</v>
      </c>
      <c r="E40" s="93">
        <v>230.07</v>
      </c>
      <c r="F40" s="94"/>
      <c r="G40" s="166"/>
      <c r="H40" s="488"/>
      <c r="I40" s="148">
        <f t="shared" si="0"/>
        <v>0</v>
      </c>
    </row>
    <row r="41" spans="1:11" ht="15.75" thickBot="1" x14ac:dyDescent="0.3">
      <c r="A41" s="149" t="s">
        <v>131</v>
      </c>
      <c r="B41" s="555" t="s">
        <v>132</v>
      </c>
      <c r="C41" s="533"/>
      <c r="D41" s="150">
        <v>69.25</v>
      </c>
      <c r="E41" s="151">
        <v>440.25</v>
      </c>
      <c r="F41" s="150">
        <v>200</v>
      </c>
      <c r="G41" s="150">
        <f>G42</f>
        <v>200</v>
      </c>
      <c r="H41" s="489">
        <f>H42</f>
        <v>0</v>
      </c>
      <c r="I41" s="455">
        <f t="shared" si="0"/>
        <v>0</v>
      </c>
    </row>
    <row r="42" spans="1:11" ht="15.75" thickBot="1" x14ac:dyDescent="0.3">
      <c r="A42" s="186"/>
      <c r="B42" s="187">
        <v>640</v>
      </c>
      <c r="C42" s="165" t="s">
        <v>133</v>
      </c>
      <c r="D42" s="16">
        <v>69.25</v>
      </c>
      <c r="E42" s="15">
        <v>440.25</v>
      </c>
      <c r="F42" s="16">
        <v>200</v>
      </c>
      <c r="G42" s="182">
        <v>200</v>
      </c>
      <c r="H42" s="492"/>
      <c r="I42" s="230">
        <f t="shared" si="0"/>
        <v>0</v>
      </c>
    </row>
    <row r="43" spans="1:11" ht="15.75" thickBot="1" x14ac:dyDescent="0.3">
      <c r="A43" s="149" t="s">
        <v>134</v>
      </c>
      <c r="B43" s="555" t="s">
        <v>135</v>
      </c>
      <c r="C43" s="533"/>
      <c r="D43" s="185">
        <v>87006.54</v>
      </c>
      <c r="E43" s="185">
        <v>79163.91</v>
      </c>
      <c r="F43" s="184">
        <v>98937</v>
      </c>
      <c r="G43" s="184">
        <f>SUM(G44:G49)</f>
        <v>100802</v>
      </c>
      <c r="H43" s="490">
        <f>SUM(H44:H49)</f>
        <v>73310.240000000005</v>
      </c>
      <c r="I43" s="455">
        <f t="shared" si="0"/>
        <v>72.726969702982089</v>
      </c>
    </row>
    <row r="44" spans="1:11" x14ac:dyDescent="0.25">
      <c r="A44" s="574"/>
      <c r="B44" s="139">
        <v>610</v>
      </c>
      <c r="C44" s="57" t="s">
        <v>105</v>
      </c>
      <c r="D44" s="20">
        <v>31091.66</v>
      </c>
      <c r="E44" s="20">
        <v>33641.449999999997</v>
      </c>
      <c r="F44" s="21">
        <v>35574</v>
      </c>
      <c r="G44" s="140">
        <v>25410</v>
      </c>
      <c r="H44" s="493">
        <v>8020.3</v>
      </c>
      <c r="I44" s="472">
        <f t="shared" si="0"/>
        <v>31.563557654466745</v>
      </c>
    </row>
    <row r="45" spans="1:11" x14ac:dyDescent="0.25">
      <c r="A45" s="575"/>
      <c r="B45" s="142">
        <v>620</v>
      </c>
      <c r="C45" s="59" t="s">
        <v>106</v>
      </c>
      <c r="D45" s="25">
        <v>10918.71</v>
      </c>
      <c r="E45" s="25">
        <v>11858.77</v>
      </c>
      <c r="F45" s="26">
        <v>12613</v>
      </c>
      <c r="G45" s="143">
        <v>9060</v>
      </c>
      <c r="H45" s="487">
        <v>2808.51</v>
      </c>
      <c r="I45" s="144">
        <f t="shared" si="0"/>
        <v>30.999006622516557</v>
      </c>
    </row>
    <row r="46" spans="1:11" x14ac:dyDescent="0.25">
      <c r="A46" s="575"/>
      <c r="B46" s="142">
        <v>630</v>
      </c>
      <c r="C46" s="59" t="s">
        <v>107</v>
      </c>
      <c r="D46" s="25">
        <v>3273.6100000000006</v>
      </c>
      <c r="E46" s="25">
        <v>2843.350000000004</v>
      </c>
      <c r="F46" s="26">
        <v>2800</v>
      </c>
      <c r="G46" s="143">
        <v>2800</v>
      </c>
      <c r="H46" s="487">
        <v>277.25</v>
      </c>
      <c r="I46" s="144">
        <f t="shared" si="0"/>
        <v>9.9017857142857135</v>
      </c>
    </row>
    <row r="47" spans="1:11" x14ac:dyDescent="0.25">
      <c r="A47" s="575"/>
      <c r="B47" s="188">
        <v>630</v>
      </c>
      <c r="C47" s="62" t="s">
        <v>136</v>
      </c>
      <c r="D47" s="49"/>
      <c r="E47" s="49">
        <v>8549.6</v>
      </c>
      <c r="F47" s="50">
        <v>22100</v>
      </c>
      <c r="G47" s="189">
        <v>34900</v>
      </c>
      <c r="H47" s="488">
        <v>33668.230000000003</v>
      </c>
      <c r="I47" s="144">
        <f t="shared" si="0"/>
        <v>96.470573065902585</v>
      </c>
      <c r="K47" s="254"/>
    </row>
    <row r="48" spans="1:11" x14ac:dyDescent="0.25">
      <c r="A48" s="575"/>
      <c r="B48" s="188">
        <v>630</v>
      </c>
      <c r="C48" s="62" t="s">
        <v>137</v>
      </c>
      <c r="D48" s="49"/>
      <c r="E48" s="49">
        <v>22270.739999999998</v>
      </c>
      <c r="F48" s="50">
        <v>25850</v>
      </c>
      <c r="G48" s="189">
        <v>28632</v>
      </c>
      <c r="H48" s="488">
        <v>28535.95</v>
      </c>
      <c r="I48" s="144">
        <f t="shared" si="0"/>
        <v>99.664536183291432</v>
      </c>
    </row>
    <row r="49" spans="1:11" ht="15.75" thickBot="1" x14ac:dyDescent="0.3">
      <c r="A49" s="576"/>
      <c r="B49" s="190">
        <v>630</v>
      </c>
      <c r="C49" s="61" t="s">
        <v>97</v>
      </c>
      <c r="D49" s="31">
        <v>41722.559999999998</v>
      </c>
      <c r="E49" s="31"/>
      <c r="F49" s="32"/>
      <c r="G49" s="192"/>
      <c r="H49" s="494"/>
      <c r="I49" s="286">
        <f t="shared" si="0"/>
        <v>0</v>
      </c>
    </row>
    <row r="50" spans="1:11" ht="15.75" thickBot="1" x14ac:dyDescent="0.3">
      <c r="A50" s="149" t="s">
        <v>138</v>
      </c>
      <c r="B50" s="555" t="s">
        <v>139</v>
      </c>
      <c r="C50" s="533"/>
      <c r="D50" s="151">
        <v>362393.4</v>
      </c>
      <c r="E50" s="151">
        <v>432250.81000000006</v>
      </c>
      <c r="F50" s="150">
        <v>444157</v>
      </c>
      <c r="G50" s="150">
        <f>SUM(G51:G56)</f>
        <v>644343</v>
      </c>
      <c r="H50" s="490">
        <f>SUM(H51:H56)</f>
        <v>198971.91999999998</v>
      </c>
      <c r="I50" s="455">
        <f t="shared" si="0"/>
        <v>30.879814012102248</v>
      </c>
    </row>
    <row r="51" spans="1:11" x14ac:dyDescent="0.25">
      <c r="A51" s="609"/>
      <c r="B51" s="193">
        <v>640</v>
      </c>
      <c r="C51" s="194" t="s">
        <v>140</v>
      </c>
      <c r="D51" s="154">
        <v>263000</v>
      </c>
      <c r="E51" s="154">
        <v>334227.87</v>
      </c>
      <c r="F51" s="19">
        <v>346757</v>
      </c>
      <c r="G51" s="19">
        <v>549343</v>
      </c>
      <c r="H51" s="486">
        <v>145000</v>
      </c>
      <c r="I51" s="220">
        <f t="shared" si="0"/>
        <v>26.39516658990831</v>
      </c>
    </row>
    <row r="52" spans="1:11" hidden="1" x14ac:dyDescent="0.25">
      <c r="A52" s="610"/>
      <c r="B52" s="193"/>
      <c r="C52" s="195" t="s">
        <v>416</v>
      </c>
      <c r="D52" s="196"/>
      <c r="E52" s="196"/>
      <c r="F52" s="45"/>
      <c r="G52" s="45"/>
      <c r="H52" s="486"/>
      <c r="I52" s="220">
        <f t="shared" si="0"/>
        <v>0</v>
      </c>
    </row>
    <row r="53" spans="1:11" hidden="1" x14ac:dyDescent="0.25">
      <c r="A53" s="610"/>
      <c r="B53" s="193">
        <v>640</v>
      </c>
      <c r="C53" s="195" t="s">
        <v>417</v>
      </c>
      <c r="D53" s="196"/>
      <c r="E53" s="196"/>
      <c r="F53" s="45"/>
      <c r="G53" s="197">
        <v>0</v>
      </c>
      <c r="H53" s="486"/>
      <c r="I53" s="220">
        <f t="shared" si="0"/>
        <v>0</v>
      </c>
    </row>
    <row r="54" spans="1:11" x14ac:dyDescent="0.25">
      <c r="A54" s="610"/>
      <c r="B54" s="193">
        <v>630</v>
      </c>
      <c r="C54" s="195" t="s">
        <v>141</v>
      </c>
      <c r="D54" s="196">
        <v>1800</v>
      </c>
      <c r="E54" s="196">
        <v>1980</v>
      </c>
      <c r="F54" s="45">
        <v>5500</v>
      </c>
      <c r="G54" s="45">
        <v>0</v>
      </c>
      <c r="H54" s="487">
        <v>300</v>
      </c>
      <c r="I54" s="144">
        <f t="shared" si="0"/>
        <v>0</v>
      </c>
    </row>
    <row r="55" spans="1:11" x14ac:dyDescent="0.25">
      <c r="A55" s="610"/>
      <c r="B55" s="193">
        <v>630</v>
      </c>
      <c r="C55" s="195" t="s">
        <v>142</v>
      </c>
      <c r="D55" s="196">
        <v>27926.51</v>
      </c>
      <c r="E55" s="196">
        <v>25015.09</v>
      </c>
      <c r="F55" s="45">
        <v>26900</v>
      </c>
      <c r="G55" s="197">
        <v>30000</v>
      </c>
      <c r="H55" s="487">
        <v>9460.7999999999993</v>
      </c>
      <c r="I55" s="144">
        <f t="shared" si="0"/>
        <v>31.535999999999998</v>
      </c>
    </row>
    <row r="56" spans="1:11" ht="15.75" thickBot="1" x14ac:dyDescent="0.3">
      <c r="A56" s="611"/>
      <c r="B56" s="169">
        <v>640</v>
      </c>
      <c r="C56" s="198" t="s">
        <v>143</v>
      </c>
      <c r="D56" s="109">
        <v>69666.89</v>
      </c>
      <c r="E56" s="109">
        <v>71027.850000000006</v>
      </c>
      <c r="F56" s="110">
        <v>65000</v>
      </c>
      <c r="G56" s="199">
        <v>65000</v>
      </c>
      <c r="H56" s="488">
        <v>44211.12</v>
      </c>
      <c r="I56" s="148">
        <f t="shared" si="0"/>
        <v>68.017107692307704</v>
      </c>
    </row>
    <row r="57" spans="1:11" ht="15.75" thickBot="1" x14ac:dyDescent="0.3">
      <c r="A57" s="200" t="s">
        <v>144</v>
      </c>
      <c r="B57" s="600" t="s">
        <v>145</v>
      </c>
      <c r="C57" s="559"/>
      <c r="D57" s="202">
        <v>106730.37000000001</v>
      </c>
      <c r="E57" s="202">
        <v>101186.41</v>
      </c>
      <c r="F57" s="201">
        <v>95878</v>
      </c>
      <c r="G57" s="201">
        <f>G58+G62+G63+G64+G65+G66+G67+G68</f>
        <v>103065</v>
      </c>
      <c r="H57" s="490">
        <f>H58+H62+H63+H64+H65+H66+H67</f>
        <v>61529.57</v>
      </c>
      <c r="I57" s="455">
        <f t="shared" si="0"/>
        <v>59.699771988550907</v>
      </c>
      <c r="K57" s="254"/>
    </row>
    <row r="58" spans="1:11" ht="15.75" thickBot="1" x14ac:dyDescent="0.3">
      <c r="A58" s="612"/>
      <c r="B58" s="621" t="s">
        <v>146</v>
      </c>
      <c r="C58" s="622"/>
      <c r="D58" s="203">
        <v>14813.99</v>
      </c>
      <c r="E58" s="203">
        <v>26680.239999999994</v>
      </c>
      <c r="F58" s="182">
        <v>28425</v>
      </c>
      <c r="G58" s="182">
        <v>25212</v>
      </c>
      <c r="H58" s="490">
        <f>SUM(H59:H61)</f>
        <v>26139.07</v>
      </c>
      <c r="I58" s="230">
        <f t="shared" si="0"/>
        <v>103.67709820720292</v>
      </c>
    </row>
    <row r="59" spans="1:11" x14ac:dyDescent="0.25">
      <c r="A59" s="613"/>
      <c r="B59" s="204">
        <v>610</v>
      </c>
      <c r="C59" s="44" t="s">
        <v>105</v>
      </c>
      <c r="D59" s="196">
        <v>10778.65</v>
      </c>
      <c r="E59" s="196">
        <v>13605.65</v>
      </c>
      <c r="F59" s="45">
        <v>15292</v>
      </c>
      <c r="G59" s="205">
        <v>12912</v>
      </c>
      <c r="H59" s="486">
        <v>5300.26</v>
      </c>
      <c r="I59" s="220">
        <f t="shared" si="0"/>
        <v>41.049101610904586</v>
      </c>
    </row>
    <row r="60" spans="1:11" x14ac:dyDescent="0.25">
      <c r="A60" s="613"/>
      <c r="B60" s="204">
        <v>620</v>
      </c>
      <c r="C60" s="44" t="s">
        <v>106</v>
      </c>
      <c r="D60" s="196">
        <v>4035.34</v>
      </c>
      <c r="E60" s="196">
        <v>5883.76</v>
      </c>
      <c r="F60" s="45">
        <v>5633</v>
      </c>
      <c r="G60" s="205">
        <v>4800</v>
      </c>
      <c r="H60" s="487">
        <v>1978.84</v>
      </c>
      <c r="I60" s="144">
        <f t="shared" si="0"/>
        <v>41.225833333333334</v>
      </c>
    </row>
    <row r="61" spans="1:11" ht="15.75" thickBot="1" x14ac:dyDescent="0.3">
      <c r="A61" s="613"/>
      <c r="B61" s="206">
        <v>630</v>
      </c>
      <c r="C61" s="107" t="s">
        <v>107</v>
      </c>
      <c r="D61" s="109"/>
      <c r="E61" s="109">
        <v>7190.8299999999945</v>
      </c>
      <c r="F61" s="110">
        <v>7500</v>
      </c>
      <c r="G61" s="192">
        <v>7500</v>
      </c>
      <c r="H61" s="495">
        <v>18859.97</v>
      </c>
      <c r="I61" s="473">
        <f t="shared" si="0"/>
        <v>251.46626666666668</v>
      </c>
    </row>
    <row r="62" spans="1:11" x14ac:dyDescent="0.25">
      <c r="A62" s="613"/>
      <c r="B62" s="204">
        <v>600</v>
      </c>
      <c r="C62" s="44" t="s">
        <v>147</v>
      </c>
      <c r="D62" s="196">
        <v>63662.49</v>
      </c>
      <c r="E62" s="196">
        <v>16897.650000000001</v>
      </c>
      <c r="F62" s="45">
        <v>16500</v>
      </c>
      <c r="G62" s="205">
        <v>16800</v>
      </c>
      <c r="H62" s="486"/>
      <c r="I62" s="220">
        <f t="shared" si="0"/>
        <v>0</v>
      </c>
    </row>
    <row r="63" spans="1:11" x14ac:dyDescent="0.25">
      <c r="A63" s="613"/>
      <c r="B63" s="204">
        <v>600</v>
      </c>
      <c r="C63" s="44" t="s">
        <v>148</v>
      </c>
      <c r="D63" s="196"/>
      <c r="E63" s="196">
        <v>21615.870000000003</v>
      </c>
      <c r="F63" s="45">
        <v>0</v>
      </c>
      <c r="G63" s="143">
        <v>0</v>
      </c>
      <c r="H63" s="487"/>
      <c r="I63" s="144">
        <f t="shared" si="0"/>
        <v>0</v>
      </c>
    </row>
    <row r="64" spans="1:11" x14ac:dyDescent="0.25">
      <c r="A64" s="613"/>
      <c r="B64" s="204">
        <v>600</v>
      </c>
      <c r="C64" s="23" t="s">
        <v>149</v>
      </c>
      <c r="D64" s="117"/>
      <c r="E64" s="117">
        <v>4000</v>
      </c>
      <c r="F64" s="24">
        <v>4000</v>
      </c>
      <c r="G64" s="143">
        <v>1000</v>
      </c>
      <c r="H64" s="487"/>
      <c r="I64" s="144">
        <f t="shared" si="0"/>
        <v>0</v>
      </c>
    </row>
    <row r="65" spans="1:10" x14ac:dyDescent="0.25">
      <c r="A65" s="613"/>
      <c r="B65" s="204">
        <v>600</v>
      </c>
      <c r="C65" s="23" t="s">
        <v>150</v>
      </c>
      <c r="D65" s="117"/>
      <c r="E65" s="117">
        <v>3594</v>
      </c>
      <c r="F65" s="24">
        <v>6000</v>
      </c>
      <c r="G65" s="143">
        <v>4000</v>
      </c>
      <c r="H65" s="487"/>
      <c r="I65" s="144">
        <f t="shared" si="0"/>
        <v>0</v>
      </c>
    </row>
    <row r="66" spans="1:10" x14ac:dyDescent="0.25">
      <c r="A66" s="613"/>
      <c r="B66" s="204">
        <v>600</v>
      </c>
      <c r="C66" s="23" t="s">
        <v>151</v>
      </c>
      <c r="D66" s="117"/>
      <c r="E66" s="117"/>
      <c r="F66" s="24">
        <v>1000</v>
      </c>
      <c r="G66" s="143">
        <v>1000</v>
      </c>
      <c r="H66" s="487"/>
      <c r="I66" s="144">
        <f t="shared" si="0"/>
        <v>0</v>
      </c>
    </row>
    <row r="67" spans="1:10" x14ac:dyDescent="0.25">
      <c r="A67" s="613"/>
      <c r="B67" s="204">
        <v>600</v>
      </c>
      <c r="C67" s="23" t="s">
        <v>152</v>
      </c>
      <c r="D67" s="117">
        <v>28253.89</v>
      </c>
      <c r="E67" s="117">
        <v>28398.65</v>
      </c>
      <c r="F67" s="24">
        <v>39953</v>
      </c>
      <c r="G67" s="26">
        <v>45303</v>
      </c>
      <c r="H67" s="487">
        <v>35390.5</v>
      </c>
      <c r="I67" s="144">
        <f t="shared" si="0"/>
        <v>78.119550581639189</v>
      </c>
    </row>
    <row r="68" spans="1:10" ht="15.75" thickBot="1" x14ac:dyDescent="0.3">
      <c r="A68" s="613"/>
      <c r="B68" s="204">
        <v>600</v>
      </c>
      <c r="C68" s="23" t="s">
        <v>410</v>
      </c>
      <c r="D68" s="159"/>
      <c r="E68" s="159"/>
      <c r="F68" s="48"/>
      <c r="G68" s="208">
        <v>9750</v>
      </c>
      <c r="H68" s="487"/>
      <c r="I68" s="144">
        <f t="shared" ref="I68:I131" si="1">IF(G68=0,0,H68/G68)*100</f>
        <v>0</v>
      </c>
    </row>
    <row r="69" spans="1:10" ht="15.75" hidden="1" thickBot="1" x14ac:dyDescent="0.3">
      <c r="A69" s="613"/>
      <c r="B69" s="204">
        <v>600</v>
      </c>
      <c r="C69" s="209"/>
      <c r="D69" s="117"/>
      <c r="E69" s="117"/>
      <c r="F69" s="24"/>
      <c r="G69" s="208"/>
      <c r="H69" s="487"/>
      <c r="I69" s="144">
        <f t="shared" si="1"/>
        <v>0</v>
      </c>
    </row>
    <row r="70" spans="1:10" ht="15.75" hidden="1" thickBot="1" x14ac:dyDescent="0.3">
      <c r="A70" s="614"/>
      <c r="B70" s="210">
        <v>600</v>
      </c>
      <c r="C70" s="61"/>
      <c r="D70" s="119"/>
      <c r="E70" s="119"/>
      <c r="F70" s="30"/>
      <c r="G70" s="211"/>
      <c r="H70" s="488"/>
      <c r="I70" s="148">
        <f t="shared" si="1"/>
        <v>0</v>
      </c>
    </row>
    <row r="71" spans="1:10" ht="15.75" thickBot="1" x14ac:dyDescent="0.3">
      <c r="A71" s="149" t="s">
        <v>153</v>
      </c>
      <c r="B71" s="555" t="s">
        <v>154</v>
      </c>
      <c r="C71" s="533"/>
      <c r="D71" s="151">
        <v>87575.21</v>
      </c>
      <c r="E71" s="151">
        <v>113415.88</v>
      </c>
      <c r="F71" s="150">
        <v>131986</v>
      </c>
      <c r="G71" s="150">
        <f>SUM(G72:G74)</f>
        <v>111577</v>
      </c>
      <c r="H71" s="490">
        <f>SUM(H72:H74)</f>
        <v>48057.929999999993</v>
      </c>
      <c r="I71" s="455">
        <f t="shared" si="1"/>
        <v>43.071538040994106</v>
      </c>
    </row>
    <row r="72" spans="1:10" x14ac:dyDescent="0.25">
      <c r="A72" s="612"/>
      <c r="B72" s="212" t="s">
        <v>155</v>
      </c>
      <c r="C72" s="17" t="s">
        <v>105</v>
      </c>
      <c r="D72" s="213">
        <v>60328.94</v>
      </c>
      <c r="E72" s="213">
        <v>81894.320000000007</v>
      </c>
      <c r="F72" s="197">
        <v>91182</v>
      </c>
      <c r="G72" s="197">
        <v>76058</v>
      </c>
      <c r="H72" s="486">
        <v>34378.18</v>
      </c>
      <c r="I72" s="220">
        <f t="shared" si="1"/>
        <v>45.199952667700963</v>
      </c>
    </row>
    <row r="73" spans="1:10" x14ac:dyDescent="0.25">
      <c r="A73" s="613"/>
      <c r="B73" s="214" t="s">
        <v>155</v>
      </c>
      <c r="C73" s="23" t="s">
        <v>106</v>
      </c>
      <c r="D73" s="216">
        <v>18947.38</v>
      </c>
      <c r="E73" s="216">
        <v>24987.200000000001</v>
      </c>
      <c r="F73" s="215">
        <v>32804</v>
      </c>
      <c r="G73" s="215">
        <v>27519</v>
      </c>
      <c r="H73" s="487">
        <v>10374.16</v>
      </c>
      <c r="I73" s="144">
        <f t="shared" si="1"/>
        <v>37.698172171953921</v>
      </c>
    </row>
    <row r="74" spans="1:10" ht="15.75" thickBot="1" x14ac:dyDescent="0.3">
      <c r="A74" s="614"/>
      <c r="B74" s="217">
        <v>600</v>
      </c>
      <c r="C74" s="61" t="s">
        <v>107</v>
      </c>
      <c r="D74" s="218">
        <v>8298.89</v>
      </c>
      <c r="E74" s="218">
        <v>6534.36</v>
      </c>
      <c r="F74" s="189">
        <v>8000</v>
      </c>
      <c r="G74" s="189">
        <v>8000</v>
      </c>
      <c r="H74" s="488">
        <f>2937.08+368.51</f>
        <v>3305.59</v>
      </c>
      <c r="I74" s="148">
        <f t="shared" si="1"/>
        <v>41.319875000000003</v>
      </c>
    </row>
    <row r="75" spans="1:10" ht="15.75" thickBot="1" x14ac:dyDescent="0.3">
      <c r="A75" s="200" t="s">
        <v>156</v>
      </c>
      <c r="B75" s="617" t="s">
        <v>157</v>
      </c>
      <c r="C75" s="618"/>
      <c r="D75" s="151">
        <v>607295.49</v>
      </c>
      <c r="E75" s="151">
        <v>519637.36</v>
      </c>
      <c r="F75" s="150">
        <v>557298</v>
      </c>
      <c r="G75" s="150">
        <f>SUM(G76:G79)</f>
        <v>602946</v>
      </c>
      <c r="H75" s="490">
        <f>SUM(H76:H79)</f>
        <v>435000</v>
      </c>
      <c r="I75" s="455">
        <f t="shared" si="1"/>
        <v>72.145764297300246</v>
      </c>
    </row>
    <row r="76" spans="1:10" x14ac:dyDescent="0.25">
      <c r="A76" s="609"/>
      <c r="B76" s="152">
        <v>630</v>
      </c>
      <c r="C76" s="219" t="s">
        <v>85</v>
      </c>
      <c r="D76" s="196">
        <v>21699.02</v>
      </c>
      <c r="E76" s="196"/>
      <c r="F76" s="45">
        <v>0</v>
      </c>
      <c r="G76" s="197"/>
      <c r="H76" s="486"/>
      <c r="I76" s="220">
        <f t="shared" si="1"/>
        <v>0</v>
      </c>
    </row>
    <row r="77" spans="1:10" x14ac:dyDescent="0.25">
      <c r="A77" s="610"/>
      <c r="B77" s="214" t="s">
        <v>158</v>
      </c>
      <c r="C77" s="221" t="s">
        <v>159</v>
      </c>
      <c r="D77" s="117">
        <v>3974.17</v>
      </c>
      <c r="E77" s="117">
        <v>3974.17</v>
      </c>
      <c r="F77" s="24">
        <v>3900</v>
      </c>
      <c r="G77" s="215">
        <v>4000</v>
      </c>
      <c r="H77" s="487"/>
      <c r="I77" s="144">
        <f t="shared" si="1"/>
        <v>0</v>
      </c>
    </row>
    <row r="78" spans="1:10" x14ac:dyDescent="0.25">
      <c r="A78" s="610"/>
      <c r="B78" s="214" t="s">
        <v>158</v>
      </c>
      <c r="C78" s="221" t="s">
        <v>160</v>
      </c>
      <c r="D78" s="159">
        <v>97445.88</v>
      </c>
      <c r="E78" s="159"/>
      <c r="F78" s="48">
        <v>0</v>
      </c>
      <c r="G78" s="161">
        <v>0</v>
      </c>
      <c r="H78" s="487"/>
      <c r="I78" s="148">
        <f t="shared" si="1"/>
        <v>0</v>
      </c>
    </row>
    <row r="79" spans="1:10" ht="15.75" thickBot="1" x14ac:dyDescent="0.3">
      <c r="A79" s="611"/>
      <c r="B79" s="157">
        <v>640</v>
      </c>
      <c r="C79" s="223" t="s">
        <v>161</v>
      </c>
      <c r="D79" s="119">
        <v>484176.42</v>
      </c>
      <c r="E79" s="119">
        <v>515663.19</v>
      </c>
      <c r="F79" s="30">
        <v>553398</v>
      </c>
      <c r="G79" s="225">
        <v>598946</v>
      </c>
      <c r="H79" s="488">
        <v>435000</v>
      </c>
      <c r="I79" s="148">
        <f t="shared" si="1"/>
        <v>72.627582453176075</v>
      </c>
      <c r="J79" s="141"/>
    </row>
    <row r="80" spans="1:10" ht="15.75" hidden="1" thickBot="1" x14ac:dyDescent="0.3">
      <c r="A80" s="226" t="s">
        <v>162</v>
      </c>
      <c r="B80" s="615" t="s">
        <v>163</v>
      </c>
      <c r="C80" s="616"/>
      <c r="D80" s="227"/>
      <c r="E80" s="228"/>
      <c r="F80" s="227"/>
      <c r="G80" s="229">
        <v>0</v>
      </c>
      <c r="H80" s="492"/>
      <c r="I80" s="230">
        <f t="shared" si="1"/>
        <v>0</v>
      </c>
    </row>
    <row r="81" spans="1:11" ht="15.75" hidden="1" thickBot="1" x14ac:dyDescent="0.3">
      <c r="A81" s="436"/>
      <c r="B81" s="206">
        <v>630</v>
      </c>
      <c r="C81" s="231" t="s">
        <v>159</v>
      </c>
      <c r="D81" s="110"/>
      <c r="E81" s="109"/>
      <c r="F81" s="110"/>
      <c r="G81" s="199"/>
      <c r="H81" s="491"/>
      <c r="I81" s="232">
        <f t="shared" si="1"/>
        <v>0</v>
      </c>
    </row>
    <row r="82" spans="1:11" ht="15.75" thickBot="1" x14ac:dyDescent="0.3">
      <c r="A82" s="200" t="s">
        <v>164</v>
      </c>
      <c r="B82" s="617" t="s">
        <v>165</v>
      </c>
      <c r="C82" s="618"/>
      <c r="D82" s="202">
        <v>14386.410000000002</v>
      </c>
      <c r="E82" s="202">
        <v>17575.48</v>
      </c>
      <c r="F82" s="201">
        <v>16859</v>
      </c>
      <c r="G82" s="201">
        <f>SUM(G83:G86)</f>
        <v>1000</v>
      </c>
      <c r="H82" s="490">
        <f>SUM(H83:H86)</f>
        <v>7722.4400000000005</v>
      </c>
      <c r="I82" s="455">
        <f t="shared" si="1"/>
        <v>772.24400000000003</v>
      </c>
      <c r="K82" s="254"/>
    </row>
    <row r="83" spans="1:11" x14ac:dyDescent="0.25">
      <c r="A83" s="612"/>
      <c r="B83" s="167">
        <v>610</v>
      </c>
      <c r="C83" s="57" t="s">
        <v>105</v>
      </c>
      <c r="D83" s="20">
        <v>9222.5300000000007</v>
      </c>
      <c r="E83" s="20">
        <v>10920.12</v>
      </c>
      <c r="F83" s="21">
        <v>11664</v>
      </c>
      <c r="G83" s="140">
        <v>0</v>
      </c>
      <c r="H83" s="486">
        <v>5322.05</v>
      </c>
      <c r="I83" s="220">
        <f t="shared" si="1"/>
        <v>0</v>
      </c>
    </row>
    <row r="84" spans="1:11" x14ac:dyDescent="0.25">
      <c r="A84" s="613"/>
      <c r="B84" s="168">
        <v>620</v>
      </c>
      <c r="C84" s="59" t="s">
        <v>106</v>
      </c>
      <c r="D84" s="25">
        <v>3409.77</v>
      </c>
      <c r="E84" s="25">
        <v>4028.34</v>
      </c>
      <c r="F84" s="26">
        <v>4195</v>
      </c>
      <c r="G84" s="143">
        <v>0</v>
      </c>
      <c r="H84" s="487">
        <v>1940.88</v>
      </c>
      <c r="I84" s="144">
        <f t="shared" si="1"/>
        <v>0</v>
      </c>
    </row>
    <row r="85" spans="1:11" x14ac:dyDescent="0.25">
      <c r="A85" s="613"/>
      <c r="B85" s="168">
        <v>630</v>
      </c>
      <c r="C85" s="59" t="s">
        <v>107</v>
      </c>
      <c r="D85" s="25">
        <v>1754.11</v>
      </c>
      <c r="E85" s="25">
        <v>2627.02</v>
      </c>
      <c r="F85" s="26">
        <v>1000</v>
      </c>
      <c r="G85" s="143">
        <v>1000</v>
      </c>
      <c r="H85" s="487">
        <v>459.51</v>
      </c>
      <c r="I85" s="144">
        <f t="shared" si="1"/>
        <v>45.951000000000001</v>
      </c>
    </row>
    <row r="86" spans="1:11" ht="15.75" thickBot="1" x14ac:dyDescent="0.3">
      <c r="A86" s="614"/>
      <c r="B86" s="217">
        <v>600</v>
      </c>
      <c r="C86" s="233" t="s">
        <v>166</v>
      </c>
      <c r="D86" s="32"/>
      <c r="E86" s="31"/>
      <c r="F86" s="32">
        <v>0</v>
      </c>
      <c r="G86" s="192"/>
      <c r="H86" s="488"/>
      <c r="I86" s="148">
        <f t="shared" si="1"/>
        <v>0</v>
      </c>
    </row>
    <row r="87" spans="1:11" ht="15.75" thickBot="1" x14ac:dyDescent="0.3">
      <c r="A87" s="234" t="s">
        <v>167</v>
      </c>
      <c r="B87" s="619" t="s">
        <v>168</v>
      </c>
      <c r="C87" s="620"/>
      <c r="D87" s="151">
        <v>18901.939999999999</v>
      </c>
      <c r="E87" s="151">
        <v>19832.530000000002</v>
      </c>
      <c r="F87" s="150">
        <v>22060</v>
      </c>
      <c r="G87" s="150">
        <f>SUM(G88:G91)</f>
        <v>21115</v>
      </c>
      <c r="H87" s="490">
        <f>SUM(H88:H91)</f>
        <v>9318.64</v>
      </c>
      <c r="I87" s="455">
        <f t="shared" si="1"/>
        <v>44.132796590101819</v>
      </c>
    </row>
    <row r="88" spans="1:11" x14ac:dyDescent="0.25">
      <c r="A88" s="612"/>
      <c r="B88" s="167">
        <v>610</v>
      </c>
      <c r="C88" s="57" t="s">
        <v>105</v>
      </c>
      <c r="D88" s="20">
        <v>13120.16</v>
      </c>
      <c r="E88" s="20">
        <v>14108.2</v>
      </c>
      <c r="F88" s="21">
        <v>15418</v>
      </c>
      <c r="G88" s="140">
        <v>14718</v>
      </c>
      <c r="H88" s="486">
        <v>6632.53</v>
      </c>
      <c r="I88" s="220">
        <f t="shared" si="1"/>
        <v>45.064071205326812</v>
      </c>
    </row>
    <row r="89" spans="1:11" x14ac:dyDescent="0.25">
      <c r="A89" s="613"/>
      <c r="B89" s="168">
        <v>620</v>
      </c>
      <c r="C89" s="59" t="s">
        <v>106</v>
      </c>
      <c r="D89" s="25">
        <v>4873.08</v>
      </c>
      <c r="E89" s="25">
        <v>4776.7</v>
      </c>
      <c r="F89" s="26">
        <v>5642</v>
      </c>
      <c r="G89" s="143">
        <v>5397</v>
      </c>
      <c r="H89" s="487">
        <v>2179.1999999999998</v>
      </c>
      <c r="I89" s="144">
        <f t="shared" si="1"/>
        <v>40.377987770983879</v>
      </c>
    </row>
    <row r="90" spans="1:11" x14ac:dyDescent="0.25">
      <c r="A90" s="613"/>
      <c r="B90" s="235">
        <v>630</v>
      </c>
      <c r="C90" s="62" t="s">
        <v>107</v>
      </c>
      <c r="D90" s="25">
        <v>908.7</v>
      </c>
      <c r="E90" s="25">
        <v>947.63</v>
      </c>
      <c r="F90" s="26">
        <v>1000</v>
      </c>
      <c r="G90" s="143">
        <v>1000</v>
      </c>
      <c r="H90" s="487">
        <v>506.91</v>
      </c>
      <c r="I90" s="144">
        <f t="shared" si="1"/>
        <v>50.690999999999995</v>
      </c>
    </row>
    <row r="91" spans="1:11" ht="15.75" thickBot="1" x14ac:dyDescent="0.3">
      <c r="A91" s="614"/>
      <c r="B91" s="217">
        <v>640</v>
      </c>
      <c r="C91" s="61" t="s">
        <v>108</v>
      </c>
      <c r="D91" s="94"/>
      <c r="E91" s="93"/>
      <c r="F91" s="94"/>
      <c r="G91" s="166"/>
      <c r="H91" s="491"/>
      <c r="I91" s="232">
        <f t="shared" si="1"/>
        <v>0</v>
      </c>
    </row>
    <row r="92" spans="1:11" ht="15.75" thickBot="1" x14ac:dyDescent="0.3">
      <c r="A92" s="200" t="s">
        <v>169</v>
      </c>
      <c r="B92" s="600" t="s">
        <v>170</v>
      </c>
      <c r="C92" s="559"/>
      <c r="D92" s="151">
        <v>258445.63</v>
      </c>
      <c r="E92" s="151">
        <v>225107.38</v>
      </c>
      <c r="F92" s="150">
        <v>194631</v>
      </c>
      <c r="G92" s="150">
        <f>SUM(G107:G110)</f>
        <v>228210</v>
      </c>
      <c r="H92" s="490">
        <f>SUM(H107:H110)</f>
        <v>162868.51999999999</v>
      </c>
      <c r="I92" s="455">
        <f t="shared" si="1"/>
        <v>71.367827877831814</v>
      </c>
    </row>
    <row r="93" spans="1:11" ht="13.5" hidden="1" customHeight="1" x14ac:dyDescent="0.25">
      <c r="A93" s="609"/>
      <c r="B93" s="167">
        <v>630</v>
      </c>
      <c r="C93" s="57" t="s">
        <v>171</v>
      </c>
      <c r="D93" s="154"/>
      <c r="E93" s="154"/>
      <c r="F93" s="19"/>
      <c r="G93" s="237"/>
      <c r="H93" s="486"/>
      <c r="I93" s="220">
        <f t="shared" si="1"/>
        <v>0</v>
      </c>
    </row>
    <row r="94" spans="1:11" ht="13.5" hidden="1" customHeight="1" x14ac:dyDescent="0.25">
      <c r="A94" s="610"/>
      <c r="B94" s="168"/>
      <c r="C94" s="62" t="s">
        <v>172</v>
      </c>
      <c r="D94" s="238"/>
      <c r="E94" s="238"/>
      <c r="F94" s="239"/>
      <c r="G94" s="240"/>
      <c r="H94" s="487"/>
      <c r="I94" s="144">
        <f t="shared" si="1"/>
        <v>0</v>
      </c>
    </row>
    <row r="95" spans="1:11" ht="13.5" hidden="1" customHeight="1" x14ac:dyDescent="0.25">
      <c r="A95" s="610"/>
      <c r="B95" s="168"/>
      <c r="C95" s="62" t="s">
        <v>173</v>
      </c>
      <c r="D95" s="238"/>
      <c r="E95" s="238"/>
      <c r="F95" s="239"/>
      <c r="G95" s="240"/>
      <c r="H95" s="487"/>
      <c r="I95" s="144">
        <f t="shared" si="1"/>
        <v>0</v>
      </c>
    </row>
    <row r="96" spans="1:11" ht="13.5" hidden="1" customHeight="1" x14ac:dyDescent="0.25">
      <c r="A96" s="610"/>
      <c r="B96" s="168"/>
      <c r="C96" s="62" t="s">
        <v>174</v>
      </c>
      <c r="D96" s="238"/>
      <c r="E96" s="238"/>
      <c r="F96" s="239"/>
      <c r="G96" s="240"/>
      <c r="H96" s="487"/>
      <c r="I96" s="144">
        <f t="shared" si="1"/>
        <v>0</v>
      </c>
    </row>
    <row r="97" spans="1:9" ht="13.5" hidden="1" customHeight="1" x14ac:dyDescent="0.25">
      <c r="A97" s="610"/>
      <c r="B97" s="168"/>
      <c r="C97" s="59" t="s">
        <v>175</v>
      </c>
      <c r="D97" s="238"/>
      <c r="E97" s="238"/>
      <c r="F97" s="239"/>
      <c r="G97" s="240"/>
      <c r="H97" s="487"/>
      <c r="I97" s="144">
        <f t="shared" si="1"/>
        <v>0</v>
      </c>
    </row>
    <row r="98" spans="1:9" ht="13.5" hidden="1" customHeight="1" x14ac:dyDescent="0.25">
      <c r="A98" s="610"/>
      <c r="B98" s="241"/>
      <c r="C98" s="95" t="s">
        <v>176</v>
      </c>
      <c r="D98" s="46"/>
      <c r="E98" s="46"/>
      <c r="F98" s="47"/>
      <c r="G98" s="205"/>
      <c r="H98" s="487"/>
      <c r="I98" s="144">
        <f t="shared" si="1"/>
        <v>0</v>
      </c>
    </row>
    <row r="99" spans="1:9" ht="13.5" hidden="1" customHeight="1" x14ac:dyDescent="0.25">
      <c r="A99" s="610"/>
      <c r="B99" s="235"/>
      <c r="C99" s="62" t="s">
        <v>177</v>
      </c>
      <c r="D99" s="25"/>
      <c r="E99" s="25"/>
      <c r="F99" s="26"/>
      <c r="G99" s="143"/>
      <c r="H99" s="487"/>
      <c r="I99" s="144">
        <f t="shared" si="1"/>
        <v>0</v>
      </c>
    </row>
    <row r="100" spans="1:9" ht="13.5" hidden="1" customHeight="1" x14ac:dyDescent="0.25">
      <c r="A100" s="610"/>
      <c r="B100" s="235"/>
      <c r="C100" s="62"/>
      <c r="D100" s="25"/>
      <c r="E100" s="25"/>
      <c r="F100" s="26"/>
      <c r="G100" s="143"/>
      <c r="H100" s="487"/>
      <c r="I100" s="144">
        <f t="shared" si="1"/>
        <v>0</v>
      </c>
    </row>
    <row r="101" spans="1:9" ht="13.5" hidden="1" customHeight="1" x14ac:dyDescent="0.25">
      <c r="A101" s="610"/>
      <c r="B101" s="235"/>
      <c r="C101" s="62"/>
      <c r="D101" s="25"/>
      <c r="E101" s="25"/>
      <c r="F101" s="26"/>
      <c r="G101" s="143"/>
      <c r="H101" s="487"/>
      <c r="I101" s="144">
        <f t="shared" si="1"/>
        <v>0</v>
      </c>
    </row>
    <row r="102" spans="1:9" ht="13.5" hidden="1" customHeight="1" x14ac:dyDescent="0.25">
      <c r="A102" s="610"/>
      <c r="B102" s="235"/>
      <c r="C102" s="59"/>
      <c r="D102" s="25"/>
      <c r="E102" s="25"/>
      <c r="F102" s="26"/>
      <c r="G102" s="143"/>
      <c r="H102" s="487"/>
      <c r="I102" s="144">
        <f t="shared" si="1"/>
        <v>0</v>
      </c>
    </row>
    <row r="103" spans="1:9" ht="13.5" hidden="1" customHeight="1" x14ac:dyDescent="0.25">
      <c r="A103" s="610"/>
      <c r="B103" s="235">
        <v>630</v>
      </c>
      <c r="C103" s="59" t="s">
        <v>178</v>
      </c>
      <c r="D103" s="25"/>
      <c r="E103" s="25"/>
      <c r="F103" s="26"/>
      <c r="G103" s="143"/>
      <c r="H103" s="487"/>
      <c r="I103" s="144">
        <f t="shared" si="1"/>
        <v>0</v>
      </c>
    </row>
    <row r="104" spans="1:9" ht="13.5" hidden="1" customHeight="1" x14ac:dyDescent="0.25">
      <c r="A104" s="610"/>
      <c r="B104" s="235">
        <v>630</v>
      </c>
      <c r="C104" s="59" t="s">
        <v>179</v>
      </c>
      <c r="D104" s="25"/>
      <c r="E104" s="25"/>
      <c r="F104" s="26"/>
      <c r="G104" s="143"/>
      <c r="H104" s="487"/>
      <c r="I104" s="144">
        <f t="shared" si="1"/>
        <v>0</v>
      </c>
    </row>
    <row r="105" spans="1:9" ht="13.5" hidden="1" customHeight="1" x14ac:dyDescent="0.25">
      <c r="A105" s="610"/>
      <c r="B105" s="235">
        <v>630</v>
      </c>
      <c r="C105" s="59" t="s">
        <v>180</v>
      </c>
      <c r="D105" s="25"/>
      <c r="E105" s="25"/>
      <c r="F105" s="26"/>
      <c r="G105" s="143"/>
      <c r="H105" s="487"/>
      <c r="I105" s="144">
        <f t="shared" si="1"/>
        <v>0</v>
      </c>
    </row>
    <row r="106" spans="1:9" ht="13.5" customHeight="1" x14ac:dyDescent="0.25">
      <c r="A106" s="610"/>
      <c r="B106" s="235">
        <v>630</v>
      </c>
      <c r="C106" s="59" t="s">
        <v>181</v>
      </c>
      <c r="D106" s="25">
        <v>50244.21</v>
      </c>
      <c r="E106" s="25"/>
      <c r="F106" s="26"/>
      <c r="G106" s="143">
        <v>0</v>
      </c>
      <c r="H106" s="487"/>
      <c r="I106" s="144">
        <f t="shared" si="1"/>
        <v>0</v>
      </c>
    </row>
    <row r="107" spans="1:9" ht="13.5" customHeight="1" x14ac:dyDescent="0.25">
      <c r="A107" s="610"/>
      <c r="B107" s="235">
        <v>630</v>
      </c>
      <c r="C107" s="62" t="s">
        <v>182</v>
      </c>
      <c r="D107" s="49"/>
      <c r="E107" s="49"/>
      <c r="F107" s="50"/>
      <c r="G107" s="189"/>
      <c r="H107" s="487"/>
      <c r="I107" s="144">
        <f t="shared" si="1"/>
        <v>0</v>
      </c>
    </row>
    <row r="108" spans="1:9" ht="13.5" customHeight="1" x14ac:dyDescent="0.25">
      <c r="A108" s="610"/>
      <c r="B108" s="235">
        <v>630</v>
      </c>
      <c r="C108" s="62" t="s">
        <v>183</v>
      </c>
      <c r="D108" s="49"/>
      <c r="E108" s="49">
        <v>0</v>
      </c>
      <c r="F108" s="50"/>
      <c r="G108" s="189"/>
      <c r="H108" s="487"/>
      <c r="I108" s="144">
        <f t="shared" si="1"/>
        <v>0</v>
      </c>
    </row>
    <row r="109" spans="1:9" ht="13.5" customHeight="1" x14ac:dyDescent="0.25">
      <c r="A109" s="610"/>
      <c r="B109" s="235">
        <v>630</v>
      </c>
      <c r="C109" s="62" t="s">
        <v>184</v>
      </c>
      <c r="D109" s="49">
        <v>38980.9</v>
      </c>
      <c r="E109" s="49">
        <v>31233.38</v>
      </c>
      <c r="F109" s="50">
        <v>40000</v>
      </c>
      <c r="G109" s="189">
        <v>55000</v>
      </c>
      <c r="H109" s="487">
        <v>17868.52</v>
      </c>
      <c r="I109" s="144">
        <f t="shared" si="1"/>
        <v>32.488218181818183</v>
      </c>
    </row>
    <row r="110" spans="1:9" ht="13.5" customHeight="1" thickBot="1" x14ac:dyDescent="0.3">
      <c r="A110" s="611"/>
      <c r="B110" s="217">
        <v>640</v>
      </c>
      <c r="C110" s="61" t="s">
        <v>185</v>
      </c>
      <c r="D110" s="31">
        <v>169220.52</v>
      </c>
      <c r="E110" s="31">
        <v>193874</v>
      </c>
      <c r="F110" s="32">
        <v>154631</v>
      </c>
      <c r="G110" s="192">
        <v>173210</v>
      </c>
      <c r="H110" s="488">
        <v>145000</v>
      </c>
      <c r="I110" s="148">
        <f t="shared" si="1"/>
        <v>83.713411465850712</v>
      </c>
    </row>
    <row r="111" spans="1:9" ht="15.75" thickBot="1" x14ac:dyDescent="0.3">
      <c r="A111" s="149" t="s">
        <v>186</v>
      </c>
      <c r="B111" s="555" t="s">
        <v>187</v>
      </c>
      <c r="C111" s="533"/>
      <c r="D111" s="151">
        <v>6274.93</v>
      </c>
      <c r="E111" s="151">
        <v>6281.35</v>
      </c>
      <c r="F111" s="150">
        <v>6000</v>
      </c>
      <c r="G111" s="150">
        <f>G112</f>
        <v>6000</v>
      </c>
      <c r="H111" s="490">
        <f>H112</f>
        <v>3192.53</v>
      </c>
      <c r="I111" s="455">
        <f t="shared" si="1"/>
        <v>53.208833333333338</v>
      </c>
    </row>
    <row r="112" spans="1:9" ht="15.75" thickBot="1" x14ac:dyDescent="0.3">
      <c r="A112" s="242"/>
      <c r="B112" s="243"/>
      <c r="C112" s="98" t="s">
        <v>188</v>
      </c>
      <c r="D112" s="15">
        <v>6274.93</v>
      </c>
      <c r="E112" s="15">
        <v>6281.35</v>
      </c>
      <c r="F112" s="16">
        <v>6000</v>
      </c>
      <c r="G112" s="182">
        <v>6000</v>
      </c>
      <c r="H112" s="492">
        <v>3192.53</v>
      </c>
      <c r="I112" s="230">
        <f t="shared" si="1"/>
        <v>53.208833333333338</v>
      </c>
    </row>
    <row r="113" spans="1:11" ht="15.75" thickBot="1" x14ac:dyDescent="0.3">
      <c r="A113" s="200" t="s">
        <v>189</v>
      </c>
      <c r="B113" s="600" t="s">
        <v>190</v>
      </c>
      <c r="C113" s="559"/>
      <c r="D113" s="202">
        <v>166152.71</v>
      </c>
      <c r="E113" s="202">
        <v>167000</v>
      </c>
      <c r="F113" s="201">
        <v>132714</v>
      </c>
      <c r="G113" s="201">
        <f>SUM(G114:G115)</f>
        <v>161500</v>
      </c>
      <c r="H113" s="490">
        <f>SUM(H114:H115)</f>
        <v>145000</v>
      </c>
      <c r="I113" s="455">
        <f t="shared" si="1"/>
        <v>89.783281733746136</v>
      </c>
    </row>
    <row r="114" spans="1:11" x14ac:dyDescent="0.25">
      <c r="A114" s="609"/>
      <c r="B114" s="244">
        <v>630</v>
      </c>
      <c r="C114" s="194" t="s">
        <v>191</v>
      </c>
      <c r="D114" s="245"/>
      <c r="E114" s="245"/>
      <c r="F114" s="140"/>
      <c r="G114" s="140"/>
      <c r="H114" s="496"/>
      <c r="I114" s="474">
        <f t="shared" si="1"/>
        <v>0</v>
      </c>
    </row>
    <row r="115" spans="1:11" ht="15.75" thickBot="1" x14ac:dyDescent="0.3">
      <c r="A115" s="611"/>
      <c r="B115" s="190">
        <v>640</v>
      </c>
      <c r="C115" s="233" t="s">
        <v>192</v>
      </c>
      <c r="D115" s="31">
        <v>166152.71</v>
      </c>
      <c r="E115" s="31">
        <v>167000</v>
      </c>
      <c r="F115" s="32">
        <v>132714</v>
      </c>
      <c r="G115" s="32">
        <v>161500</v>
      </c>
      <c r="H115" s="494">
        <v>145000</v>
      </c>
      <c r="I115" s="286">
        <f t="shared" si="1"/>
        <v>89.783281733746136</v>
      </c>
    </row>
    <row r="116" spans="1:11" ht="15.75" thickBot="1" x14ac:dyDescent="0.3">
      <c r="A116" s="200" t="s">
        <v>193</v>
      </c>
      <c r="B116" s="600" t="s">
        <v>194</v>
      </c>
      <c r="C116" s="559"/>
      <c r="D116" s="202">
        <v>267198.25</v>
      </c>
      <c r="E116" s="202">
        <v>301913.75</v>
      </c>
      <c r="F116" s="201">
        <v>458379</v>
      </c>
      <c r="G116" s="201">
        <f>SUM(G117:G122)</f>
        <v>298961</v>
      </c>
      <c r="H116" s="490">
        <f>SUM(H117:H122)</f>
        <v>198050.09999999998</v>
      </c>
      <c r="I116" s="455">
        <f t="shared" si="1"/>
        <v>66.246132438679282</v>
      </c>
      <c r="J116" s="246"/>
      <c r="K116" s="254"/>
    </row>
    <row r="117" spans="1:11" x14ac:dyDescent="0.25">
      <c r="A117" s="609"/>
      <c r="B117" s="167">
        <v>610</v>
      </c>
      <c r="C117" s="57" t="s">
        <v>105</v>
      </c>
      <c r="D117" s="154">
        <v>33530.71</v>
      </c>
      <c r="E117" s="154">
        <v>39895.85</v>
      </c>
      <c r="F117" s="19">
        <v>42076</v>
      </c>
      <c r="G117" s="155">
        <v>44249</v>
      </c>
      <c r="H117" s="486">
        <v>17817.64</v>
      </c>
      <c r="I117" s="220">
        <f t="shared" si="1"/>
        <v>40.266763090691313</v>
      </c>
    </row>
    <row r="118" spans="1:11" x14ac:dyDescent="0.25">
      <c r="A118" s="610"/>
      <c r="B118" s="168">
        <v>620</v>
      </c>
      <c r="C118" s="59" t="s">
        <v>106</v>
      </c>
      <c r="D118" s="117">
        <v>12285.58</v>
      </c>
      <c r="E118" s="117">
        <v>14108.66</v>
      </c>
      <c r="F118" s="24">
        <v>15425</v>
      </c>
      <c r="G118" s="215">
        <v>16184</v>
      </c>
      <c r="H118" s="487">
        <v>6288.25</v>
      </c>
      <c r="I118" s="144">
        <f t="shared" si="1"/>
        <v>38.854733069698469</v>
      </c>
    </row>
    <row r="119" spans="1:11" x14ac:dyDescent="0.25">
      <c r="A119" s="610"/>
      <c r="B119" s="168">
        <v>630</v>
      </c>
      <c r="C119" s="59" t="s">
        <v>107</v>
      </c>
      <c r="D119" s="117">
        <v>219779.39</v>
      </c>
      <c r="E119" s="117">
        <v>232209.24</v>
      </c>
      <c r="F119" s="24">
        <v>222600</v>
      </c>
      <c r="G119" s="215">
        <v>220250</v>
      </c>
      <c r="H119" s="487">
        <v>173944.21</v>
      </c>
      <c r="I119" s="144">
        <f t="shared" si="1"/>
        <v>78.975804767309882</v>
      </c>
    </row>
    <row r="120" spans="1:11" x14ac:dyDescent="0.25">
      <c r="A120" s="610"/>
      <c r="B120" s="142">
        <v>640</v>
      </c>
      <c r="C120" s="59" t="s">
        <v>108</v>
      </c>
      <c r="D120" s="117">
        <v>137.43</v>
      </c>
      <c r="E120" s="117"/>
      <c r="F120" s="24">
        <v>170000</v>
      </c>
      <c r="G120" s="215"/>
      <c r="H120" s="487"/>
      <c r="I120" s="144">
        <f t="shared" si="1"/>
        <v>0</v>
      </c>
    </row>
    <row r="121" spans="1:11" hidden="1" x14ac:dyDescent="0.25">
      <c r="A121" s="610"/>
      <c r="B121" s="142"/>
      <c r="C121" s="59" t="s">
        <v>195</v>
      </c>
      <c r="D121" s="117"/>
      <c r="E121" s="117"/>
      <c r="F121" s="24">
        <v>8278</v>
      </c>
      <c r="G121" s="247"/>
      <c r="H121" s="488"/>
      <c r="I121" s="148">
        <f t="shared" si="1"/>
        <v>0</v>
      </c>
    </row>
    <row r="122" spans="1:11" ht="15.75" thickBot="1" x14ac:dyDescent="0.3">
      <c r="A122" s="611"/>
      <c r="B122" s="169">
        <v>640</v>
      </c>
      <c r="C122" s="180" t="s">
        <v>192</v>
      </c>
      <c r="D122" s="99">
        <v>1465.14</v>
      </c>
      <c r="E122" s="99">
        <v>15700</v>
      </c>
      <c r="F122" s="100"/>
      <c r="G122" s="147">
        <v>18278</v>
      </c>
      <c r="H122" s="488"/>
      <c r="I122" s="148">
        <f t="shared" si="1"/>
        <v>0</v>
      </c>
    </row>
    <row r="123" spans="1:11" ht="15.75" thickBot="1" x14ac:dyDescent="0.3">
      <c r="A123" s="200" t="s">
        <v>196</v>
      </c>
      <c r="B123" s="600" t="s">
        <v>197</v>
      </c>
      <c r="C123" s="559"/>
      <c r="D123" s="202">
        <v>259830</v>
      </c>
      <c r="E123" s="202">
        <v>341183.70999999996</v>
      </c>
      <c r="F123" s="201">
        <v>312893</v>
      </c>
      <c r="G123" s="201">
        <f>SUM(G124:G127)</f>
        <v>370640</v>
      </c>
      <c r="H123" s="490">
        <f>SUM(H124:H127)</f>
        <v>59620</v>
      </c>
      <c r="I123" s="455">
        <f t="shared" si="1"/>
        <v>16.085689617958128</v>
      </c>
    </row>
    <row r="124" spans="1:11" x14ac:dyDescent="0.25">
      <c r="A124" s="612"/>
      <c r="B124" s="248"/>
      <c r="C124" s="57" t="s">
        <v>198</v>
      </c>
      <c r="D124" s="47">
        <v>157200</v>
      </c>
      <c r="E124" s="46">
        <v>183913.71</v>
      </c>
      <c r="F124" s="47">
        <v>234058</v>
      </c>
      <c r="G124" s="205">
        <v>253170</v>
      </c>
      <c r="H124" s="486"/>
      <c r="I124" s="220">
        <f t="shared" si="1"/>
        <v>0</v>
      </c>
    </row>
    <row r="125" spans="1:11" x14ac:dyDescent="0.25">
      <c r="A125" s="613"/>
      <c r="B125" s="249"/>
      <c r="C125" s="59" t="s">
        <v>199</v>
      </c>
      <c r="D125" s="26">
        <v>53450</v>
      </c>
      <c r="E125" s="25">
        <v>57270</v>
      </c>
      <c r="F125" s="26">
        <v>18835</v>
      </c>
      <c r="G125" s="143">
        <v>57470</v>
      </c>
      <c r="H125" s="487"/>
      <c r="I125" s="144">
        <f t="shared" si="1"/>
        <v>0</v>
      </c>
    </row>
    <row r="126" spans="1:11" x14ac:dyDescent="0.25">
      <c r="A126" s="613"/>
      <c r="B126" s="249"/>
      <c r="C126" s="59" t="s">
        <v>200</v>
      </c>
      <c r="D126" s="26"/>
      <c r="E126" s="25">
        <v>20000</v>
      </c>
      <c r="F126" s="26">
        <v>10000</v>
      </c>
      <c r="G126" s="143">
        <v>10000</v>
      </c>
      <c r="H126" s="487">
        <v>10000</v>
      </c>
      <c r="I126" s="148">
        <f t="shared" si="1"/>
        <v>100</v>
      </c>
    </row>
    <row r="127" spans="1:11" ht="15.75" thickBot="1" x14ac:dyDescent="0.3">
      <c r="A127" s="614"/>
      <c r="B127" s="250"/>
      <c r="C127" s="61" t="s">
        <v>201</v>
      </c>
      <c r="D127" s="32">
        <v>49180</v>
      </c>
      <c r="E127" s="31">
        <v>80000</v>
      </c>
      <c r="F127" s="32">
        <v>50000</v>
      </c>
      <c r="G127" s="192">
        <v>50000</v>
      </c>
      <c r="H127" s="494">
        <v>49620</v>
      </c>
      <c r="I127" s="286">
        <f t="shared" si="1"/>
        <v>99.24</v>
      </c>
    </row>
    <row r="128" spans="1:11" ht="15.75" thickBot="1" x14ac:dyDescent="0.3">
      <c r="A128" s="149" t="s">
        <v>202</v>
      </c>
      <c r="B128" s="555" t="s">
        <v>203</v>
      </c>
      <c r="C128" s="533"/>
      <c r="D128" s="151">
        <v>361113.8</v>
      </c>
      <c r="E128" s="151">
        <v>408594.14</v>
      </c>
      <c r="F128" s="150">
        <v>261523</v>
      </c>
      <c r="G128" s="150">
        <f>SUM(G129:G142)</f>
        <v>341338</v>
      </c>
      <c r="H128" s="490">
        <f>SUM(H129:H142)</f>
        <v>153679.54999999999</v>
      </c>
      <c r="I128" s="455">
        <f t="shared" si="1"/>
        <v>45.022690119471022</v>
      </c>
      <c r="J128" s="141"/>
    </row>
    <row r="129" spans="1:9" x14ac:dyDescent="0.25">
      <c r="A129" s="612"/>
      <c r="B129" s="251"/>
      <c r="C129" s="162" t="s">
        <v>204</v>
      </c>
      <c r="D129" s="20">
        <v>9192</v>
      </c>
      <c r="E129" s="20">
        <v>10989.94</v>
      </c>
      <c r="F129" s="21">
        <v>14300</v>
      </c>
      <c r="G129" s="140">
        <v>14300</v>
      </c>
      <c r="H129" s="486">
        <v>3323.02</v>
      </c>
      <c r="I129" s="220">
        <f t="shared" si="1"/>
        <v>23.237902097902097</v>
      </c>
    </row>
    <row r="130" spans="1:9" x14ac:dyDescent="0.25">
      <c r="A130" s="613"/>
      <c r="B130" s="252"/>
      <c r="C130" s="163" t="s">
        <v>205</v>
      </c>
      <c r="D130" s="46">
        <v>12970.5</v>
      </c>
      <c r="E130" s="46">
        <v>4960</v>
      </c>
      <c r="F130" s="47">
        <v>0</v>
      </c>
      <c r="G130" s="205"/>
      <c r="H130" s="487"/>
      <c r="I130" s="144">
        <f t="shared" si="1"/>
        <v>0</v>
      </c>
    </row>
    <row r="131" spans="1:9" x14ac:dyDescent="0.25">
      <c r="A131" s="613"/>
      <c r="B131" s="252"/>
      <c r="C131" s="163" t="s">
        <v>206</v>
      </c>
      <c r="D131" s="46">
        <v>15000</v>
      </c>
      <c r="E131" s="46">
        <v>42000</v>
      </c>
      <c r="F131" s="47">
        <v>10000</v>
      </c>
      <c r="G131" s="205">
        <v>20000</v>
      </c>
      <c r="H131" s="487"/>
      <c r="I131" s="144">
        <f t="shared" si="1"/>
        <v>0</v>
      </c>
    </row>
    <row r="132" spans="1:9" x14ac:dyDescent="0.25">
      <c r="A132" s="613"/>
      <c r="B132" s="252"/>
      <c r="C132" s="163" t="s">
        <v>207</v>
      </c>
      <c r="D132" s="46">
        <v>3083.2</v>
      </c>
      <c r="E132" s="46">
        <v>4899.3999999999996</v>
      </c>
      <c r="F132" s="47">
        <v>2000</v>
      </c>
      <c r="G132" s="205">
        <v>7000</v>
      </c>
      <c r="H132" s="487">
        <v>156.53</v>
      </c>
      <c r="I132" s="144">
        <f t="shared" ref="I132:I195" si="2">IF(G132=0,0,H132/G132)*100</f>
        <v>2.2361428571428572</v>
      </c>
    </row>
    <row r="133" spans="1:9" x14ac:dyDescent="0.25">
      <c r="A133" s="613"/>
      <c r="B133" s="252"/>
      <c r="C133" s="163" t="s">
        <v>208</v>
      </c>
      <c r="D133" s="46">
        <v>11700</v>
      </c>
      <c r="E133" s="46">
        <v>17500</v>
      </c>
      <c r="F133" s="47">
        <v>1000</v>
      </c>
      <c r="G133" s="205">
        <v>11597</v>
      </c>
      <c r="H133" s="487"/>
      <c r="I133" s="144">
        <f t="shared" si="2"/>
        <v>0</v>
      </c>
    </row>
    <row r="134" spans="1:9" x14ac:dyDescent="0.25">
      <c r="A134" s="613"/>
      <c r="B134" s="255"/>
      <c r="C134" s="163" t="s">
        <v>209</v>
      </c>
      <c r="D134" s="25"/>
      <c r="E134" s="25"/>
      <c r="F134" s="26">
        <v>4000</v>
      </c>
      <c r="G134" s="143">
        <v>4000</v>
      </c>
      <c r="H134" s="487"/>
      <c r="I134" s="144">
        <f t="shared" si="2"/>
        <v>0</v>
      </c>
    </row>
    <row r="135" spans="1:9" x14ac:dyDescent="0.25">
      <c r="A135" s="613"/>
      <c r="B135" s="255"/>
      <c r="C135" s="163" t="s">
        <v>210</v>
      </c>
      <c r="D135" s="25">
        <v>5000</v>
      </c>
      <c r="E135" s="25"/>
      <c r="F135" s="26">
        <v>0</v>
      </c>
      <c r="G135" s="143">
        <v>2000</v>
      </c>
      <c r="H135" s="487"/>
      <c r="I135" s="144">
        <f t="shared" si="2"/>
        <v>0</v>
      </c>
    </row>
    <row r="136" spans="1:9" x14ac:dyDescent="0.25">
      <c r="A136" s="613"/>
      <c r="B136" s="255"/>
      <c r="C136" s="163" t="s">
        <v>211</v>
      </c>
      <c r="D136" s="25">
        <v>6335</v>
      </c>
      <c r="E136" s="25">
        <v>10280.42</v>
      </c>
      <c r="F136" s="26">
        <v>1000</v>
      </c>
      <c r="G136" s="143">
        <v>5000</v>
      </c>
      <c r="H136" s="487">
        <v>200</v>
      </c>
      <c r="I136" s="144">
        <f t="shared" si="2"/>
        <v>4</v>
      </c>
    </row>
    <row r="137" spans="1:9" x14ac:dyDescent="0.25">
      <c r="A137" s="613"/>
      <c r="B137" s="255"/>
      <c r="C137" s="163" t="s">
        <v>212</v>
      </c>
      <c r="D137" s="25">
        <v>42000.1</v>
      </c>
      <c r="E137" s="25">
        <v>86465</v>
      </c>
      <c r="F137" s="26">
        <v>75178</v>
      </c>
      <c r="G137" s="143">
        <v>87895</v>
      </c>
      <c r="H137" s="487">
        <v>75000</v>
      </c>
      <c r="I137" s="144">
        <f t="shared" si="2"/>
        <v>85.329085841060362</v>
      </c>
    </row>
    <row r="138" spans="1:9" x14ac:dyDescent="0.25">
      <c r="A138" s="613"/>
      <c r="B138" s="255"/>
      <c r="C138" s="163" t="s">
        <v>213</v>
      </c>
      <c r="D138" s="25">
        <v>77400</v>
      </c>
      <c r="E138" s="25">
        <v>117346.38</v>
      </c>
      <c r="F138" s="26">
        <v>88613</v>
      </c>
      <c r="G138" s="143">
        <v>93368</v>
      </c>
      <c r="H138" s="487">
        <v>50000</v>
      </c>
      <c r="I138" s="144">
        <f t="shared" si="2"/>
        <v>53.551538000171362</v>
      </c>
    </row>
    <row r="139" spans="1:9" x14ac:dyDescent="0.25">
      <c r="A139" s="613"/>
      <c r="B139" s="255"/>
      <c r="C139" s="163" t="s">
        <v>214</v>
      </c>
      <c r="D139" s="25"/>
      <c r="E139" s="25"/>
      <c r="F139" s="26">
        <v>0</v>
      </c>
      <c r="G139" s="143">
        <v>0</v>
      </c>
      <c r="H139" s="487"/>
      <c r="I139" s="144">
        <f t="shared" si="2"/>
        <v>0</v>
      </c>
    </row>
    <row r="140" spans="1:9" x14ac:dyDescent="0.25">
      <c r="A140" s="613"/>
      <c r="B140" s="256"/>
      <c r="C140" s="59" t="s">
        <v>215</v>
      </c>
      <c r="D140" s="25">
        <v>67942</v>
      </c>
      <c r="E140" s="25"/>
      <c r="F140" s="26">
        <v>0</v>
      </c>
      <c r="G140" s="143">
        <v>0</v>
      </c>
      <c r="H140" s="487"/>
      <c r="I140" s="144">
        <f t="shared" si="2"/>
        <v>0</v>
      </c>
    </row>
    <row r="141" spans="1:9" x14ac:dyDescent="0.25">
      <c r="A141" s="613"/>
      <c r="B141" s="257"/>
      <c r="C141" s="62" t="s">
        <v>216</v>
      </c>
      <c r="D141" s="49">
        <v>24298</v>
      </c>
      <c r="E141" s="49">
        <v>25498</v>
      </c>
      <c r="F141" s="50">
        <v>7498</v>
      </c>
      <c r="G141" s="189">
        <v>18663</v>
      </c>
      <c r="H141" s="487"/>
      <c r="I141" s="144">
        <f t="shared" si="2"/>
        <v>0</v>
      </c>
    </row>
    <row r="142" spans="1:9" ht="15.75" thickBot="1" x14ac:dyDescent="0.3">
      <c r="A142" s="614"/>
      <c r="B142" s="258"/>
      <c r="C142" s="61" t="s">
        <v>217</v>
      </c>
      <c r="D142" s="31">
        <v>86193</v>
      </c>
      <c r="E142" s="31">
        <v>88655</v>
      </c>
      <c r="F142" s="32">
        <v>57934</v>
      </c>
      <c r="G142" s="192">
        <v>77515</v>
      </c>
      <c r="H142" s="488">
        <v>25000</v>
      </c>
      <c r="I142" s="148">
        <f t="shared" si="2"/>
        <v>32.251822227955877</v>
      </c>
    </row>
    <row r="143" spans="1:9" ht="15.75" thickBot="1" x14ac:dyDescent="0.3">
      <c r="A143" s="226" t="s">
        <v>218</v>
      </c>
      <c r="B143" s="555" t="s">
        <v>219</v>
      </c>
      <c r="C143" s="533"/>
      <c r="D143" s="202">
        <v>47476.15</v>
      </c>
      <c r="E143" s="202">
        <v>47435.44</v>
      </c>
      <c r="F143" s="201">
        <v>58836</v>
      </c>
      <c r="G143" s="201">
        <f>SUM(G144:G145)</f>
        <v>58836</v>
      </c>
      <c r="H143" s="490">
        <f>SUM(H144:H145)</f>
        <v>24875.34</v>
      </c>
      <c r="I143" s="455">
        <f t="shared" si="2"/>
        <v>42.279114827656542</v>
      </c>
    </row>
    <row r="144" spans="1:9" x14ac:dyDescent="0.25">
      <c r="A144" s="612"/>
      <c r="B144" s="167">
        <v>630</v>
      </c>
      <c r="C144" s="162" t="s">
        <v>220</v>
      </c>
      <c r="D144" s="20">
        <v>37036.15</v>
      </c>
      <c r="E144" s="20">
        <v>37925.440000000002</v>
      </c>
      <c r="F144" s="21">
        <v>39836</v>
      </c>
      <c r="G144" s="21">
        <v>39836</v>
      </c>
      <c r="H144" s="486">
        <v>19001.34</v>
      </c>
      <c r="I144" s="220">
        <f t="shared" si="2"/>
        <v>47.698915553770462</v>
      </c>
    </row>
    <row r="145" spans="1:11" ht="15.75" thickBot="1" x14ac:dyDescent="0.3">
      <c r="A145" s="614"/>
      <c r="B145" s="217">
        <v>630</v>
      </c>
      <c r="C145" s="233" t="s">
        <v>221</v>
      </c>
      <c r="D145" s="31">
        <v>10440</v>
      </c>
      <c r="E145" s="31">
        <v>9510</v>
      </c>
      <c r="F145" s="32">
        <v>19000</v>
      </c>
      <c r="G145" s="192">
        <v>19000</v>
      </c>
      <c r="H145" s="488">
        <v>5874</v>
      </c>
      <c r="I145" s="148">
        <f t="shared" si="2"/>
        <v>30.915789473684214</v>
      </c>
    </row>
    <row r="146" spans="1:11" ht="15.75" thickBot="1" x14ac:dyDescent="0.3">
      <c r="A146" s="200" t="s">
        <v>222</v>
      </c>
      <c r="B146" s="555" t="s">
        <v>223</v>
      </c>
      <c r="C146" s="533"/>
      <c r="D146" s="150">
        <v>86440.45</v>
      </c>
      <c r="E146" s="151">
        <v>124303.2</v>
      </c>
      <c r="F146" s="150">
        <v>102958</v>
      </c>
      <c r="G146" s="150">
        <f>SUM(G147:G151)</f>
        <v>125988</v>
      </c>
      <c r="H146" s="490">
        <f>SUM(H147:H151)</f>
        <v>8248.2000000000007</v>
      </c>
      <c r="I146" s="455">
        <f t="shared" si="2"/>
        <v>6.5468139822840277</v>
      </c>
    </row>
    <row r="147" spans="1:11" x14ac:dyDescent="0.25">
      <c r="A147" s="591"/>
      <c r="B147" s="606"/>
      <c r="C147" s="59" t="s">
        <v>224</v>
      </c>
      <c r="D147" s="47"/>
      <c r="E147" s="46"/>
      <c r="F147" s="47">
        <v>0</v>
      </c>
      <c r="G147" s="205"/>
      <c r="H147" s="486"/>
      <c r="I147" s="220">
        <f t="shared" si="2"/>
        <v>0</v>
      </c>
    </row>
    <row r="148" spans="1:11" x14ac:dyDescent="0.25">
      <c r="A148" s="591"/>
      <c r="B148" s="607"/>
      <c r="C148" s="59" t="s">
        <v>408</v>
      </c>
      <c r="D148" s="46">
        <v>14458.009999999998</v>
      </c>
      <c r="E148" s="46">
        <v>18101.53</v>
      </c>
      <c r="F148" s="47">
        <v>12748</v>
      </c>
      <c r="G148" s="205">
        <v>8198</v>
      </c>
      <c r="H148" s="486">
        <v>8198.2000000000007</v>
      </c>
      <c r="I148" s="220">
        <f t="shared" si="2"/>
        <v>100.00243961941936</v>
      </c>
    </row>
    <row r="149" spans="1:11" x14ac:dyDescent="0.25">
      <c r="A149" s="591"/>
      <c r="B149" s="607"/>
      <c r="C149" s="59" t="s">
        <v>409</v>
      </c>
      <c r="D149" s="46"/>
      <c r="E149" s="46"/>
      <c r="F149" s="47"/>
      <c r="G149" s="205">
        <v>16500</v>
      </c>
      <c r="H149" s="486"/>
      <c r="I149" s="144">
        <f t="shared" si="2"/>
        <v>0</v>
      </c>
    </row>
    <row r="150" spans="1:11" x14ac:dyDescent="0.25">
      <c r="A150" s="591"/>
      <c r="B150" s="607"/>
      <c r="C150" s="59" t="s">
        <v>225</v>
      </c>
      <c r="D150" s="25">
        <v>71812.44</v>
      </c>
      <c r="E150" s="25">
        <v>103201.67</v>
      </c>
      <c r="F150" s="26">
        <v>88710</v>
      </c>
      <c r="G150" s="143">
        <v>99790</v>
      </c>
      <c r="H150" s="487"/>
      <c r="I150" s="144">
        <f t="shared" si="2"/>
        <v>0</v>
      </c>
    </row>
    <row r="151" spans="1:11" ht="15.75" thickBot="1" x14ac:dyDescent="0.3">
      <c r="A151" s="592"/>
      <c r="B151" s="608"/>
      <c r="C151" s="180" t="s">
        <v>226</v>
      </c>
      <c r="D151" s="93">
        <v>170</v>
      </c>
      <c r="E151" s="93">
        <v>3000</v>
      </c>
      <c r="F151" s="94">
        <v>1500</v>
      </c>
      <c r="G151" s="47">
        <v>1500</v>
      </c>
      <c r="H151" s="497">
        <v>50</v>
      </c>
      <c r="I151" s="148">
        <f t="shared" si="2"/>
        <v>3.3333333333333335</v>
      </c>
    </row>
    <row r="152" spans="1:11" ht="15.75" thickBot="1" x14ac:dyDescent="0.3">
      <c r="A152" s="149" t="s">
        <v>227</v>
      </c>
      <c r="B152" s="555" t="s">
        <v>228</v>
      </c>
      <c r="C152" s="533"/>
      <c r="D152" s="151">
        <v>5915004.5199999996</v>
      </c>
      <c r="E152" s="151">
        <v>6513428.6599999992</v>
      </c>
      <c r="F152" s="150">
        <v>6622320</v>
      </c>
      <c r="G152" s="150">
        <f>G153+G158</f>
        <v>6516427</v>
      </c>
      <c r="H152" s="490">
        <f>H153+H158</f>
        <v>3778140.8000000003</v>
      </c>
      <c r="I152" s="455">
        <f t="shared" si="2"/>
        <v>57.978717478151751</v>
      </c>
    </row>
    <row r="153" spans="1:11" ht="15.75" thickBot="1" x14ac:dyDescent="0.3">
      <c r="A153" s="590"/>
      <c r="B153" s="593" t="s">
        <v>229</v>
      </c>
      <c r="C153" s="594"/>
      <c r="D153" s="260">
        <v>61314.87</v>
      </c>
      <c r="E153" s="260">
        <v>51737.259999999995</v>
      </c>
      <c r="F153" s="259">
        <v>65741</v>
      </c>
      <c r="G153" s="259">
        <f>SUM(G154:G157)</f>
        <v>69073</v>
      </c>
      <c r="H153" s="490">
        <f>SUM(H154:H157)</f>
        <v>17422.830000000002</v>
      </c>
      <c r="I153" s="455">
        <f t="shared" si="2"/>
        <v>25.223792219825402</v>
      </c>
      <c r="K153" s="254"/>
    </row>
    <row r="154" spans="1:11" x14ac:dyDescent="0.25">
      <c r="A154" s="591"/>
      <c r="B154" s="241">
        <v>610</v>
      </c>
      <c r="C154" s="95" t="s">
        <v>105</v>
      </c>
      <c r="D154" s="262">
        <v>39049.72</v>
      </c>
      <c r="E154" s="262">
        <v>35866.21</v>
      </c>
      <c r="F154" s="261">
        <v>45404</v>
      </c>
      <c r="G154" s="263">
        <v>47874</v>
      </c>
      <c r="H154" s="486">
        <v>12645.05</v>
      </c>
      <c r="I154" s="220">
        <f t="shared" si="2"/>
        <v>26.41318878723315</v>
      </c>
    </row>
    <row r="155" spans="1:11" x14ac:dyDescent="0.25">
      <c r="A155" s="591"/>
      <c r="B155" s="168">
        <v>620</v>
      </c>
      <c r="C155" s="59" t="s">
        <v>106</v>
      </c>
      <c r="D155" s="129">
        <v>15439.53</v>
      </c>
      <c r="E155" s="129">
        <v>12794.52</v>
      </c>
      <c r="F155" s="128">
        <v>16337</v>
      </c>
      <c r="G155" s="264">
        <v>17199</v>
      </c>
      <c r="H155" s="487">
        <v>4258.79</v>
      </c>
      <c r="I155" s="144">
        <f t="shared" si="2"/>
        <v>24.761846618989473</v>
      </c>
    </row>
    <row r="156" spans="1:11" x14ac:dyDescent="0.25">
      <c r="A156" s="591"/>
      <c r="B156" s="142">
        <v>630</v>
      </c>
      <c r="C156" s="59" t="s">
        <v>107</v>
      </c>
      <c r="D156" s="25">
        <v>3125.62</v>
      </c>
      <c r="E156" s="25">
        <v>3076.53</v>
      </c>
      <c r="F156" s="26">
        <v>4000</v>
      </c>
      <c r="G156" s="143">
        <v>4000</v>
      </c>
      <c r="H156" s="487">
        <v>518.99</v>
      </c>
      <c r="I156" s="144">
        <f t="shared" si="2"/>
        <v>12.974750000000002</v>
      </c>
    </row>
    <row r="157" spans="1:11" ht="15.75" thickBot="1" x14ac:dyDescent="0.3">
      <c r="A157" s="591"/>
      <c r="B157" s="164">
        <v>640</v>
      </c>
      <c r="C157" s="198" t="s">
        <v>108</v>
      </c>
      <c r="D157" s="93">
        <v>3700</v>
      </c>
      <c r="E157" s="93"/>
      <c r="F157" s="94"/>
      <c r="G157" s="166"/>
      <c r="H157" s="491"/>
      <c r="I157" s="232">
        <f t="shared" si="2"/>
        <v>0</v>
      </c>
    </row>
    <row r="158" spans="1:11" ht="15.75" thickBot="1" x14ac:dyDescent="0.3">
      <c r="A158" s="591"/>
      <c r="B158" s="595" t="s">
        <v>230</v>
      </c>
      <c r="C158" s="596"/>
      <c r="D158" s="266">
        <v>5853689.6499999994</v>
      </c>
      <c r="E158" s="266">
        <v>6461691.3999999994</v>
      </c>
      <c r="F158" s="265">
        <v>6556579</v>
      </c>
      <c r="G158" s="265">
        <f>SUM(G159:G167)</f>
        <v>6447354</v>
      </c>
      <c r="H158" s="490">
        <f>SUM(H159:H167)</f>
        <v>3760717.97</v>
      </c>
      <c r="I158" s="230">
        <f t="shared" si="2"/>
        <v>58.329633676078593</v>
      </c>
    </row>
    <row r="159" spans="1:11" x14ac:dyDescent="0.25">
      <c r="A159" s="591"/>
      <c r="B159" s="606"/>
      <c r="C159" s="95" t="s">
        <v>231</v>
      </c>
      <c r="D159" s="46">
        <v>2377088.1</v>
      </c>
      <c r="E159" s="46">
        <v>2542642.4799999995</v>
      </c>
      <c r="F159" s="47">
        <v>2750047</v>
      </c>
      <c r="G159" s="205">
        <v>2658592</v>
      </c>
      <c r="H159" s="486">
        <v>1357982.89</v>
      </c>
      <c r="I159" s="220">
        <f t="shared" si="2"/>
        <v>51.079025664712752</v>
      </c>
      <c r="K159" s="254"/>
    </row>
    <row r="160" spans="1:11" x14ac:dyDescent="0.25">
      <c r="A160" s="591"/>
      <c r="B160" s="607"/>
      <c r="C160" s="59" t="s">
        <v>232</v>
      </c>
      <c r="D160" s="25">
        <v>2674051.77</v>
      </c>
      <c r="E160" s="25">
        <v>2839554.52</v>
      </c>
      <c r="F160" s="26">
        <v>3056422</v>
      </c>
      <c r="G160" s="143">
        <v>3013975</v>
      </c>
      <c r="H160" s="487">
        <f>99288.23+1564295</f>
        <v>1663583.23</v>
      </c>
      <c r="I160" s="144">
        <f t="shared" si="2"/>
        <v>55.195654575767882</v>
      </c>
    </row>
    <row r="161" spans="1:12" x14ac:dyDescent="0.25">
      <c r="A161" s="591"/>
      <c r="B161" s="607"/>
      <c r="C161" s="62" t="s">
        <v>233</v>
      </c>
      <c r="D161" s="49">
        <v>106886.92</v>
      </c>
      <c r="E161" s="49">
        <v>135605.85999999999</v>
      </c>
      <c r="F161" s="50"/>
      <c r="G161" s="189">
        <v>0</v>
      </c>
      <c r="H161" s="487">
        <f>5113.62+183889.46-99288.23</f>
        <v>89714.849999999991</v>
      </c>
      <c r="I161" s="144">
        <f t="shared" si="2"/>
        <v>0</v>
      </c>
      <c r="K161" s="254"/>
    </row>
    <row r="162" spans="1:12" x14ac:dyDescent="0.25">
      <c r="A162" s="591"/>
      <c r="B162" s="607"/>
      <c r="C162" s="62" t="s">
        <v>234</v>
      </c>
      <c r="D162" s="49">
        <v>10000</v>
      </c>
      <c r="E162" s="49">
        <v>2000</v>
      </c>
      <c r="F162" s="50">
        <v>7500</v>
      </c>
      <c r="G162" s="189">
        <v>0</v>
      </c>
      <c r="H162" s="487"/>
      <c r="I162" s="144">
        <f t="shared" si="2"/>
        <v>0</v>
      </c>
    </row>
    <row r="163" spans="1:12" x14ac:dyDescent="0.25">
      <c r="A163" s="591"/>
      <c r="B163" s="607"/>
      <c r="C163" s="62" t="s">
        <v>50</v>
      </c>
      <c r="D163" s="49">
        <v>208274.06</v>
      </c>
      <c r="E163" s="49">
        <v>197961.72999999998</v>
      </c>
      <c r="F163" s="50"/>
      <c r="G163" s="189">
        <v>123563</v>
      </c>
      <c r="H163" s="487">
        <f>108168.6+15524.4+188.4+199941.6</f>
        <v>323823</v>
      </c>
      <c r="I163" s="144">
        <f t="shared" si="2"/>
        <v>262.07117017230075</v>
      </c>
    </row>
    <row r="164" spans="1:12" x14ac:dyDescent="0.25">
      <c r="A164" s="591"/>
      <c r="B164" s="607"/>
      <c r="C164" s="62" t="s">
        <v>235</v>
      </c>
      <c r="D164" s="49">
        <v>4600</v>
      </c>
      <c r="E164" s="49">
        <v>48000</v>
      </c>
      <c r="F164" s="50">
        <v>20000</v>
      </c>
      <c r="G164" s="189">
        <v>0</v>
      </c>
      <c r="H164" s="487"/>
      <c r="I164" s="144">
        <f t="shared" si="2"/>
        <v>0</v>
      </c>
      <c r="K164" s="254"/>
    </row>
    <row r="165" spans="1:12" x14ac:dyDescent="0.25">
      <c r="A165" s="591"/>
      <c r="B165" s="607"/>
      <c r="C165" s="62" t="s">
        <v>236</v>
      </c>
      <c r="D165" s="49"/>
      <c r="E165" s="49">
        <v>21500</v>
      </c>
      <c r="F165" s="50">
        <v>14500</v>
      </c>
      <c r="G165" s="189">
        <v>0</v>
      </c>
      <c r="H165" s="487"/>
      <c r="I165" s="144">
        <f t="shared" si="2"/>
        <v>0</v>
      </c>
    </row>
    <row r="166" spans="1:12" x14ac:dyDescent="0.25">
      <c r="A166" s="591"/>
      <c r="B166" s="607"/>
      <c r="C166" s="62" t="s">
        <v>237</v>
      </c>
      <c r="D166" s="49">
        <v>2494.8000000000002</v>
      </c>
      <c r="E166" s="49">
        <v>22623.81</v>
      </c>
      <c r="F166" s="50">
        <v>6212</v>
      </c>
      <c r="G166" s="189">
        <v>0</v>
      </c>
      <c r="H166" s="487"/>
      <c r="I166" s="144">
        <f t="shared" si="2"/>
        <v>0</v>
      </c>
    </row>
    <row r="167" spans="1:12" ht="15.75" thickBot="1" x14ac:dyDescent="0.3">
      <c r="A167" s="592"/>
      <c r="B167" s="608"/>
      <c r="C167" s="61" t="s">
        <v>238</v>
      </c>
      <c r="D167" s="31">
        <v>470294</v>
      </c>
      <c r="E167" s="31">
        <v>651803</v>
      </c>
      <c r="F167" s="32">
        <v>701898</v>
      </c>
      <c r="G167" s="192">
        <v>651224</v>
      </c>
      <c r="H167" s="488">
        <f>287076+38538</f>
        <v>325614</v>
      </c>
      <c r="I167" s="148">
        <f t="shared" si="2"/>
        <v>50.000307113988427</v>
      </c>
    </row>
    <row r="168" spans="1:12" ht="15.75" hidden="1" thickBot="1" x14ac:dyDescent="0.3">
      <c r="A168" s="267" t="s">
        <v>239</v>
      </c>
      <c r="B168" s="555" t="s">
        <v>240</v>
      </c>
      <c r="C168" s="533"/>
      <c r="D168" s="150">
        <v>0</v>
      </c>
      <c r="E168" s="150">
        <v>0</v>
      </c>
      <c r="F168" s="150"/>
      <c r="G168" s="150">
        <v>0</v>
      </c>
      <c r="H168" s="492"/>
      <c r="I168" s="471">
        <f t="shared" si="2"/>
        <v>0</v>
      </c>
    </row>
    <row r="169" spans="1:12" ht="15.75" hidden="1" thickBot="1" x14ac:dyDescent="0.3">
      <c r="A169" s="587"/>
      <c r="B169" s="268">
        <v>610</v>
      </c>
      <c r="C169" s="95" t="s">
        <v>105</v>
      </c>
      <c r="D169" s="47"/>
      <c r="E169" s="46"/>
      <c r="F169" s="47"/>
      <c r="G169" s="205">
        <v>0</v>
      </c>
      <c r="H169" s="486"/>
      <c r="I169" s="220">
        <f t="shared" si="2"/>
        <v>0</v>
      </c>
    </row>
    <row r="170" spans="1:12" ht="15.75" hidden="1" thickBot="1" x14ac:dyDescent="0.3">
      <c r="A170" s="588"/>
      <c r="B170" s="142">
        <v>620</v>
      </c>
      <c r="C170" s="59" t="s">
        <v>106</v>
      </c>
      <c r="D170" s="26"/>
      <c r="E170" s="25"/>
      <c r="F170" s="26"/>
      <c r="G170" s="143">
        <v>0</v>
      </c>
      <c r="H170" s="487"/>
      <c r="I170" s="144">
        <f t="shared" si="2"/>
        <v>0</v>
      </c>
    </row>
    <row r="171" spans="1:12" ht="15.75" hidden="1" thickBot="1" x14ac:dyDescent="0.3">
      <c r="A171" s="588"/>
      <c r="B171" s="142">
        <v>630</v>
      </c>
      <c r="C171" s="59" t="s">
        <v>107</v>
      </c>
      <c r="D171" s="26"/>
      <c r="E171" s="25"/>
      <c r="F171" s="26"/>
      <c r="G171" s="143">
        <v>0</v>
      </c>
      <c r="H171" s="487"/>
      <c r="I171" s="144">
        <f t="shared" si="2"/>
        <v>0</v>
      </c>
    </row>
    <row r="172" spans="1:12" ht="2.25" hidden="1" customHeight="1" x14ac:dyDescent="0.3">
      <c r="A172" s="589"/>
      <c r="B172" s="190">
        <v>640</v>
      </c>
      <c r="C172" s="61" t="s">
        <v>241</v>
      </c>
      <c r="D172" s="94"/>
      <c r="E172" s="93"/>
      <c r="F172" s="94"/>
      <c r="G172" s="166"/>
      <c r="H172" s="488"/>
      <c r="I172" s="148">
        <f t="shared" si="2"/>
        <v>0</v>
      </c>
    </row>
    <row r="173" spans="1:12" ht="15.75" thickBot="1" x14ac:dyDescent="0.3">
      <c r="A173" s="149" t="s">
        <v>242</v>
      </c>
      <c r="B173" s="555" t="s">
        <v>243</v>
      </c>
      <c r="C173" s="533"/>
      <c r="D173" s="150">
        <v>109958.24</v>
      </c>
      <c r="E173" s="151">
        <v>135589.79999999999</v>
      </c>
      <c r="F173" s="151">
        <v>125333</v>
      </c>
      <c r="G173" s="150">
        <f>G174+G181</f>
        <v>125700</v>
      </c>
      <c r="H173" s="490">
        <f>H174+H181</f>
        <v>54141.749999999993</v>
      </c>
      <c r="I173" s="455">
        <f t="shared" si="2"/>
        <v>43.072195704057279</v>
      </c>
      <c r="L173" s="254"/>
    </row>
    <row r="174" spans="1:12" ht="15.75" thickBot="1" x14ac:dyDescent="0.3">
      <c r="A174" s="590"/>
      <c r="B174" s="593" t="s">
        <v>244</v>
      </c>
      <c r="C174" s="594"/>
      <c r="D174" s="259">
        <v>105530.11</v>
      </c>
      <c r="E174" s="260">
        <v>129250.44999999998</v>
      </c>
      <c r="F174" s="260">
        <v>120333</v>
      </c>
      <c r="G174" s="259">
        <f>SUM(G175:G179)</f>
        <v>120700</v>
      </c>
      <c r="H174" s="490">
        <f>SUM(H175:H179)</f>
        <v>54120.899999999994</v>
      </c>
      <c r="I174" s="455">
        <f t="shared" si="2"/>
        <v>44.83918806959403</v>
      </c>
    </row>
    <row r="175" spans="1:12" x14ac:dyDescent="0.25">
      <c r="A175" s="591"/>
      <c r="B175" s="241">
        <v>610</v>
      </c>
      <c r="C175" s="95" t="s">
        <v>105</v>
      </c>
      <c r="D175" s="46">
        <v>39563.769999999997</v>
      </c>
      <c r="E175" s="46">
        <v>51910.33</v>
      </c>
      <c r="F175" s="47">
        <v>54722</v>
      </c>
      <c r="G175" s="205">
        <v>54994</v>
      </c>
      <c r="H175" s="486">
        <v>23771.57</v>
      </c>
      <c r="I175" s="220">
        <f t="shared" si="2"/>
        <v>43.225751900207293</v>
      </c>
      <c r="L175" s="254"/>
    </row>
    <row r="176" spans="1:12" x14ac:dyDescent="0.25">
      <c r="A176" s="591"/>
      <c r="B176" s="168">
        <v>620</v>
      </c>
      <c r="C176" s="59" t="s">
        <v>106</v>
      </c>
      <c r="D176" s="25">
        <v>14895.57</v>
      </c>
      <c r="E176" s="25">
        <v>19183.12</v>
      </c>
      <c r="F176" s="26">
        <v>20061</v>
      </c>
      <c r="G176" s="143">
        <v>20156</v>
      </c>
      <c r="H176" s="487">
        <v>8758.2999999999993</v>
      </c>
      <c r="I176" s="144">
        <f t="shared" si="2"/>
        <v>43.452569954356015</v>
      </c>
    </row>
    <row r="177" spans="1:12" x14ac:dyDescent="0.25">
      <c r="A177" s="591"/>
      <c r="B177" s="235">
        <v>630</v>
      </c>
      <c r="C177" s="62" t="s">
        <v>107</v>
      </c>
      <c r="D177" s="25">
        <v>13915.91</v>
      </c>
      <c r="E177" s="25">
        <v>9666.8799999999974</v>
      </c>
      <c r="F177" s="26">
        <v>13550</v>
      </c>
      <c r="G177" s="143">
        <v>13550</v>
      </c>
      <c r="H177" s="487">
        <v>2130.1499999999978</v>
      </c>
      <c r="I177" s="144">
        <f t="shared" si="2"/>
        <v>15.720664206642052</v>
      </c>
      <c r="L177" s="254"/>
    </row>
    <row r="178" spans="1:12" x14ac:dyDescent="0.25">
      <c r="A178" s="591"/>
      <c r="B178" s="142">
        <v>640</v>
      </c>
      <c r="C178" s="163" t="s">
        <v>108</v>
      </c>
      <c r="D178" s="25">
        <v>133.86000000000001</v>
      </c>
      <c r="E178" s="25">
        <v>88.44</v>
      </c>
      <c r="F178" s="26">
        <v>0</v>
      </c>
      <c r="G178" s="143"/>
      <c r="H178" s="487"/>
      <c r="I178" s="144">
        <f t="shared" si="2"/>
        <v>0</v>
      </c>
    </row>
    <row r="179" spans="1:12" ht="15.75" thickBot="1" x14ac:dyDescent="0.3">
      <c r="A179" s="591"/>
      <c r="B179" s="190">
        <v>630</v>
      </c>
      <c r="C179" s="233" t="s">
        <v>49</v>
      </c>
      <c r="D179" s="31">
        <v>37021</v>
      </c>
      <c r="E179" s="31">
        <v>48401.68</v>
      </c>
      <c r="F179" s="32">
        <v>32000</v>
      </c>
      <c r="G179" s="192">
        <v>32000</v>
      </c>
      <c r="H179" s="494">
        <v>19460.88</v>
      </c>
      <c r="I179" s="286">
        <f t="shared" si="2"/>
        <v>60.815249999999999</v>
      </c>
    </row>
    <row r="180" spans="1:12" ht="15.75" hidden="1" thickBot="1" x14ac:dyDescent="0.3">
      <c r="A180" s="591"/>
      <c r="B180" s="243">
        <v>630</v>
      </c>
      <c r="C180" s="198" t="s">
        <v>93</v>
      </c>
      <c r="D180" s="99"/>
      <c r="E180" s="99"/>
      <c r="F180" s="100"/>
      <c r="G180" s="147"/>
      <c r="H180" s="492"/>
      <c r="I180" s="230">
        <f t="shared" si="2"/>
        <v>0</v>
      </c>
    </row>
    <row r="181" spans="1:12" ht="15.75" thickBot="1" x14ac:dyDescent="0.3">
      <c r="A181" s="591"/>
      <c r="B181" s="595" t="s">
        <v>245</v>
      </c>
      <c r="C181" s="596"/>
      <c r="D181" s="269">
        <v>4428.13</v>
      </c>
      <c r="E181" s="269">
        <v>6339.35</v>
      </c>
      <c r="F181" s="270">
        <v>5000</v>
      </c>
      <c r="G181" s="270">
        <f>G182</f>
        <v>5000</v>
      </c>
      <c r="H181" s="490">
        <f>H182</f>
        <v>20.85</v>
      </c>
      <c r="I181" s="455">
        <f t="shared" si="2"/>
        <v>0.41700000000000004</v>
      </c>
    </row>
    <row r="182" spans="1:12" ht="15.75" thickBot="1" x14ac:dyDescent="0.3">
      <c r="A182" s="592"/>
      <c r="B182" s="271">
        <v>630</v>
      </c>
      <c r="C182" s="61" t="s">
        <v>107</v>
      </c>
      <c r="D182" s="31">
        <v>4428.13</v>
      </c>
      <c r="E182" s="31">
        <v>6339.35</v>
      </c>
      <c r="F182" s="32">
        <v>5000</v>
      </c>
      <c r="G182" s="192">
        <v>5000</v>
      </c>
      <c r="H182" s="492">
        <v>20.85</v>
      </c>
      <c r="I182" s="230">
        <f t="shared" si="2"/>
        <v>0.41700000000000004</v>
      </c>
    </row>
    <row r="183" spans="1:12" ht="15.75" thickBot="1" x14ac:dyDescent="0.3">
      <c r="A183" s="437" t="s">
        <v>242</v>
      </c>
      <c r="B183" s="555" t="s">
        <v>246</v>
      </c>
      <c r="C183" s="533"/>
      <c r="D183" s="150">
        <v>241971.54</v>
      </c>
      <c r="E183" s="151">
        <v>327330.75</v>
      </c>
      <c r="F183" s="150">
        <v>348444</v>
      </c>
      <c r="G183" s="150">
        <f>SUM(G184:G187)</f>
        <v>352787</v>
      </c>
      <c r="H183" s="490">
        <f>SUM(H184:H187)</f>
        <v>152469.85</v>
      </c>
      <c r="I183" s="455">
        <f t="shared" si="2"/>
        <v>43.218670189094269</v>
      </c>
    </row>
    <row r="184" spans="1:12" x14ac:dyDescent="0.25">
      <c r="A184" s="597"/>
      <c r="B184" s="167">
        <v>610</v>
      </c>
      <c r="C184" s="57" t="s">
        <v>105</v>
      </c>
      <c r="D184" s="20">
        <v>162844.91</v>
      </c>
      <c r="E184" s="20">
        <v>223275.62</v>
      </c>
      <c r="F184" s="21">
        <v>241998</v>
      </c>
      <c r="G184" s="140">
        <v>245055</v>
      </c>
      <c r="H184" s="486">
        <v>91493.64</v>
      </c>
      <c r="I184" s="220">
        <f t="shared" si="2"/>
        <v>37.33596131480688</v>
      </c>
    </row>
    <row r="185" spans="1:12" x14ac:dyDescent="0.25">
      <c r="A185" s="598"/>
      <c r="B185" s="168">
        <v>620</v>
      </c>
      <c r="C185" s="59" t="s">
        <v>106</v>
      </c>
      <c r="D185" s="25">
        <v>57717.62</v>
      </c>
      <c r="E185" s="25">
        <v>78315.259999999995</v>
      </c>
      <c r="F185" s="26">
        <v>85046</v>
      </c>
      <c r="G185" s="143">
        <v>86332</v>
      </c>
      <c r="H185" s="487">
        <v>33561.56</v>
      </c>
      <c r="I185" s="144">
        <f t="shared" si="2"/>
        <v>38.874994208404765</v>
      </c>
    </row>
    <row r="186" spans="1:12" x14ac:dyDescent="0.25">
      <c r="A186" s="598"/>
      <c r="B186" s="235">
        <v>630</v>
      </c>
      <c r="C186" s="62" t="s">
        <v>107</v>
      </c>
      <c r="D186" s="49">
        <v>20719.09</v>
      </c>
      <c r="E186" s="49">
        <v>25179.48</v>
      </c>
      <c r="F186" s="50">
        <v>21400</v>
      </c>
      <c r="G186" s="189">
        <v>21400</v>
      </c>
      <c r="H186" s="487">
        <v>21034.09</v>
      </c>
      <c r="I186" s="144">
        <f t="shared" si="2"/>
        <v>98.290140186915892</v>
      </c>
    </row>
    <row r="187" spans="1:12" ht="15.75" thickBot="1" x14ac:dyDescent="0.3">
      <c r="A187" s="598"/>
      <c r="B187" s="217">
        <v>640</v>
      </c>
      <c r="C187" s="61" t="s">
        <v>108</v>
      </c>
      <c r="D187" s="31">
        <v>689.92</v>
      </c>
      <c r="E187" s="31">
        <v>560.39</v>
      </c>
      <c r="F187" s="32">
        <v>0</v>
      </c>
      <c r="G187" s="192"/>
      <c r="H187" s="488">
        <f>5692+573.71+114.85</f>
        <v>6380.56</v>
      </c>
      <c r="I187" s="148">
        <f t="shared" si="2"/>
        <v>0</v>
      </c>
    </row>
    <row r="188" spans="1:12" ht="15.75" hidden="1" thickBot="1" x14ac:dyDescent="0.3">
      <c r="A188" s="599"/>
      <c r="B188" s="169">
        <v>630</v>
      </c>
      <c r="C188" s="180" t="s">
        <v>247</v>
      </c>
      <c r="D188" s="99"/>
      <c r="E188" s="99"/>
      <c r="F188" s="100"/>
      <c r="G188" s="147"/>
      <c r="H188" s="492"/>
      <c r="I188" s="230">
        <f t="shared" si="2"/>
        <v>0</v>
      </c>
    </row>
    <row r="189" spans="1:12" ht="15.75" thickBot="1" x14ac:dyDescent="0.3">
      <c r="A189" s="272" t="s">
        <v>248</v>
      </c>
      <c r="B189" s="600" t="s">
        <v>249</v>
      </c>
      <c r="C189" s="559"/>
      <c r="D189" s="201">
        <v>31489.34</v>
      </c>
      <c r="E189" s="202">
        <v>40039.15</v>
      </c>
      <c r="F189" s="201">
        <v>42586</v>
      </c>
      <c r="G189" s="201">
        <f>SUM(G190:G193)</f>
        <v>41224</v>
      </c>
      <c r="H189" s="490">
        <f>SUM(H190:H193)</f>
        <v>23050.87</v>
      </c>
      <c r="I189" s="455">
        <f t="shared" si="2"/>
        <v>55.916141082864343</v>
      </c>
    </row>
    <row r="190" spans="1:12" x14ac:dyDescent="0.25">
      <c r="A190" s="601"/>
      <c r="B190" s="167">
        <v>610</v>
      </c>
      <c r="C190" s="162" t="s">
        <v>105</v>
      </c>
      <c r="D190" s="20">
        <v>19790.259999999998</v>
      </c>
      <c r="E190" s="20">
        <v>21979.15</v>
      </c>
      <c r="F190" s="21">
        <v>23564</v>
      </c>
      <c r="G190" s="140">
        <v>22554</v>
      </c>
      <c r="H190" s="486">
        <v>7776.62</v>
      </c>
      <c r="I190" s="220">
        <f t="shared" si="2"/>
        <v>34.480003547042656</v>
      </c>
    </row>
    <row r="191" spans="1:12" x14ac:dyDescent="0.25">
      <c r="A191" s="602"/>
      <c r="B191" s="168">
        <v>620</v>
      </c>
      <c r="C191" s="163" t="s">
        <v>106</v>
      </c>
      <c r="D191" s="25">
        <v>7193.52</v>
      </c>
      <c r="E191" s="25">
        <v>8019.72</v>
      </c>
      <c r="F191" s="26">
        <v>8487</v>
      </c>
      <c r="G191" s="143">
        <v>8135</v>
      </c>
      <c r="H191" s="487">
        <v>2844.19</v>
      </c>
      <c r="I191" s="144">
        <f t="shared" si="2"/>
        <v>34.962384757221884</v>
      </c>
    </row>
    <row r="192" spans="1:12" x14ac:dyDescent="0.25">
      <c r="A192" s="602"/>
      <c r="B192" s="168">
        <v>630</v>
      </c>
      <c r="C192" s="163" t="s">
        <v>107</v>
      </c>
      <c r="D192" s="25">
        <v>4505.5600000000004</v>
      </c>
      <c r="E192" s="25">
        <v>10040.280000000001</v>
      </c>
      <c r="F192" s="26">
        <v>10535</v>
      </c>
      <c r="G192" s="26">
        <v>10535</v>
      </c>
      <c r="H192" s="487">
        <v>12430.06</v>
      </c>
      <c r="I192" s="144">
        <f t="shared" si="2"/>
        <v>117.98822971048884</v>
      </c>
    </row>
    <row r="193" spans="1:12" ht="15.75" thickBot="1" x14ac:dyDescent="0.3">
      <c r="A193" s="603"/>
      <c r="B193" s="169">
        <v>640</v>
      </c>
      <c r="C193" s="198" t="s">
        <v>108</v>
      </c>
      <c r="D193" s="31"/>
      <c r="E193" s="31"/>
      <c r="F193" s="32">
        <v>0</v>
      </c>
      <c r="G193" s="192"/>
      <c r="H193" s="488"/>
      <c r="I193" s="148">
        <f t="shared" si="2"/>
        <v>0</v>
      </c>
    </row>
    <row r="194" spans="1:12" ht="36" customHeight="1" thickBot="1" x14ac:dyDescent="0.3">
      <c r="A194" s="274" t="s">
        <v>250</v>
      </c>
      <c r="B194" s="604" t="s">
        <v>251</v>
      </c>
      <c r="C194" s="605"/>
      <c r="D194" s="275">
        <v>332895.13</v>
      </c>
      <c r="E194" s="276">
        <v>380830.30000000005</v>
      </c>
      <c r="F194" s="275">
        <v>352166</v>
      </c>
      <c r="G194" s="275">
        <f>G195+G200+G201+G202+G203+G204+G205+G206+G207+G208</f>
        <v>370853</v>
      </c>
      <c r="H194" s="498">
        <f>H195+H200+H201+H202+H203+H204+H205+H206+H207+H208</f>
        <v>139866.78000000003</v>
      </c>
      <c r="I194" s="475">
        <f t="shared" si="2"/>
        <v>37.714884334224081</v>
      </c>
    </row>
    <row r="195" spans="1:12" ht="26.45" customHeight="1" thickBot="1" x14ac:dyDescent="0.3">
      <c r="A195" s="584"/>
      <c r="B195" s="585" t="s">
        <v>252</v>
      </c>
      <c r="C195" s="586"/>
      <c r="D195" s="277">
        <v>120501.78</v>
      </c>
      <c r="E195" s="278">
        <v>126996.82000000002</v>
      </c>
      <c r="F195" s="277">
        <v>141442</v>
      </c>
      <c r="G195" s="277">
        <f>SUM(G196:G199)</f>
        <v>160129</v>
      </c>
      <c r="H195" s="498">
        <f>SUM(H196:H199)</f>
        <v>72712.479999999996</v>
      </c>
      <c r="I195" s="475">
        <f t="shared" si="2"/>
        <v>45.408689244296788</v>
      </c>
      <c r="K195" s="254"/>
    </row>
    <row r="196" spans="1:12" x14ac:dyDescent="0.25">
      <c r="A196" s="584"/>
      <c r="B196" s="139">
        <v>610</v>
      </c>
      <c r="C196" s="57" t="s">
        <v>105</v>
      </c>
      <c r="D196" s="280">
        <v>74996.97</v>
      </c>
      <c r="E196" s="280">
        <v>83271.48000000001</v>
      </c>
      <c r="F196" s="279">
        <v>91152</v>
      </c>
      <c r="G196" s="279">
        <v>105000</v>
      </c>
      <c r="H196" s="486">
        <f>32175.94+14902.49</f>
        <v>47078.43</v>
      </c>
      <c r="I196" s="220">
        <f t="shared" ref="I196:I209" si="3">IF(G196=0,0,H196/G196)*100</f>
        <v>44.836599999999997</v>
      </c>
      <c r="L196" s="254"/>
    </row>
    <row r="197" spans="1:12" x14ac:dyDescent="0.25">
      <c r="A197" s="584"/>
      <c r="B197" s="142">
        <v>620</v>
      </c>
      <c r="C197" s="59" t="s">
        <v>106</v>
      </c>
      <c r="D197" s="281">
        <v>26581.7</v>
      </c>
      <c r="E197" s="281">
        <v>26861.5</v>
      </c>
      <c r="F197" s="282">
        <v>32290</v>
      </c>
      <c r="G197" s="282">
        <v>37129</v>
      </c>
      <c r="H197" s="487">
        <f>11029.76+5208.29</f>
        <v>16238.05</v>
      </c>
      <c r="I197" s="144">
        <f t="shared" si="3"/>
        <v>43.73414312262652</v>
      </c>
    </row>
    <row r="198" spans="1:12" x14ac:dyDescent="0.25">
      <c r="A198" s="584"/>
      <c r="B198" s="142">
        <v>630</v>
      </c>
      <c r="C198" s="59" t="s">
        <v>107</v>
      </c>
      <c r="D198" s="281">
        <v>18923.11</v>
      </c>
      <c r="E198" s="281">
        <v>14768.490000000002</v>
      </c>
      <c r="F198" s="282">
        <v>18000</v>
      </c>
      <c r="G198" s="282">
        <v>18000</v>
      </c>
      <c r="H198" s="487">
        <f>6382.52+3013.48</f>
        <v>9396</v>
      </c>
      <c r="I198" s="144">
        <f t="shared" si="3"/>
        <v>52.2</v>
      </c>
    </row>
    <row r="199" spans="1:12" ht="15.75" thickBot="1" x14ac:dyDescent="0.3">
      <c r="A199" s="584"/>
      <c r="B199" s="190">
        <v>640</v>
      </c>
      <c r="C199" s="233" t="s">
        <v>108</v>
      </c>
      <c r="D199" s="283"/>
      <c r="E199" s="283">
        <v>2095.35</v>
      </c>
      <c r="F199" s="284">
        <v>0</v>
      </c>
      <c r="G199" s="285"/>
      <c r="H199" s="494"/>
      <c r="I199" s="286">
        <f t="shared" si="3"/>
        <v>0</v>
      </c>
    </row>
    <row r="200" spans="1:12" x14ac:dyDescent="0.25">
      <c r="A200" s="584"/>
      <c r="B200" s="287"/>
      <c r="C200" s="253" t="s">
        <v>253</v>
      </c>
      <c r="D200" s="46">
        <v>3928.96</v>
      </c>
      <c r="E200" s="46">
        <v>5212.5200000000004</v>
      </c>
      <c r="F200" s="47">
        <v>3500</v>
      </c>
      <c r="G200" s="205">
        <v>3500</v>
      </c>
      <c r="H200" s="486">
        <v>1193</v>
      </c>
      <c r="I200" s="220">
        <f t="shared" si="3"/>
        <v>34.085714285714289</v>
      </c>
    </row>
    <row r="201" spans="1:12" x14ac:dyDescent="0.25">
      <c r="A201" s="584"/>
      <c r="B201" s="288"/>
      <c r="C201" s="163" t="s">
        <v>254</v>
      </c>
      <c r="D201" s="25"/>
      <c r="E201" s="25"/>
      <c r="F201" s="26">
        <v>0</v>
      </c>
      <c r="G201" s="143"/>
      <c r="H201" s="487"/>
      <c r="I201" s="144">
        <f t="shared" si="3"/>
        <v>0</v>
      </c>
    </row>
    <row r="202" spans="1:12" ht="12.75" customHeight="1" x14ac:dyDescent="0.25">
      <c r="A202" s="584"/>
      <c r="B202" s="288">
        <v>630</v>
      </c>
      <c r="C202" s="163" t="s">
        <v>254</v>
      </c>
      <c r="D202" s="25"/>
      <c r="E202" s="25"/>
      <c r="F202" s="26">
        <v>0</v>
      </c>
      <c r="G202" s="143"/>
      <c r="H202" s="487"/>
      <c r="I202" s="144">
        <f t="shared" si="3"/>
        <v>0</v>
      </c>
    </row>
    <row r="203" spans="1:12" ht="12.75" customHeight="1" x14ac:dyDescent="0.25">
      <c r="A203" s="584"/>
      <c r="B203" s="288">
        <v>630</v>
      </c>
      <c r="C203" s="163" t="s">
        <v>255</v>
      </c>
      <c r="D203" s="25">
        <v>24290.5</v>
      </c>
      <c r="E203" s="25">
        <v>106460.45</v>
      </c>
      <c r="F203" s="26">
        <v>35000</v>
      </c>
      <c r="G203" s="143">
        <v>35000</v>
      </c>
      <c r="H203" s="487"/>
      <c r="I203" s="144">
        <f t="shared" si="3"/>
        <v>0</v>
      </c>
    </row>
    <row r="204" spans="1:12" x14ac:dyDescent="0.25">
      <c r="A204" s="584"/>
      <c r="B204" s="288">
        <v>630</v>
      </c>
      <c r="C204" s="163"/>
      <c r="D204" s="25"/>
      <c r="E204" s="25"/>
      <c r="F204" s="26">
        <v>0</v>
      </c>
      <c r="G204" s="143"/>
      <c r="H204" s="487"/>
      <c r="I204" s="144">
        <f t="shared" si="3"/>
        <v>0</v>
      </c>
    </row>
    <row r="205" spans="1:12" x14ac:dyDescent="0.25">
      <c r="A205" s="584"/>
      <c r="B205" s="288"/>
      <c r="C205" s="163" t="s">
        <v>88</v>
      </c>
      <c r="D205" s="25">
        <v>166083.10999999999</v>
      </c>
      <c r="E205" s="25">
        <v>128496.68000000001</v>
      </c>
      <c r="F205" s="26">
        <v>150000</v>
      </c>
      <c r="G205" s="143">
        <v>150000</v>
      </c>
      <c r="H205" s="487">
        <f>15860.76+44894.33</f>
        <v>60755.090000000004</v>
      </c>
      <c r="I205" s="144">
        <f t="shared" si="3"/>
        <v>40.503393333333335</v>
      </c>
    </row>
    <row r="206" spans="1:12" x14ac:dyDescent="0.25">
      <c r="A206" s="584"/>
      <c r="B206" s="288">
        <v>630</v>
      </c>
      <c r="C206" s="163" t="s">
        <v>256</v>
      </c>
      <c r="D206" s="25">
        <v>7200.5999999999995</v>
      </c>
      <c r="E206" s="25">
        <v>10049.73</v>
      </c>
      <c r="F206" s="26">
        <v>0</v>
      </c>
      <c r="G206" s="143"/>
      <c r="H206" s="487">
        <f>3162.45+1105.28</f>
        <v>4267.7299999999996</v>
      </c>
      <c r="I206" s="144">
        <f t="shared" si="3"/>
        <v>0</v>
      </c>
    </row>
    <row r="207" spans="1:12" x14ac:dyDescent="0.25">
      <c r="A207" s="584"/>
      <c r="B207" s="289"/>
      <c r="C207" s="163" t="s">
        <v>257</v>
      </c>
      <c r="D207" s="49">
        <v>6557</v>
      </c>
      <c r="E207" s="49">
        <v>315.39999999999998</v>
      </c>
      <c r="F207" s="50">
        <v>20224</v>
      </c>
      <c r="G207" s="189">
        <v>20224</v>
      </c>
      <c r="H207" s="488"/>
      <c r="I207" s="148">
        <f t="shared" si="3"/>
        <v>0</v>
      </c>
    </row>
    <row r="208" spans="1:12" ht="15.75" thickBot="1" x14ac:dyDescent="0.3">
      <c r="A208" s="584"/>
      <c r="B208" s="291">
        <v>630</v>
      </c>
      <c r="C208" s="292" t="s">
        <v>258</v>
      </c>
      <c r="D208" s="294">
        <v>4333.18</v>
      </c>
      <c r="E208" s="294">
        <v>3298.7</v>
      </c>
      <c r="F208" s="293">
        <v>2000</v>
      </c>
      <c r="G208" s="295">
        <v>2000</v>
      </c>
      <c r="H208" s="488">
        <v>938.48</v>
      </c>
      <c r="I208" s="148">
        <f t="shared" si="3"/>
        <v>46.923999999999999</v>
      </c>
    </row>
    <row r="209" spans="1:9" ht="17.25" thickTop="1" thickBot="1" x14ac:dyDescent="0.3">
      <c r="A209" s="296"/>
      <c r="B209" s="297"/>
      <c r="C209" s="298" t="s">
        <v>259</v>
      </c>
      <c r="D209" s="299">
        <v>10815176.439999999</v>
      </c>
      <c r="E209" s="300">
        <v>12072287.610000001</v>
      </c>
      <c r="F209" s="299">
        <v>12278088</v>
      </c>
      <c r="G209" s="299">
        <f>G4+G10+G14+G19+G25+G27+G29+G34+G36+G41+G43+G50+G57+G71+G75+G82+G87+G92+G111+G113+G116+G123+G128+G143+G146+G152+G173+G183+G189+G194</f>
        <v>12522825</v>
      </c>
      <c r="H209" s="454">
        <f>H4+H10+H14+H19+H25+H27+H29+H34+H36+H41+H43+H50+H57+H71+H75+H82+H87+H92+H111+H113+H116+H123+H128+H143+H146+H152+H173+H183+H189+H194</f>
        <v>6579303.25</v>
      </c>
      <c r="I209" s="469">
        <f t="shared" si="3"/>
        <v>52.538490715952669</v>
      </c>
    </row>
    <row r="210" spans="1:9" ht="15.75" thickTop="1" x14ac:dyDescent="0.25">
      <c r="H210" s="254"/>
    </row>
    <row r="211" spans="1:9" x14ac:dyDescent="0.25">
      <c r="G211" s="141"/>
      <c r="H211" s="254"/>
      <c r="I211" s="301"/>
    </row>
    <row r="212" spans="1:9" x14ac:dyDescent="0.25">
      <c r="E212" s="141"/>
      <c r="F212" s="141"/>
      <c r="G212" s="141"/>
      <c r="H212" s="254"/>
      <c r="I212" s="301"/>
    </row>
    <row r="213" spans="1:9" x14ac:dyDescent="0.25">
      <c r="G213" s="141"/>
      <c r="H213" s="141"/>
      <c r="I213" s="141"/>
    </row>
    <row r="214" spans="1:9" x14ac:dyDescent="0.25">
      <c r="D214" s="141"/>
      <c r="E214" s="141"/>
      <c r="F214" s="141"/>
      <c r="G214" s="141"/>
      <c r="H214" s="254"/>
      <c r="I214" s="301"/>
    </row>
    <row r="215" spans="1:9" x14ac:dyDescent="0.25">
      <c r="H215" s="254"/>
    </row>
    <row r="216" spans="1:9" x14ac:dyDescent="0.25">
      <c r="D216" s="141"/>
      <c r="E216" s="141"/>
      <c r="F216" s="141"/>
      <c r="G216" s="141"/>
      <c r="H216" s="254"/>
      <c r="I216" s="301"/>
    </row>
    <row r="217" spans="1:9" x14ac:dyDescent="0.25">
      <c r="H217" s="254"/>
    </row>
    <row r="218" spans="1:9" x14ac:dyDescent="0.25">
      <c r="D218" s="141"/>
      <c r="E218" s="141"/>
      <c r="F218" s="141"/>
      <c r="H218" s="254"/>
    </row>
    <row r="219" spans="1:9" x14ac:dyDescent="0.25">
      <c r="H219" s="254"/>
    </row>
    <row r="220" spans="1:9" x14ac:dyDescent="0.25">
      <c r="G220" s="141"/>
      <c r="H220" s="141"/>
      <c r="I220" s="141"/>
    </row>
    <row r="221" spans="1:9" x14ac:dyDescent="0.25">
      <c r="G221" s="141"/>
      <c r="H221" s="254"/>
    </row>
    <row r="222" spans="1:9" x14ac:dyDescent="0.25">
      <c r="H222" s="254"/>
    </row>
    <row r="223" spans="1:9" x14ac:dyDescent="0.25">
      <c r="H223" s="254"/>
    </row>
    <row r="224" spans="1:9" x14ac:dyDescent="0.25">
      <c r="H224" s="254"/>
    </row>
    <row r="225" spans="8:8" x14ac:dyDescent="0.25">
      <c r="H225" s="254"/>
    </row>
    <row r="226" spans="8:8" x14ac:dyDescent="0.25">
      <c r="H226" s="254"/>
    </row>
    <row r="227" spans="8:8" x14ac:dyDescent="0.25">
      <c r="H227" s="254"/>
    </row>
    <row r="228" spans="8:8" x14ac:dyDescent="0.25">
      <c r="H228" s="254"/>
    </row>
    <row r="229" spans="8:8" x14ac:dyDescent="0.25">
      <c r="H229" s="254"/>
    </row>
    <row r="230" spans="8:8" x14ac:dyDescent="0.25">
      <c r="H230" s="254"/>
    </row>
    <row r="231" spans="8:8" x14ac:dyDescent="0.25">
      <c r="H231" s="254"/>
    </row>
    <row r="232" spans="8:8" x14ac:dyDescent="0.25">
      <c r="H232" s="254"/>
    </row>
    <row r="233" spans="8:8" x14ac:dyDescent="0.25">
      <c r="H233" s="254"/>
    </row>
    <row r="234" spans="8:8" x14ac:dyDescent="0.25">
      <c r="H234" s="254"/>
    </row>
    <row r="235" spans="8:8" x14ac:dyDescent="0.25">
      <c r="H235" s="254"/>
    </row>
    <row r="236" spans="8:8" x14ac:dyDescent="0.25">
      <c r="H236" s="254"/>
    </row>
    <row r="237" spans="8:8" x14ac:dyDescent="0.25">
      <c r="H237" s="254"/>
    </row>
    <row r="238" spans="8:8" x14ac:dyDescent="0.25">
      <c r="H238" s="254"/>
    </row>
    <row r="239" spans="8:8" x14ac:dyDescent="0.25">
      <c r="H239" s="254"/>
    </row>
    <row r="240" spans="8:8" x14ac:dyDescent="0.25">
      <c r="H240" s="254"/>
    </row>
    <row r="241" spans="8:8" x14ac:dyDescent="0.25">
      <c r="H241" s="254"/>
    </row>
    <row r="242" spans="8:8" x14ac:dyDescent="0.25">
      <c r="H242" s="254"/>
    </row>
    <row r="243" spans="8:8" x14ac:dyDescent="0.25">
      <c r="H243" s="254"/>
    </row>
    <row r="244" spans="8:8" x14ac:dyDescent="0.25">
      <c r="H244" s="254"/>
    </row>
    <row r="245" spans="8:8" x14ac:dyDescent="0.25">
      <c r="H245" s="254"/>
    </row>
    <row r="246" spans="8:8" x14ac:dyDescent="0.25">
      <c r="H246" s="254"/>
    </row>
    <row r="247" spans="8:8" x14ac:dyDescent="0.25">
      <c r="H247" s="254"/>
    </row>
    <row r="248" spans="8:8" x14ac:dyDescent="0.25">
      <c r="H248" s="254"/>
    </row>
  </sheetData>
  <mergeCells count="76">
    <mergeCell ref="A5:A9"/>
    <mergeCell ref="D2:D3"/>
    <mergeCell ref="A2:A3"/>
    <mergeCell ref="B2:B3"/>
    <mergeCell ref="C2:C3"/>
    <mergeCell ref="G2:G3"/>
    <mergeCell ref="I2:I3"/>
    <mergeCell ref="B4:C4"/>
    <mergeCell ref="E2:E3"/>
    <mergeCell ref="F2:F3"/>
    <mergeCell ref="H2:H3"/>
    <mergeCell ref="B36:C36"/>
    <mergeCell ref="B10:C10"/>
    <mergeCell ref="A11:A13"/>
    <mergeCell ref="B14:C14"/>
    <mergeCell ref="A15:A18"/>
    <mergeCell ref="B19:C19"/>
    <mergeCell ref="A20:A24"/>
    <mergeCell ref="B25:C25"/>
    <mergeCell ref="B27:C27"/>
    <mergeCell ref="B29:C29"/>
    <mergeCell ref="A30:A33"/>
    <mergeCell ref="B34:C34"/>
    <mergeCell ref="B75:C75"/>
    <mergeCell ref="A37:A40"/>
    <mergeCell ref="B41:C41"/>
    <mergeCell ref="B43:C43"/>
    <mergeCell ref="A44:A49"/>
    <mergeCell ref="B50:C50"/>
    <mergeCell ref="A51:A56"/>
    <mergeCell ref="B57:C57"/>
    <mergeCell ref="A58:A70"/>
    <mergeCell ref="B58:C58"/>
    <mergeCell ref="B71:C71"/>
    <mergeCell ref="A72:A74"/>
    <mergeCell ref="B116:C116"/>
    <mergeCell ref="A76:A79"/>
    <mergeCell ref="B80:C80"/>
    <mergeCell ref="B82:C82"/>
    <mergeCell ref="A83:A86"/>
    <mergeCell ref="B87:C87"/>
    <mergeCell ref="A88:A91"/>
    <mergeCell ref="B92:C92"/>
    <mergeCell ref="A93:A110"/>
    <mergeCell ref="B111:C111"/>
    <mergeCell ref="B113:C113"/>
    <mergeCell ref="A114:A115"/>
    <mergeCell ref="B158:C158"/>
    <mergeCell ref="B159:B167"/>
    <mergeCell ref="A117:A122"/>
    <mergeCell ref="B123:C123"/>
    <mergeCell ref="A124:A127"/>
    <mergeCell ref="B128:C128"/>
    <mergeCell ref="A129:A142"/>
    <mergeCell ref="B143:C143"/>
    <mergeCell ref="A144:A145"/>
    <mergeCell ref="B146:C146"/>
    <mergeCell ref="A147:A151"/>
    <mergeCell ref="B147:B151"/>
    <mergeCell ref="B152:C152"/>
    <mergeCell ref="A1:C1"/>
    <mergeCell ref="A195:A208"/>
    <mergeCell ref="B195:C195"/>
    <mergeCell ref="B168:C168"/>
    <mergeCell ref="A169:A172"/>
    <mergeCell ref="B173:C173"/>
    <mergeCell ref="A174:A182"/>
    <mergeCell ref="B174:C174"/>
    <mergeCell ref="B181:C181"/>
    <mergeCell ref="B183:C183"/>
    <mergeCell ref="A184:A188"/>
    <mergeCell ref="B189:C189"/>
    <mergeCell ref="A190:A193"/>
    <mergeCell ref="B194:C194"/>
    <mergeCell ref="A153:A167"/>
    <mergeCell ref="B153:C153"/>
  </mergeCells>
  <pageMargins left="0" right="0" top="0" bottom="0" header="0.31496062992125984" footer="0.31496062992125984"/>
  <pageSetup paperSize="9" scale="96" orientation="portrait" r:id="rId1"/>
  <rowBreaks count="3" manualBreakCount="3">
    <brk id="49" max="16383" man="1"/>
    <brk id="127" max="16383" man="1"/>
    <brk id="18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Normal="100" workbookViewId="0">
      <selection activeCell="K5" sqref="K5"/>
    </sheetView>
  </sheetViews>
  <sheetFormatPr defaultRowHeight="15" x14ac:dyDescent="0.25"/>
  <cols>
    <col min="3" max="3" width="37.7109375" customWidth="1"/>
    <col min="4" max="4" width="16.140625" hidden="1" customWidth="1"/>
    <col min="5" max="5" width="15.28515625" hidden="1" customWidth="1"/>
    <col min="6" max="6" width="14.28515625" hidden="1" customWidth="1"/>
    <col min="7" max="8" width="15.42578125" customWidth="1"/>
    <col min="9" max="9" width="10.7109375" customWidth="1"/>
    <col min="246" max="246" width="37.5703125" customWidth="1"/>
    <col min="247" max="258" width="0" hidden="1" customWidth="1"/>
    <col min="259" max="259" width="16.140625" customWidth="1"/>
    <col min="260" max="260" width="15.28515625" customWidth="1"/>
    <col min="261" max="261" width="14" customWidth="1"/>
    <col min="262" max="262" width="13" customWidth="1"/>
    <col min="263" max="263" width="10.140625" customWidth="1"/>
    <col min="264" max="265" width="10.42578125" customWidth="1"/>
    <col min="502" max="502" width="37.5703125" customWidth="1"/>
    <col min="503" max="514" width="0" hidden="1" customWidth="1"/>
    <col min="515" max="515" width="16.140625" customWidth="1"/>
    <col min="516" max="516" width="15.28515625" customWidth="1"/>
    <col min="517" max="517" width="14" customWidth="1"/>
    <col min="518" max="518" width="13" customWidth="1"/>
    <col min="519" max="519" width="10.140625" customWidth="1"/>
    <col min="520" max="521" width="10.42578125" customWidth="1"/>
    <col min="758" max="758" width="37.5703125" customWidth="1"/>
    <col min="759" max="770" width="0" hidden="1" customWidth="1"/>
    <col min="771" max="771" width="16.140625" customWidth="1"/>
    <col min="772" max="772" width="15.28515625" customWidth="1"/>
    <col min="773" max="773" width="14" customWidth="1"/>
    <col min="774" max="774" width="13" customWidth="1"/>
    <col min="775" max="775" width="10.140625" customWidth="1"/>
    <col min="776" max="777" width="10.42578125" customWidth="1"/>
    <col min="1014" max="1014" width="37.5703125" customWidth="1"/>
    <col min="1015" max="1026" width="0" hidden="1" customWidth="1"/>
    <col min="1027" max="1027" width="16.140625" customWidth="1"/>
    <col min="1028" max="1028" width="15.28515625" customWidth="1"/>
    <col min="1029" max="1029" width="14" customWidth="1"/>
    <col min="1030" max="1030" width="13" customWidth="1"/>
    <col min="1031" max="1031" width="10.140625" customWidth="1"/>
    <col min="1032" max="1033" width="10.42578125" customWidth="1"/>
    <col min="1270" max="1270" width="37.5703125" customWidth="1"/>
    <col min="1271" max="1282" width="0" hidden="1" customWidth="1"/>
    <col min="1283" max="1283" width="16.140625" customWidth="1"/>
    <col min="1284" max="1284" width="15.28515625" customWidth="1"/>
    <col min="1285" max="1285" width="14" customWidth="1"/>
    <col min="1286" max="1286" width="13" customWidth="1"/>
    <col min="1287" max="1287" width="10.140625" customWidth="1"/>
    <col min="1288" max="1289" width="10.42578125" customWidth="1"/>
    <col min="1526" max="1526" width="37.5703125" customWidth="1"/>
    <col min="1527" max="1538" width="0" hidden="1" customWidth="1"/>
    <col min="1539" max="1539" width="16.140625" customWidth="1"/>
    <col min="1540" max="1540" width="15.28515625" customWidth="1"/>
    <col min="1541" max="1541" width="14" customWidth="1"/>
    <col min="1542" max="1542" width="13" customWidth="1"/>
    <col min="1543" max="1543" width="10.140625" customWidth="1"/>
    <col min="1544" max="1545" width="10.42578125" customWidth="1"/>
    <col min="1782" max="1782" width="37.5703125" customWidth="1"/>
    <col min="1783" max="1794" width="0" hidden="1" customWidth="1"/>
    <col min="1795" max="1795" width="16.140625" customWidth="1"/>
    <col min="1796" max="1796" width="15.28515625" customWidth="1"/>
    <col min="1797" max="1797" width="14" customWidth="1"/>
    <col min="1798" max="1798" width="13" customWidth="1"/>
    <col min="1799" max="1799" width="10.140625" customWidth="1"/>
    <col min="1800" max="1801" width="10.42578125" customWidth="1"/>
    <col min="2038" max="2038" width="37.5703125" customWidth="1"/>
    <col min="2039" max="2050" width="0" hidden="1" customWidth="1"/>
    <col min="2051" max="2051" width="16.140625" customWidth="1"/>
    <col min="2052" max="2052" width="15.28515625" customWidth="1"/>
    <col min="2053" max="2053" width="14" customWidth="1"/>
    <col min="2054" max="2054" width="13" customWidth="1"/>
    <col min="2055" max="2055" width="10.140625" customWidth="1"/>
    <col min="2056" max="2057" width="10.42578125" customWidth="1"/>
    <col min="2294" max="2294" width="37.5703125" customWidth="1"/>
    <col min="2295" max="2306" width="0" hidden="1" customWidth="1"/>
    <col min="2307" max="2307" width="16.140625" customWidth="1"/>
    <col min="2308" max="2308" width="15.28515625" customWidth="1"/>
    <col min="2309" max="2309" width="14" customWidth="1"/>
    <col min="2310" max="2310" width="13" customWidth="1"/>
    <col min="2311" max="2311" width="10.140625" customWidth="1"/>
    <col min="2312" max="2313" width="10.42578125" customWidth="1"/>
    <col min="2550" max="2550" width="37.5703125" customWidth="1"/>
    <col min="2551" max="2562" width="0" hidden="1" customWidth="1"/>
    <col min="2563" max="2563" width="16.140625" customWidth="1"/>
    <col min="2564" max="2564" width="15.28515625" customWidth="1"/>
    <col min="2565" max="2565" width="14" customWidth="1"/>
    <col min="2566" max="2566" width="13" customWidth="1"/>
    <col min="2567" max="2567" width="10.140625" customWidth="1"/>
    <col min="2568" max="2569" width="10.42578125" customWidth="1"/>
    <col min="2806" max="2806" width="37.5703125" customWidth="1"/>
    <col min="2807" max="2818" width="0" hidden="1" customWidth="1"/>
    <col min="2819" max="2819" width="16.140625" customWidth="1"/>
    <col min="2820" max="2820" width="15.28515625" customWidth="1"/>
    <col min="2821" max="2821" width="14" customWidth="1"/>
    <col min="2822" max="2822" width="13" customWidth="1"/>
    <col min="2823" max="2823" width="10.140625" customWidth="1"/>
    <col min="2824" max="2825" width="10.42578125" customWidth="1"/>
    <col min="3062" max="3062" width="37.5703125" customWidth="1"/>
    <col min="3063" max="3074" width="0" hidden="1" customWidth="1"/>
    <col min="3075" max="3075" width="16.140625" customWidth="1"/>
    <col min="3076" max="3076" width="15.28515625" customWidth="1"/>
    <col min="3077" max="3077" width="14" customWidth="1"/>
    <col min="3078" max="3078" width="13" customWidth="1"/>
    <col min="3079" max="3079" width="10.140625" customWidth="1"/>
    <col min="3080" max="3081" width="10.42578125" customWidth="1"/>
    <col min="3318" max="3318" width="37.5703125" customWidth="1"/>
    <col min="3319" max="3330" width="0" hidden="1" customWidth="1"/>
    <col min="3331" max="3331" width="16.140625" customWidth="1"/>
    <col min="3332" max="3332" width="15.28515625" customWidth="1"/>
    <col min="3333" max="3333" width="14" customWidth="1"/>
    <col min="3334" max="3334" width="13" customWidth="1"/>
    <col min="3335" max="3335" width="10.140625" customWidth="1"/>
    <col min="3336" max="3337" width="10.42578125" customWidth="1"/>
    <col min="3574" max="3574" width="37.5703125" customWidth="1"/>
    <col min="3575" max="3586" width="0" hidden="1" customWidth="1"/>
    <col min="3587" max="3587" width="16.140625" customWidth="1"/>
    <col min="3588" max="3588" width="15.28515625" customWidth="1"/>
    <col min="3589" max="3589" width="14" customWidth="1"/>
    <col min="3590" max="3590" width="13" customWidth="1"/>
    <col min="3591" max="3591" width="10.140625" customWidth="1"/>
    <col min="3592" max="3593" width="10.42578125" customWidth="1"/>
    <col min="3830" max="3830" width="37.5703125" customWidth="1"/>
    <col min="3831" max="3842" width="0" hidden="1" customWidth="1"/>
    <col min="3843" max="3843" width="16.140625" customWidth="1"/>
    <col min="3844" max="3844" width="15.28515625" customWidth="1"/>
    <col min="3845" max="3845" width="14" customWidth="1"/>
    <col min="3846" max="3846" width="13" customWidth="1"/>
    <col min="3847" max="3847" width="10.140625" customWidth="1"/>
    <col min="3848" max="3849" width="10.42578125" customWidth="1"/>
    <col min="4086" max="4086" width="37.5703125" customWidth="1"/>
    <col min="4087" max="4098" width="0" hidden="1" customWidth="1"/>
    <col min="4099" max="4099" width="16.140625" customWidth="1"/>
    <col min="4100" max="4100" width="15.28515625" customWidth="1"/>
    <col min="4101" max="4101" width="14" customWidth="1"/>
    <col min="4102" max="4102" width="13" customWidth="1"/>
    <col min="4103" max="4103" width="10.140625" customWidth="1"/>
    <col min="4104" max="4105" width="10.42578125" customWidth="1"/>
    <col min="4342" max="4342" width="37.5703125" customWidth="1"/>
    <col min="4343" max="4354" width="0" hidden="1" customWidth="1"/>
    <col min="4355" max="4355" width="16.140625" customWidth="1"/>
    <col min="4356" max="4356" width="15.28515625" customWidth="1"/>
    <col min="4357" max="4357" width="14" customWidth="1"/>
    <col min="4358" max="4358" width="13" customWidth="1"/>
    <col min="4359" max="4359" width="10.140625" customWidth="1"/>
    <col min="4360" max="4361" width="10.42578125" customWidth="1"/>
    <col min="4598" max="4598" width="37.5703125" customWidth="1"/>
    <col min="4599" max="4610" width="0" hidden="1" customWidth="1"/>
    <col min="4611" max="4611" width="16.140625" customWidth="1"/>
    <col min="4612" max="4612" width="15.28515625" customWidth="1"/>
    <col min="4613" max="4613" width="14" customWidth="1"/>
    <col min="4614" max="4614" width="13" customWidth="1"/>
    <col min="4615" max="4615" width="10.140625" customWidth="1"/>
    <col min="4616" max="4617" width="10.42578125" customWidth="1"/>
    <col min="4854" max="4854" width="37.5703125" customWidth="1"/>
    <col min="4855" max="4866" width="0" hidden="1" customWidth="1"/>
    <col min="4867" max="4867" width="16.140625" customWidth="1"/>
    <col min="4868" max="4868" width="15.28515625" customWidth="1"/>
    <col min="4869" max="4869" width="14" customWidth="1"/>
    <col min="4870" max="4870" width="13" customWidth="1"/>
    <col min="4871" max="4871" width="10.140625" customWidth="1"/>
    <col min="4872" max="4873" width="10.42578125" customWidth="1"/>
    <col min="5110" max="5110" width="37.5703125" customWidth="1"/>
    <col min="5111" max="5122" width="0" hidden="1" customWidth="1"/>
    <col min="5123" max="5123" width="16.140625" customWidth="1"/>
    <col min="5124" max="5124" width="15.28515625" customWidth="1"/>
    <col min="5125" max="5125" width="14" customWidth="1"/>
    <col min="5126" max="5126" width="13" customWidth="1"/>
    <col min="5127" max="5127" width="10.140625" customWidth="1"/>
    <col min="5128" max="5129" width="10.42578125" customWidth="1"/>
    <col min="5366" max="5366" width="37.5703125" customWidth="1"/>
    <col min="5367" max="5378" width="0" hidden="1" customWidth="1"/>
    <col min="5379" max="5379" width="16.140625" customWidth="1"/>
    <col min="5380" max="5380" width="15.28515625" customWidth="1"/>
    <col min="5381" max="5381" width="14" customWidth="1"/>
    <col min="5382" max="5382" width="13" customWidth="1"/>
    <col min="5383" max="5383" width="10.140625" customWidth="1"/>
    <col min="5384" max="5385" width="10.42578125" customWidth="1"/>
    <col min="5622" max="5622" width="37.5703125" customWidth="1"/>
    <col min="5623" max="5634" width="0" hidden="1" customWidth="1"/>
    <col min="5635" max="5635" width="16.140625" customWidth="1"/>
    <col min="5636" max="5636" width="15.28515625" customWidth="1"/>
    <col min="5637" max="5637" width="14" customWidth="1"/>
    <col min="5638" max="5638" width="13" customWidth="1"/>
    <col min="5639" max="5639" width="10.140625" customWidth="1"/>
    <col min="5640" max="5641" width="10.42578125" customWidth="1"/>
    <col min="5878" max="5878" width="37.5703125" customWidth="1"/>
    <col min="5879" max="5890" width="0" hidden="1" customWidth="1"/>
    <col min="5891" max="5891" width="16.140625" customWidth="1"/>
    <col min="5892" max="5892" width="15.28515625" customWidth="1"/>
    <col min="5893" max="5893" width="14" customWidth="1"/>
    <col min="5894" max="5894" width="13" customWidth="1"/>
    <col min="5895" max="5895" width="10.140625" customWidth="1"/>
    <col min="5896" max="5897" width="10.42578125" customWidth="1"/>
    <col min="6134" max="6134" width="37.5703125" customWidth="1"/>
    <col min="6135" max="6146" width="0" hidden="1" customWidth="1"/>
    <col min="6147" max="6147" width="16.140625" customWidth="1"/>
    <col min="6148" max="6148" width="15.28515625" customWidth="1"/>
    <col min="6149" max="6149" width="14" customWidth="1"/>
    <col min="6150" max="6150" width="13" customWidth="1"/>
    <col min="6151" max="6151" width="10.140625" customWidth="1"/>
    <col min="6152" max="6153" width="10.42578125" customWidth="1"/>
    <col min="6390" max="6390" width="37.5703125" customWidth="1"/>
    <col min="6391" max="6402" width="0" hidden="1" customWidth="1"/>
    <col min="6403" max="6403" width="16.140625" customWidth="1"/>
    <col min="6404" max="6404" width="15.28515625" customWidth="1"/>
    <col min="6405" max="6405" width="14" customWidth="1"/>
    <col min="6406" max="6406" width="13" customWidth="1"/>
    <col min="6407" max="6407" width="10.140625" customWidth="1"/>
    <col min="6408" max="6409" width="10.42578125" customWidth="1"/>
    <col min="6646" max="6646" width="37.5703125" customWidth="1"/>
    <col min="6647" max="6658" width="0" hidden="1" customWidth="1"/>
    <col min="6659" max="6659" width="16.140625" customWidth="1"/>
    <col min="6660" max="6660" width="15.28515625" customWidth="1"/>
    <col min="6661" max="6661" width="14" customWidth="1"/>
    <col min="6662" max="6662" width="13" customWidth="1"/>
    <col min="6663" max="6663" width="10.140625" customWidth="1"/>
    <col min="6664" max="6665" width="10.42578125" customWidth="1"/>
    <col min="6902" max="6902" width="37.5703125" customWidth="1"/>
    <col min="6903" max="6914" width="0" hidden="1" customWidth="1"/>
    <col min="6915" max="6915" width="16.140625" customWidth="1"/>
    <col min="6916" max="6916" width="15.28515625" customWidth="1"/>
    <col min="6917" max="6917" width="14" customWidth="1"/>
    <col min="6918" max="6918" width="13" customWidth="1"/>
    <col min="6919" max="6919" width="10.140625" customWidth="1"/>
    <col min="6920" max="6921" width="10.42578125" customWidth="1"/>
    <col min="7158" max="7158" width="37.5703125" customWidth="1"/>
    <col min="7159" max="7170" width="0" hidden="1" customWidth="1"/>
    <col min="7171" max="7171" width="16.140625" customWidth="1"/>
    <col min="7172" max="7172" width="15.28515625" customWidth="1"/>
    <col min="7173" max="7173" width="14" customWidth="1"/>
    <col min="7174" max="7174" width="13" customWidth="1"/>
    <col min="7175" max="7175" width="10.140625" customWidth="1"/>
    <col min="7176" max="7177" width="10.42578125" customWidth="1"/>
    <col min="7414" max="7414" width="37.5703125" customWidth="1"/>
    <col min="7415" max="7426" width="0" hidden="1" customWidth="1"/>
    <col min="7427" max="7427" width="16.140625" customWidth="1"/>
    <col min="7428" max="7428" width="15.28515625" customWidth="1"/>
    <col min="7429" max="7429" width="14" customWidth="1"/>
    <col min="7430" max="7430" width="13" customWidth="1"/>
    <col min="7431" max="7431" width="10.140625" customWidth="1"/>
    <col min="7432" max="7433" width="10.42578125" customWidth="1"/>
    <col min="7670" max="7670" width="37.5703125" customWidth="1"/>
    <col min="7671" max="7682" width="0" hidden="1" customWidth="1"/>
    <col min="7683" max="7683" width="16.140625" customWidth="1"/>
    <col min="7684" max="7684" width="15.28515625" customWidth="1"/>
    <col min="7685" max="7685" width="14" customWidth="1"/>
    <col min="7686" max="7686" width="13" customWidth="1"/>
    <col min="7687" max="7687" width="10.140625" customWidth="1"/>
    <col min="7688" max="7689" width="10.42578125" customWidth="1"/>
    <col min="7926" max="7926" width="37.5703125" customWidth="1"/>
    <col min="7927" max="7938" width="0" hidden="1" customWidth="1"/>
    <col min="7939" max="7939" width="16.140625" customWidth="1"/>
    <col min="7940" max="7940" width="15.28515625" customWidth="1"/>
    <col min="7941" max="7941" width="14" customWidth="1"/>
    <col min="7942" max="7942" width="13" customWidth="1"/>
    <col min="7943" max="7943" width="10.140625" customWidth="1"/>
    <col min="7944" max="7945" width="10.42578125" customWidth="1"/>
    <col min="8182" max="8182" width="37.5703125" customWidth="1"/>
    <col min="8183" max="8194" width="0" hidden="1" customWidth="1"/>
    <col min="8195" max="8195" width="16.140625" customWidth="1"/>
    <col min="8196" max="8196" width="15.28515625" customWidth="1"/>
    <col min="8197" max="8197" width="14" customWidth="1"/>
    <col min="8198" max="8198" width="13" customWidth="1"/>
    <col min="8199" max="8199" width="10.140625" customWidth="1"/>
    <col min="8200" max="8201" width="10.42578125" customWidth="1"/>
    <col min="8438" max="8438" width="37.5703125" customWidth="1"/>
    <col min="8439" max="8450" width="0" hidden="1" customWidth="1"/>
    <col min="8451" max="8451" width="16.140625" customWidth="1"/>
    <col min="8452" max="8452" width="15.28515625" customWidth="1"/>
    <col min="8453" max="8453" width="14" customWidth="1"/>
    <col min="8454" max="8454" width="13" customWidth="1"/>
    <col min="8455" max="8455" width="10.140625" customWidth="1"/>
    <col min="8456" max="8457" width="10.42578125" customWidth="1"/>
    <col min="8694" max="8694" width="37.5703125" customWidth="1"/>
    <col min="8695" max="8706" width="0" hidden="1" customWidth="1"/>
    <col min="8707" max="8707" width="16.140625" customWidth="1"/>
    <col min="8708" max="8708" width="15.28515625" customWidth="1"/>
    <col min="8709" max="8709" width="14" customWidth="1"/>
    <col min="8710" max="8710" width="13" customWidth="1"/>
    <col min="8711" max="8711" width="10.140625" customWidth="1"/>
    <col min="8712" max="8713" width="10.42578125" customWidth="1"/>
    <col min="8950" max="8950" width="37.5703125" customWidth="1"/>
    <col min="8951" max="8962" width="0" hidden="1" customWidth="1"/>
    <col min="8963" max="8963" width="16.140625" customWidth="1"/>
    <col min="8964" max="8964" width="15.28515625" customWidth="1"/>
    <col min="8965" max="8965" width="14" customWidth="1"/>
    <col min="8966" max="8966" width="13" customWidth="1"/>
    <col min="8967" max="8967" width="10.140625" customWidth="1"/>
    <col min="8968" max="8969" width="10.42578125" customWidth="1"/>
    <col min="9206" max="9206" width="37.5703125" customWidth="1"/>
    <col min="9207" max="9218" width="0" hidden="1" customWidth="1"/>
    <col min="9219" max="9219" width="16.140625" customWidth="1"/>
    <col min="9220" max="9220" width="15.28515625" customWidth="1"/>
    <col min="9221" max="9221" width="14" customWidth="1"/>
    <col min="9222" max="9222" width="13" customWidth="1"/>
    <col min="9223" max="9223" width="10.140625" customWidth="1"/>
    <col min="9224" max="9225" width="10.42578125" customWidth="1"/>
    <col min="9462" max="9462" width="37.5703125" customWidth="1"/>
    <col min="9463" max="9474" width="0" hidden="1" customWidth="1"/>
    <col min="9475" max="9475" width="16.140625" customWidth="1"/>
    <col min="9476" max="9476" width="15.28515625" customWidth="1"/>
    <col min="9477" max="9477" width="14" customWidth="1"/>
    <col min="9478" max="9478" width="13" customWidth="1"/>
    <col min="9479" max="9479" width="10.140625" customWidth="1"/>
    <col min="9480" max="9481" width="10.42578125" customWidth="1"/>
    <col min="9718" max="9718" width="37.5703125" customWidth="1"/>
    <col min="9719" max="9730" width="0" hidden="1" customWidth="1"/>
    <col min="9731" max="9731" width="16.140625" customWidth="1"/>
    <col min="9732" max="9732" width="15.28515625" customWidth="1"/>
    <col min="9733" max="9733" width="14" customWidth="1"/>
    <col min="9734" max="9734" width="13" customWidth="1"/>
    <col min="9735" max="9735" width="10.140625" customWidth="1"/>
    <col min="9736" max="9737" width="10.42578125" customWidth="1"/>
    <col min="9974" max="9974" width="37.5703125" customWidth="1"/>
    <col min="9975" max="9986" width="0" hidden="1" customWidth="1"/>
    <col min="9987" max="9987" width="16.140625" customWidth="1"/>
    <col min="9988" max="9988" width="15.28515625" customWidth="1"/>
    <col min="9989" max="9989" width="14" customWidth="1"/>
    <col min="9990" max="9990" width="13" customWidth="1"/>
    <col min="9991" max="9991" width="10.140625" customWidth="1"/>
    <col min="9992" max="9993" width="10.42578125" customWidth="1"/>
    <col min="10230" max="10230" width="37.5703125" customWidth="1"/>
    <col min="10231" max="10242" width="0" hidden="1" customWidth="1"/>
    <col min="10243" max="10243" width="16.140625" customWidth="1"/>
    <col min="10244" max="10244" width="15.28515625" customWidth="1"/>
    <col min="10245" max="10245" width="14" customWidth="1"/>
    <col min="10246" max="10246" width="13" customWidth="1"/>
    <col min="10247" max="10247" width="10.140625" customWidth="1"/>
    <col min="10248" max="10249" width="10.42578125" customWidth="1"/>
    <col min="10486" max="10486" width="37.5703125" customWidth="1"/>
    <col min="10487" max="10498" width="0" hidden="1" customWidth="1"/>
    <col min="10499" max="10499" width="16.140625" customWidth="1"/>
    <col min="10500" max="10500" width="15.28515625" customWidth="1"/>
    <col min="10501" max="10501" width="14" customWidth="1"/>
    <col min="10502" max="10502" width="13" customWidth="1"/>
    <col min="10503" max="10503" width="10.140625" customWidth="1"/>
    <col min="10504" max="10505" width="10.42578125" customWidth="1"/>
    <col min="10742" max="10742" width="37.5703125" customWidth="1"/>
    <col min="10743" max="10754" width="0" hidden="1" customWidth="1"/>
    <col min="10755" max="10755" width="16.140625" customWidth="1"/>
    <col min="10756" max="10756" width="15.28515625" customWidth="1"/>
    <col min="10757" max="10757" width="14" customWidth="1"/>
    <col min="10758" max="10758" width="13" customWidth="1"/>
    <col min="10759" max="10759" width="10.140625" customWidth="1"/>
    <col min="10760" max="10761" width="10.42578125" customWidth="1"/>
    <col min="10998" max="10998" width="37.5703125" customWidth="1"/>
    <col min="10999" max="11010" width="0" hidden="1" customWidth="1"/>
    <col min="11011" max="11011" width="16.140625" customWidth="1"/>
    <col min="11012" max="11012" width="15.28515625" customWidth="1"/>
    <col min="11013" max="11013" width="14" customWidth="1"/>
    <col min="11014" max="11014" width="13" customWidth="1"/>
    <col min="11015" max="11015" width="10.140625" customWidth="1"/>
    <col min="11016" max="11017" width="10.42578125" customWidth="1"/>
    <col min="11254" max="11254" width="37.5703125" customWidth="1"/>
    <col min="11255" max="11266" width="0" hidden="1" customWidth="1"/>
    <col min="11267" max="11267" width="16.140625" customWidth="1"/>
    <col min="11268" max="11268" width="15.28515625" customWidth="1"/>
    <col min="11269" max="11269" width="14" customWidth="1"/>
    <col min="11270" max="11270" width="13" customWidth="1"/>
    <col min="11271" max="11271" width="10.140625" customWidth="1"/>
    <col min="11272" max="11273" width="10.42578125" customWidth="1"/>
    <col min="11510" max="11510" width="37.5703125" customWidth="1"/>
    <col min="11511" max="11522" width="0" hidden="1" customWidth="1"/>
    <col min="11523" max="11523" width="16.140625" customWidth="1"/>
    <col min="11524" max="11524" width="15.28515625" customWidth="1"/>
    <col min="11525" max="11525" width="14" customWidth="1"/>
    <col min="11526" max="11526" width="13" customWidth="1"/>
    <col min="11527" max="11527" width="10.140625" customWidth="1"/>
    <col min="11528" max="11529" width="10.42578125" customWidth="1"/>
    <col min="11766" max="11766" width="37.5703125" customWidth="1"/>
    <col min="11767" max="11778" width="0" hidden="1" customWidth="1"/>
    <col min="11779" max="11779" width="16.140625" customWidth="1"/>
    <col min="11780" max="11780" width="15.28515625" customWidth="1"/>
    <col min="11781" max="11781" width="14" customWidth="1"/>
    <col min="11782" max="11782" width="13" customWidth="1"/>
    <col min="11783" max="11783" width="10.140625" customWidth="1"/>
    <col min="11784" max="11785" width="10.42578125" customWidth="1"/>
    <col min="12022" max="12022" width="37.5703125" customWidth="1"/>
    <col min="12023" max="12034" width="0" hidden="1" customWidth="1"/>
    <col min="12035" max="12035" width="16.140625" customWidth="1"/>
    <col min="12036" max="12036" width="15.28515625" customWidth="1"/>
    <col min="12037" max="12037" width="14" customWidth="1"/>
    <col min="12038" max="12038" width="13" customWidth="1"/>
    <col min="12039" max="12039" width="10.140625" customWidth="1"/>
    <col min="12040" max="12041" width="10.42578125" customWidth="1"/>
    <col min="12278" max="12278" width="37.5703125" customWidth="1"/>
    <col min="12279" max="12290" width="0" hidden="1" customWidth="1"/>
    <col min="12291" max="12291" width="16.140625" customWidth="1"/>
    <col min="12292" max="12292" width="15.28515625" customWidth="1"/>
    <col min="12293" max="12293" width="14" customWidth="1"/>
    <col min="12294" max="12294" width="13" customWidth="1"/>
    <col min="12295" max="12295" width="10.140625" customWidth="1"/>
    <col min="12296" max="12297" width="10.42578125" customWidth="1"/>
    <col min="12534" max="12534" width="37.5703125" customWidth="1"/>
    <col min="12535" max="12546" width="0" hidden="1" customWidth="1"/>
    <col min="12547" max="12547" width="16.140625" customWidth="1"/>
    <col min="12548" max="12548" width="15.28515625" customWidth="1"/>
    <col min="12549" max="12549" width="14" customWidth="1"/>
    <col min="12550" max="12550" width="13" customWidth="1"/>
    <col min="12551" max="12551" width="10.140625" customWidth="1"/>
    <col min="12552" max="12553" width="10.42578125" customWidth="1"/>
    <col min="12790" max="12790" width="37.5703125" customWidth="1"/>
    <col min="12791" max="12802" width="0" hidden="1" customWidth="1"/>
    <col min="12803" max="12803" width="16.140625" customWidth="1"/>
    <col min="12804" max="12804" width="15.28515625" customWidth="1"/>
    <col min="12805" max="12805" width="14" customWidth="1"/>
    <col min="12806" max="12806" width="13" customWidth="1"/>
    <col min="12807" max="12807" width="10.140625" customWidth="1"/>
    <col min="12808" max="12809" width="10.42578125" customWidth="1"/>
    <col min="13046" max="13046" width="37.5703125" customWidth="1"/>
    <col min="13047" max="13058" width="0" hidden="1" customWidth="1"/>
    <col min="13059" max="13059" width="16.140625" customWidth="1"/>
    <col min="13060" max="13060" width="15.28515625" customWidth="1"/>
    <col min="13061" max="13061" width="14" customWidth="1"/>
    <col min="13062" max="13062" width="13" customWidth="1"/>
    <col min="13063" max="13063" width="10.140625" customWidth="1"/>
    <col min="13064" max="13065" width="10.42578125" customWidth="1"/>
    <col min="13302" max="13302" width="37.5703125" customWidth="1"/>
    <col min="13303" max="13314" width="0" hidden="1" customWidth="1"/>
    <col min="13315" max="13315" width="16.140625" customWidth="1"/>
    <col min="13316" max="13316" width="15.28515625" customWidth="1"/>
    <col min="13317" max="13317" width="14" customWidth="1"/>
    <col min="13318" max="13318" width="13" customWidth="1"/>
    <col min="13319" max="13319" width="10.140625" customWidth="1"/>
    <col min="13320" max="13321" width="10.42578125" customWidth="1"/>
    <col min="13558" max="13558" width="37.5703125" customWidth="1"/>
    <col min="13559" max="13570" width="0" hidden="1" customWidth="1"/>
    <col min="13571" max="13571" width="16.140625" customWidth="1"/>
    <col min="13572" max="13572" width="15.28515625" customWidth="1"/>
    <col min="13573" max="13573" width="14" customWidth="1"/>
    <col min="13574" max="13574" width="13" customWidth="1"/>
    <col min="13575" max="13575" width="10.140625" customWidth="1"/>
    <col min="13576" max="13577" width="10.42578125" customWidth="1"/>
    <col min="13814" max="13814" width="37.5703125" customWidth="1"/>
    <col min="13815" max="13826" width="0" hidden="1" customWidth="1"/>
    <col min="13827" max="13827" width="16.140625" customWidth="1"/>
    <col min="13828" max="13828" width="15.28515625" customWidth="1"/>
    <col min="13829" max="13829" width="14" customWidth="1"/>
    <col min="13830" max="13830" width="13" customWidth="1"/>
    <col min="13831" max="13831" width="10.140625" customWidth="1"/>
    <col min="13832" max="13833" width="10.42578125" customWidth="1"/>
    <col min="14070" max="14070" width="37.5703125" customWidth="1"/>
    <col min="14071" max="14082" width="0" hidden="1" customWidth="1"/>
    <col min="14083" max="14083" width="16.140625" customWidth="1"/>
    <col min="14084" max="14084" width="15.28515625" customWidth="1"/>
    <col min="14085" max="14085" width="14" customWidth="1"/>
    <col min="14086" max="14086" width="13" customWidth="1"/>
    <col min="14087" max="14087" width="10.140625" customWidth="1"/>
    <col min="14088" max="14089" width="10.42578125" customWidth="1"/>
    <col min="14326" max="14326" width="37.5703125" customWidth="1"/>
    <col min="14327" max="14338" width="0" hidden="1" customWidth="1"/>
    <col min="14339" max="14339" width="16.140625" customWidth="1"/>
    <col min="14340" max="14340" width="15.28515625" customWidth="1"/>
    <col min="14341" max="14341" width="14" customWidth="1"/>
    <col min="14342" max="14342" width="13" customWidth="1"/>
    <col min="14343" max="14343" width="10.140625" customWidth="1"/>
    <col min="14344" max="14345" width="10.42578125" customWidth="1"/>
    <col min="14582" max="14582" width="37.5703125" customWidth="1"/>
    <col min="14583" max="14594" width="0" hidden="1" customWidth="1"/>
    <col min="14595" max="14595" width="16.140625" customWidth="1"/>
    <col min="14596" max="14596" width="15.28515625" customWidth="1"/>
    <col min="14597" max="14597" width="14" customWidth="1"/>
    <col min="14598" max="14598" width="13" customWidth="1"/>
    <col min="14599" max="14599" width="10.140625" customWidth="1"/>
    <col min="14600" max="14601" width="10.42578125" customWidth="1"/>
    <col min="14838" max="14838" width="37.5703125" customWidth="1"/>
    <col min="14839" max="14850" width="0" hidden="1" customWidth="1"/>
    <col min="14851" max="14851" width="16.140625" customWidth="1"/>
    <col min="14852" max="14852" width="15.28515625" customWidth="1"/>
    <col min="14853" max="14853" width="14" customWidth="1"/>
    <col min="14854" max="14854" width="13" customWidth="1"/>
    <col min="14855" max="14855" width="10.140625" customWidth="1"/>
    <col min="14856" max="14857" width="10.42578125" customWidth="1"/>
    <col min="15094" max="15094" width="37.5703125" customWidth="1"/>
    <col min="15095" max="15106" width="0" hidden="1" customWidth="1"/>
    <col min="15107" max="15107" width="16.140625" customWidth="1"/>
    <col min="15108" max="15108" width="15.28515625" customWidth="1"/>
    <col min="15109" max="15109" width="14" customWidth="1"/>
    <col min="15110" max="15110" width="13" customWidth="1"/>
    <col min="15111" max="15111" width="10.140625" customWidth="1"/>
    <col min="15112" max="15113" width="10.42578125" customWidth="1"/>
    <col min="15350" max="15350" width="37.5703125" customWidth="1"/>
    <col min="15351" max="15362" width="0" hidden="1" customWidth="1"/>
    <col min="15363" max="15363" width="16.140625" customWidth="1"/>
    <col min="15364" max="15364" width="15.28515625" customWidth="1"/>
    <col min="15365" max="15365" width="14" customWidth="1"/>
    <col min="15366" max="15366" width="13" customWidth="1"/>
    <col min="15367" max="15367" width="10.140625" customWidth="1"/>
    <col min="15368" max="15369" width="10.42578125" customWidth="1"/>
    <col min="15606" max="15606" width="37.5703125" customWidth="1"/>
    <col min="15607" max="15618" width="0" hidden="1" customWidth="1"/>
    <col min="15619" max="15619" width="16.140625" customWidth="1"/>
    <col min="15620" max="15620" width="15.28515625" customWidth="1"/>
    <col min="15621" max="15621" width="14" customWidth="1"/>
    <col min="15622" max="15622" width="13" customWidth="1"/>
    <col min="15623" max="15623" width="10.140625" customWidth="1"/>
    <col min="15624" max="15625" width="10.42578125" customWidth="1"/>
    <col min="15862" max="15862" width="37.5703125" customWidth="1"/>
    <col min="15863" max="15874" width="0" hidden="1" customWidth="1"/>
    <col min="15875" max="15875" width="16.140625" customWidth="1"/>
    <col min="15876" max="15876" width="15.28515625" customWidth="1"/>
    <col min="15877" max="15877" width="14" customWidth="1"/>
    <col min="15878" max="15878" width="13" customWidth="1"/>
    <col min="15879" max="15879" width="10.140625" customWidth="1"/>
    <col min="15880" max="15881" width="10.42578125" customWidth="1"/>
    <col min="16118" max="16118" width="37.5703125" customWidth="1"/>
    <col min="16119" max="16130" width="0" hidden="1" customWidth="1"/>
    <col min="16131" max="16131" width="16.140625" customWidth="1"/>
    <col min="16132" max="16132" width="15.28515625" customWidth="1"/>
    <col min="16133" max="16133" width="14" customWidth="1"/>
    <col min="16134" max="16134" width="13" customWidth="1"/>
    <col min="16135" max="16135" width="10.140625" customWidth="1"/>
    <col min="16136" max="16137" width="10.42578125" customWidth="1"/>
  </cols>
  <sheetData>
    <row r="1" spans="1:13" x14ac:dyDescent="0.25">
      <c r="A1" s="631" t="s">
        <v>395</v>
      </c>
      <c r="B1" s="631"/>
      <c r="C1" s="631"/>
    </row>
    <row r="2" spans="1:13" ht="15.75" thickBot="1" x14ac:dyDescent="0.3">
      <c r="A2" s="583" t="s">
        <v>396</v>
      </c>
      <c r="B2" s="583"/>
      <c r="C2" s="583"/>
    </row>
    <row r="3" spans="1:13" ht="14.25" customHeight="1" thickTop="1" x14ac:dyDescent="0.25">
      <c r="A3" s="568" t="s">
        <v>0</v>
      </c>
      <c r="B3" s="570" t="s">
        <v>1</v>
      </c>
      <c r="C3" s="564" t="s">
        <v>2</v>
      </c>
      <c r="D3" s="564" t="s">
        <v>3</v>
      </c>
      <c r="E3" s="564" t="s">
        <v>4</v>
      </c>
      <c r="F3" s="564" t="s">
        <v>5</v>
      </c>
      <c r="G3" s="566" t="s">
        <v>390</v>
      </c>
      <c r="H3" s="566" t="s">
        <v>428</v>
      </c>
      <c r="I3" s="560" t="s">
        <v>427</v>
      </c>
    </row>
    <row r="4" spans="1:13" ht="27.75" customHeight="1" thickBot="1" x14ac:dyDescent="0.3">
      <c r="A4" s="569"/>
      <c r="B4" s="571"/>
      <c r="C4" s="565"/>
      <c r="D4" s="565"/>
      <c r="E4" s="565"/>
      <c r="F4" s="565"/>
      <c r="G4" s="567"/>
      <c r="H4" s="567"/>
      <c r="I4" s="561"/>
    </row>
    <row r="5" spans="1:13" ht="17.25" thickTop="1" thickBot="1" x14ac:dyDescent="0.3">
      <c r="A5" s="302">
        <v>200</v>
      </c>
      <c r="B5" s="562" t="s">
        <v>27</v>
      </c>
      <c r="C5" s="563"/>
      <c r="D5" s="304">
        <v>47974.47</v>
      </c>
      <c r="E5" s="304">
        <v>147766.67000000001</v>
      </c>
      <c r="F5" s="303">
        <v>177036</v>
      </c>
      <c r="G5" s="303">
        <f>G6</f>
        <v>855936</v>
      </c>
      <c r="H5" s="304">
        <f>H6</f>
        <v>939661.94</v>
      </c>
      <c r="I5" s="476">
        <f t="shared" ref="I5:I36" si="0">IF(G5=0,0,H5/G5)*100</f>
        <v>109.78179910647525</v>
      </c>
    </row>
    <row r="6" spans="1:13" ht="15.75" thickBot="1" x14ac:dyDescent="0.3">
      <c r="A6" s="305">
        <v>230</v>
      </c>
      <c r="B6" s="532" t="s">
        <v>260</v>
      </c>
      <c r="C6" s="533"/>
      <c r="D6" s="89">
        <v>47974.47</v>
      </c>
      <c r="E6" s="89">
        <v>147766.67000000001</v>
      </c>
      <c r="F6" s="88">
        <v>177036</v>
      </c>
      <c r="G6" s="86">
        <f>G7+G11</f>
        <v>855936</v>
      </c>
      <c r="H6" s="87">
        <f>H7+H11</f>
        <v>939661.94</v>
      </c>
      <c r="I6" s="463">
        <f t="shared" si="0"/>
        <v>109.78179910647525</v>
      </c>
    </row>
    <row r="7" spans="1:13" ht="15.75" thickBot="1" x14ac:dyDescent="0.3">
      <c r="A7" s="534"/>
      <c r="B7" s="306">
        <v>231</v>
      </c>
      <c r="C7" s="81" t="s">
        <v>261</v>
      </c>
      <c r="D7" s="91">
        <v>0</v>
      </c>
      <c r="E7" s="91">
        <v>0</v>
      </c>
      <c r="F7" s="82">
        <v>38955</v>
      </c>
      <c r="G7" s="82">
        <f>SUM(G8:G10)</f>
        <v>0</v>
      </c>
      <c r="H7" s="83">
        <f>SUM(H8:H10)</f>
        <v>5772</v>
      </c>
      <c r="I7" s="328">
        <f t="shared" si="0"/>
        <v>0</v>
      </c>
    </row>
    <row r="8" spans="1:13" x14ac:dyDescent="0.25">
      <c r="A8" s="535"/>
      <c r="B8" s="540"/>
      <c r="C8" s="307" t="s">
        <v>262</v>
      </c>
      <c r="D8" s="46"/>
      <c r="E8" s="46"/>
      <c r="F8" s="47"/>
      <c r="G8" s="74"/>
      <c r="H8" s="96"/>
      <c r="I8" s="329">
        <f t="shared" si="0"/>
        <v>0</v>
      </c>
    </row>
    <row r="9" spans="1:13" x14ac:dyDescent="0.25">
      <c r="A9" s="535"/>
      <c r="B9" s="541"/>
      <c r="C9" s="59" t="s">
        <v>263</v>
      </c>
      <c r="D9" s="46"/>
      <c r="E9" s="46"/>
      <c r="F9" s="47">
        <v>38955</v>
      </c>
      <c r="G9" s="74"/>
      <c r="H9" s="96">
        <v>5772</v>
      </c>
      <c r="I9" s="329">
        <f t="shared" si="0"/>
        <v>0</v>
      </c>
    </row>
    <row r="10" spans="1:13" ht="15.75" thickBot="1" x14ac:dyDescent="0.3">
      <c r="A10" s="535"/>
      <c r="B10" s="542"/>
      <c r="C10" s="180" t="s">
        <v>264</v>
      </c>
      <c r="D10" s="93"/>
      <c r="E10" s="93"/>
      <c r="F10" s="94"/>
      <c r="G10" s="74"/>
      <c r="H10" s="96"/>
      <c r="I10" s="329">
        <f t="shared" si="0"/>
        <v>0</v>
      </c>
    </row>
    <row r="11" spans="1:13" ht="15.75" thickBot="1" x14ac:dyDescent="0.3">
      <c r="A11" s="535"/>
      <c r="B11" s="308">
        <v>233</v>
      </c>
      <c r="C11" s="80" t="s">
        <v>265</v>
      </c>
      <c r="D11" s="84">
        <v>47974.47</v>
      </c>
      <c r="E11" s="91">
        <v>147766.67000000001</v>
      </c>
      <c r="F11" s="82">
        <v>138081</v>
      </c>
      <c r="G11" s="82">
        <f>G12</f>
        <v>855936</v>
      </c>
      <c r="H11" s="83">
        <f>H12</f>
        <v>933889.94</v>
      </c>
      <c r="I11" s="328">
        <f t="shared" si="0"/>
        <v>109.10744962240166</v>
      </c>
    </row>
    <row r="12" spans="1:13" ht="15.75" thickBot="1" x14ac:dyDescent="0.3">
      <c r="A12" s="535"/>
      <c r="B12" s="540"/>
      <c r="C12" s="57" t="s">
        <v>266</v>
      </c>
      <c r="D12" s="310">
        <v>47974.47</v>
      </c>
      <c r="E12" s="310">
        <v>147766.67000000001</v>
      </c>
      <c r="F12" s="309">
        <v>138081</v>
      </c>
      <c r="G12" s="74">
        <v>855936</v>
      </c>
      <c r="H12" s="96">
        <v>933889.94</v>
      </c>
      <c r="I12" s="329">
        <f t="shared" si="0"/>
        <v>109.10744962240166</v>
      </c>
      <c r="K12" s="254"/>
      <c r="M12" s="141"/>
    </row>
    <row r="13" spans="1:13" ht="15.75" hidden="1" thickBot="1" x14ac:dyDescent="0.3">
      <c r="A13" s="535"/>
      <c r="B13" s="541"/>
      <c r="C13" s="311" t="s">
        <v>267</v>
      </c>
      <c r="D13" s="313"/>
      <c r="E13" s="313"/>
      <c r="F13" s="312"/>
      <c r="G13" s="314"/>
      <c r="H13" s="482"/>
      <c r="I13" s="477">
        <f t="shared" si="0"/>
        <v>0</v>
      </c>
    </row>
    <row r="14" spans="1:13" ht="15.75" hidden="1" thickBot="1" x14ac:dyDescent="0.3">
      <c r="A14" s="535"/>
      <c r="B14" s="541"/>
      <c r="C14" s="311" t="s">
        <v>268</v>
      </c>
      <c r="D14" s="313"/>
      <c r="E14" s="313"/>
      <c r="F14" s="312"/>
      <c r="G14" s="314"/>
      <c r="H14" s="482"/>
      <c r="I14" s="477">
        <f t="shared" si="0"/>
        <v>0</v>
      </c>
    </row>
    <row r="15" spans="1:13" ht="15.75" hidden="1" thickBot="1" x14ac:dyDescent="0.3">
      <c r="A15" s="535"/>
      <c r="B15" s="541"/>
      <c r="C15" s="311" t="s">
        <v>269</v>
      </c>
      <c r="D15" s="313"/>
      <c r="E15" s="313"/>
      <c r="F15" s="312"/>
      <c r="G15" s="314"/>
      <c r="H15" s="482"/>
      <c r="I15" s="477">
        <f t="shared" si="0"/>
        <v>0</v>
      </c>
    </row>
    <row r="16" spans="1:13" ht="15.75" hidden="1" thickBot="1" x14ac:dyDescent="0.3">
      <c r="A16" s="535"/>
      <c r="B16" s="542"/>
      <c r="C16" s="315" t="s">
        <v>270</v>
      </c>
      <c r="D16" s="93"/>
      <c r="E16" s="93"/>
      <c r="F16" s="94"/>
      <c r="G16" s="74"/>
      <c r="H16" s="96"/>
      <c r="I16" s="329">
        <f t="shared" si="0"/>
        <v>0</v>
      </c>
    </row>
    <row r="17" spans="1:14" ht="16.5" thickBot="1" x14ac:dyDescent="0.3">
      <c r="A17" s="316">
        <v>300</v>
      </c>
      <c r="B17" s="553" t="s">
        <v>66</v>
      </c>
      <c r="C17" s="632"/>
      <c r="D17" s="318">
        <v>2075273.05</v>
      </c>
      <c r="E17" s="318">
        <v>1378895.97</v>
      </c>
      <c r="F17" s="317">
        <v>2461132</v>
      </c>
      <c r="G17" s="319">
        <f>G18</f>
        <v>2041280</v>
      </c>
      <c r="H17" s="483">
        <f>H18</f>
        <v>1148933.69</v>
      </c>
      <c r="I17" s="478">
        <f t="shared" si="0"/>
        <v>56.284962866436736</v>
      </c>
    </row>
    <row r="18" spans="1:14" ht="15.75" thickBot="1" x14ac:dyDescent="0.3">
      <c r="A18" s="305">
        <v>320</v>
      </c>
      <c r="B18" s="532" t="s">
        <v>420</v>
      </c>
      <c r="C18" s="533"/>
      <c r="D18" s="320">
        <v>2075273.05</v>
      </c>
      <c r="E18" s="321">
        <v>1378895.97</v>
      </c>
      <c r="F18" s="320">
        <v>2461132</v>
      </c>
      <c r="G18" s="320">
        <f>G19</f>
        <v>2041280</v>
      </c>
      <c r="H18" s="321">
        <f>H19+H50</f>
        <v>1148933.69</v>
      </c>
      <c r="I18" s="479">
        <f t="shared" si="0"/>
        <v>56.284962866436736</v>
      </c>
      <c r="N18" s="141"/>
    </row>
    <row r="19" spans="1:14" ht="13.5" customHeight="1" thickBot="1" x14ac:dyDescent="0.3">
      <c r="A19" s="633"/>
      <c r="B19" s="308">
        <v>321</v>
      </c>
      <c r="C19" s="80" t="s">
        <v>68</v>
      </c>
      <c r="D19" s="56">
        <v>2075273.05</v>
      </c>
      <c r="E19" s="56">
        <v>1378895.97</v>
      </c>
      <c r="F19" s="55">
        <v>2461132</v>
      </c>
      <c r="G19" s="53">
        <f>SUM(G20:G24)</f>
        <v>2041280</v>
      </c>
      <c r="H19" s="54">
        <f>SUM(H20:H24)</f>
        <v>1148933.69</v>
      </c>
      <c r="I19" s="459">
        <f t="shared" si="0"/>
        <v>56.284962866436736</v>
      </c>
    </row>
    <row r="20" spans="1:14" ht="15.75" customHeight="1" x14ac:dyDescent="0.25">
      <c r="A20" s="634"/>
      <c r="B20" s="636"/>
      <c r="C20" s="17" t="s">
        <v>271</v>
      </c>
      <c r="D20" s="45"/>
      <c r="E20" s="196"/>
      <c r="F20" s="45"/>
      <c r="G20" s="74">
        <v>834950</v>
      </c>
      <c r="H20" s="96"/>
      <c r="I20" s="329">
        <f t="shared" si="0"/>
        <v>0</v>
      </c>
      <c r="N20" s="141"/>
    </row>
    <row r="21" spans="1:14" ht="15.75" customHeight="1" x14ac:dyDescent="0.25">
      <c r="A21" s="634"/>
      <c r="B21" s="636"/>
      <c r="C21" s="44" t="s">
        <v>272</v>
      </c>
      <c r="D21" s="45"/>
      <c r="E21" s="196"/>
      <c r="F21" s="45"/>
      <c r="G21" s="74">
        <v>86330</v>
      </c>
      <c r="H21" s="96"/>
      <c r="I21" s="329">
        <f t="shared" si="0"/>
        <v>0</v>
      </c>
    </row>
    <row r="22" spans="1:14" ht="15.75" customHeight="1" x14ac:dyDescent="0.25">
      <c r="A22" s="634"/>
      <c r="B22" s="636"/>
      <c r="C22" s="44" t="s">
        <v>435</v>
      </c>
      <c r="D22" s="45"/>
      <c r="E22" s="196"/>
      <c r="F22" s="45"/>
      <c r="G22" s="74">
        <v>0</v>
      </c>
      <c r="H22" s="96">
        <v>48933.69</v>
      </c>
      <c r="I22" s="329">
        <f t="shared" si="0"/>
        <v>0</v>
      </c>
      <c r="M22" s="254"/>
    </row>
    <row r="23" spans="1:14" ht="15.75" customHeight="1" x14ac:dyDescent="0.25">
      <c r="A23" s="634"/>
      <c r="B23" s="636"/>
      <c r="C23" s="44" t="s">
        <v>274</v>
      </c>
      <c r="D23" s="45"/>
      <c r="E23" s="196"/>
      <c r="F23" s="45"/>
      <c r="G23" s="74">
        <v>20000</v>
      </c>
      <c r="H23" s="96"/>
      <c r="I23" s="329">
        <f t="shared" si="0"/>
        <v>0</v>
      </c>
    </row>
    <row r="24" spans="1:14" ht="15.75" customHeight="1" thickBot="1" x14ac:dyDescent="0.3">
      <c r="A24" s="634"/>
      <c r="B24" s="636"/>
      <c r="C24" s="59" t="s">
        <v>391</v>
      </c>
      <c r="D24" s="45"/>
      <c r="E24" s="196">
        <v>0</v>
      </c>
      <c r="F24" s="45"/>
      <c r="G24" s="74">
        <v>1100000</v>
      </c>
      <c r="H24" s="96">
        <v>1100000</v>
      </c>
      <c r="I24" s="329">
        <f t="shared" si="0"/>
        <v>100</v>
      </c>
    </row>
    <row r="25" spans="1:14" ht="15.75" hidden="1" customHeight="1" x14ac:dyDescent="0.25">
      <c r="A25" s="634"/>
      <c r="B25" s="636"/>
      <c r="C25" s="59"/>
      <c r="D25" s="45"/>
      <c r="E25" s="196">
        <v>0</v>
      </c>
      <c r="F25" s="45"/>
      <c r="G25" s="74"/>
      <c r="H25" s="96"/>
      <c r="I25" s="329">
        <f t="shared" si="0"/>
        <v>0</v>
      </c>
    </row>
    <row r="26" spans="1:14" ht="15.75" hidden="1" customHeight="1" x14ac:dyDescent="0.25">
      <c r="A26" s="634"/>
      <c r="B26" s="636"/>
      <c r="C26" s="322"/>
      <c r="D26" s="45"/>
      <c r="E26" s="196">
        <v>0</v>
      </c>
      <c r="F26" s="45"/>
      <c r="G26" s="74"/>
      <c r="H26" s="96"/>
      <c r="I26" s="329">
        <f t="shared" si="0"/>
        <v>0</v>
      </c>
    </row>
    <row r="27" spans="1:14" ht="15.75" hidden="1" customHeight="1" x14ac:dyDescent="0.25">
      <c r="A27" s="634"/>
      <c r="B27" s="636"/>
      <c r="C27" s="59"/>
      <c r="D27" s="60"/>
      <c r="E27" s="126">
        <v>0</v>
      </c>
      <c r="F27" s="60"/>
      <c r="G27" s="60"/>
      <c r="H27" s="126"/>
      <c r="I27" s="323">
        <f t="shared" si="0"/>
        <v>0</v>
      </c>
    </row>
    <row r="28" spans="1:14" ht="15.75" hidden="1" customHeight="1" x14ac:dyDescent="0.25">
      <c r="A28" s="634"/>
      <c r="B28" s="636"/>
      <c r="C28" s="59"/>
      <c r="D28" s="24"/>
      <c r="E28" s="117">
        <v>0</v>
      </c>
      <c r="F28" s="24"/>
      <c r="G28" s="60"/>
      <c r="H28" s="126"/>
      <c r="I28" s="323">
        <f t="shared" si="0"/>
        <v>0</v>
      </c>
    </row>
    <row r="29" spans="1:14" ht="15.75" hidden="1" customHeight="1" x14ac:dyDescent="0.25">
      <c r="A29" s="634"/>
      <c r="B29" s="636"/>
      <c r="C29" s="59"/>
      <c r="D29" s="24"/>
      <c r="E29" s="117">
        <v>0</v>
      </c>
      <c r="F29" s="24"/>
      <c r="G29" s="60"/>
      <c r="H29" s="126"/>
      <c r="I29" s="323">
        <f t="shared" si="0"/>
        <v>0</v>
      </c>
    </row>
    <row r="30" spans="1:14" ht="15.75" hidden="1" customHeight="1" x14ac:dyDescent="0.25">
      <c r="A30" s="634"/>
      <c r="B30" s="636"/>
      <c r="C30" s="59"/>
      <c r="D30" s="24"/>
      <c r="E30" s="117">
        <v>0</v>
      </c>
      <c r="F30" s="24"/>
      <c r="G30" s="60"/>
      <c r="H30" s="126"/>
      <c r="I30" s="323">
        <f t="shared" si="0"/>
        <v>0</v>
      </c>
    </row>
    <row r="31" spans="1:14" ht="15.75" hidden="1" customHeight="1" x14ac:dyDescent="0.25">
      <c r="A31" s="634"/>
      <c r="B31" s="636"/>
      <c r="C31" s="95"/>
      <c r="D31" s="24"/>
      <c r="E31" s="117">
        <v>0</v>
      </c>
      <c r="F31" s="24"/>
      <c r="G31" s="126"/>
      <c r="H31" s="126"/>
      <c r="I31" s="323">
        <f t="shared" si="0"/>
        <v>0</v>
      </c>
    </row>
    <row r="32" spans="1:14" ht="15.75" hidden="1" customHeight="1" x14ac:dyDescent="0.25">
      <c r="A32" s="634"/>
      <c r="B32" s="636"/>
      <c r="C32" s="95"/>
      <c r="D32" s="24"/>
      <c r="E32" s="117">
        <v>0</v>
      </c>
      <c r="F32" s="24"/>
      <c r="G32" s="126"/>
      <c r="H32" s="126"/>
      <c r="I32" s="323">
        <f t="shared" si="0"/>
        <v>0</v>
      </c>
    </row>
    <row r="33" spans="1:9" ht="15.75" hidden="1" customHeight="1" x14ac:dyDescent="0.25">
      <c r="A33" s="634"/>
      <c r="B33" s="636"/>
      <c r="C33" s="95"/>
      <c r="D33" s="24"/>
      <c r="E33" s="117">
        <v>0</v>
      </c>
      <c r="F33" s="24"/>
      <c r="G33" s="126"/>
      <c r="H33" s="126"/>
      <c r="I33" s="323">
        <f t="shared" si="0"/>
        <v>0</v>
      </c>
    </row>
    <row r="34" spans="1:9" ht="15.75" hidden="1" customHeight="1" x14ac:dyDescent="0.25">
      <c r="A34" s="634"/>
      <c r="B34" s="636"/>
      <c r="C34" s="95"/>
      <c r="D34" s="24"/>
      <c r="E34" s="117">
        <v>0</v>
      </c>
      <c r="F34" s="24"/>
      <c r="G34" s="126"/>
      <c r="H34" s="126"/>
      <c r="I34" s="323">
        <f t="shared" si="0"/>
        <v>0</v>
      </c>
    </row>
    <row r="35" spans="1:9" ht="15.75" hidden="1" customHeight="1" x14ac:dyDescent="0.25">
      <c r="A35" s="634"/>
      <c r="B35" s="636"/>
      <c r="C35" s="95"/>
      <c r="D35" s="24"/>
      <c r="E35" s="117">
        <v>0</v>
      </c>
      <c r="F35" s="24"/>
      <c r="G35" s="126"/>
      <c r="H35" s="126"/>
      <c r="I35" s="323">
        <f t="shared" si="0"/>
        <v>0</v>
      </c>
    </row>
    <row r="36" spans="1:9" ht="15.75" hidden="1" customHeight="1" x14ac:dyDescent="0.25">
      <c r="A36" s="634"/>
      <c r="B36" s="636"/>
      <c r="C36" s="59"/>
      <c r="D36" s="24"/>
      <c r="E36" s="117">
        <v>0</v>
      </c>
      <c r="F36" s="24"/>
      <c r="G36" s="126"/>
      <c r="H36" s="126"/>
      <c r="I36" s="323">
        <f t="shared" si="0"/>
        <v>0</v>
      </c>
    </row>
    <row r="37" spans="1:9" ht="15.75" hidden="1" customHeight="1" x14ac:dyDescent="0.25">
      <c r="A37" s="634"/>
      <c r="B37" s="636"/>
      <c r="C37" s="59"/>
      <c r="D37" s="24"/>
      <c r="E37" s="117">
        <v>0</v>
      </c>
      <c r="F37" s="24"/>
      <c r="G37" s="126"/>
      <c r="H37" s="126"/>
      <c r="I37" s="323">
        <f t="shared" ref="I37:I54" si="1">IF(G37=0,0,H37/G37)*100</f>
        <v>0</v>
      </c>
    </row>
    <row r="38" spans="1:9" ht="15.75" hidden="1" customHeight="1" x14ac:dyDescent="0.25">
      <c r="A38" s="634"/>
      <c r="B38" s="636"/>
      <c r="C38" s="59"/>
      <c r="D38" s="24"/>
      <c r="E38" s="117">
        <v>0</v>
      </c>
      <c r="F38" s="24"/>
      <c r="G38" s="126"/>
      <c r="H38" s="126"/>
      <c r="I38" s="323">
        <f t="shared" si="1"/>
        <v>0</v>
      </c>
    </row>
    <row r="39" spans="1:9" ht="15.75" hidden="1" customHeight="1" x14ac:dyDescent="0.25">
      <c r="A39" s="634"/>
      <c r="B39" s="636"/>
      <c r="C39" s="59"/>
      <c r="D39" s="24"/>
      <c r="E39" s="117">
        <v>0</v>
      </c>
      <c r="F39" s="24"/>
      <c r="G39" s="126"/>
      <c r="H39" s="126"/>
      <c r="I39" s="323">
        <f t="shared" si="1"/>
        <v>0</v>
      </c>
    </row>
    <row r="40" spans="1:9" ht="15.75" hidden="1" customHeight="1" x14ac:dyDescent="0.25">
      <c r="A40" s="634"/>
      <c r="B40" s="636"/>
      <c r="C40" s="59"/>
      <c r="D40" s="24"/>
      <c r="E40" s="117">
        <v>0</v>
      </c>
      <c r="F40" s="24"/>
      <c r="G40" s="60"/>
      <c r="H40" s="126"/>
      <c r="I40" s="323">
        <f t="shared" si="1"/>
        <v>0</v>
      </c>
    </row>
    <row r="41" spans="1:9" ht="15.75" hidden="1" customHeight="1" x14ac:dyDescent="0.25">
      <c r="A41" s="634"/>
      <c r="B41" s="636"/>
      <c r="C41" s="59"/>
      <c r="D41" s="24"/>
      <c r="E41" s="117"/>
      <c r="F41" s="24"/>
      <c r="G41" s="60"/>
      <c r="H41" s="126"/>
      <c r="I41" s="323">
        <f t="shared" si="1"/>
        <v>0</v>
      </c>
    </row>
    <row r="42" spans="1:9" ht="15.75" hidden="1" customHeight="1" x14ac:dyDescent="0.25">
      <c r="A42" s="634"/>
      <c r="B42" s="636"/>
      <c r="C42" s="59"/>
      <c r="D42" s="24"/>
      <c r="E42" s="117">
        <v>0</v>
      </c>
      <c r="F42" s="24"/>
      <c r="G42" s="60"/>
      <c r="H42" s="126"/>
      <c r="I42" s="323">
        <f t="shared" si="1"/>
        <v>0</v>
      </c>
    </row>
    <row r="43" spans="1:9" ht="15.75" hidden="1" customHeight="1" x14ac:dyDescent="0.25">
      <c r="A43" s="634"/>
      <c r="B43" s="636"/>
      <c r="C43" s="59"/>
      <c r="D43" s="24"/>
      <c r="E43" s="117"/>
      <c r="F43" s="24"/>
      <c r="G43" s="60"/>
      <c r="H43" s="126"/>
      <c r="I43" s="323">
        <f t="shared" si="1"/>
        <v>0</v>
      </c>
    </row>
    <row r="44" spans="1:9" ht="15.75" hidden="1" customHeight="1" x14ac:dyDescent="0.25">
      <c r="A44" s="634"/>
      <c r="B44" s="636"/>
      <c r="C44" s="59"/>
      <c r="D44" s="24"/>
      <c r="E44" s="117"/>
      <c r="F44" s="24"/>
      <c r="G44" s="60"/>
      <c r="H44" s="126"/>
      <c r="I44" s="323">
        <f t="shared" si="1"/>
        <v>0</v>
      </c>
    </row>
    <row r="45" spans="1:9" ht="15.75" hidden="1" thickBot="1" x14ac:dyDescent="0.3">
      <c r="A45" s="634"/>
      <c r="B45" s="636"/>
      <c r="C45" s="59"/>
      <c r="D45" s="24"/>
      <c r="E45" s="117"/>
      <c r="F45" s="24"/>
      <c r="G45" s="60"/>
      <c r="H45" s="126"/>
      <c r="I45" s="323">
        <f t="shared" si="1"/>
        <v>0</v>
      </c>
    </row>
    <row r="46" spans="1:9" ht="15.75" hidden="1" thickBot="1" x14ac:dyDescent="0.3">
      <c r="A46" s="634"/>
      <c r="B46" s="636"/>
      <c r="C46" s="59"/>
      <c r="D46" s="24"/>
      <c r="E46" s="117"/>
      <c r="F46" s="24"/>
      <c r="G46" s="60"/>
      <c r="H46" s="126"/>
      <c r="I46" s="323">
        <f t="shared" si="1"/>
        <v>0</v>
      </c>
    </row>
    <row r="47" spans="1:9" ht="15.75" hidden="1" thickBot="1" x14ac:dyDescent="0.3">
      <c r="A47" s="634"/>
      <c r="B47" s="636"/>
      <c r="C47" s="59"/>
      <c r="D47" s="24"/>
      <c r="E47" s="117"/>
      <c r="F47" s="24"/>
      <c r="G47" s="60"/>
      <c r="H47" s="126"/>
      <c r="I47" s="323">
        <f t="shared" si="1"/>
        <v>0</v>
      </c>
    </row>
    <row r="48" spans="1:9" ht="15.75" hidden="1" thickBot="1" x14ac:dyDescent="0.3">
      <c r="A48" s="634"/>
      <c r="B48" s="636"/>
      <c r="C48" s="59"/>
      <c r="D48" s="24"/>
      <c r="E48" s="117"/>
      <c r="F48" s="24"/>
      <c r="G48" s="60"/>
      <c r="H48" s="126"/>
      <c r="I48" s="323">
        <f t="shared" si="1"/>
        <v>0</v>
      </c>
    </row>
    <row r="49" spans="1:9" ht="15.75" hidden="1" thickBot="1" x14ac:dyDescent="0.3">
      <c r="A49" s="635"/>
      <c r="B49" s="636"/>
      <c r="C49" s="59"/>
      <c r="D49" s="24"/>
      <c r="E49" s="117"/>
      <c r="F49" s="24"/>
      <c r="G49" s="126"/>
      <c r="H49" s="126"/>
      <c r="I49" s="323">
        <f t="shared" si="1"/>
        <v>0</v>
      </c>
    </row>
    <row r="50" spans="1:9" ht="15.75" thickBot="1" x14ac:dyDescent="0.3">
      <c r="A50" s="324">
        <v>330</v>
      </c>
      <c r="B50" s="532" t="s">
        <v>98</v>
      </c>
      <c r="C50" s="533"/>
      <c r="D50" s="325"/>
      <c r="E50" s="326">
        <v>0</v>
      </c>
      <c r="F50" s="170"/>
      <c r="G50" s="327">
        <v>0</v>
      </c>
      <c r="H50" s="484">
        <v>0</v>
      </c>
      <c r="I50" s="480">
        <f t="shared" si="1"/>
        <v>0</v>
      </c>
    </row>
    <row r="51" spans="1:9" ht="15.75" thickBot="1" x14ac:dyDescent="0.3">
      <c r="A51" s="574"/>
      <c r="B51" s="308">
        <v>332</v>
      </c>
      <c r="C51" s="80" t="s">
        <v>275</v>
      </c>
      <c r="D51" s="81"/>
      <c r="E51" s="91">
        <v>0</v>
      </c>
      <c r="F51" s="84"/>
      <c r="G51" s="84">
        <v>0</v>
      </c>
      <c r="H51" s="83"/>
      <c r="I51" s="328">
        <f t="shared" si="1"/>
        <v>0</v>
      </c>
    </row>
    <row r="52" spans="1:9" x14ac:dyDescent="0.25">
      <c r="A52" s="575"/>
      <c r="B52" s="540"/>
      <c r="C52" s="17" t="s">
        <v>276</v>
      </c>
      <c r="D52" s="45"/>
      <c r="E52" s="196"/>
      <c r="F52" s="45"/>
      <c r="G52" s="96"/>
      <c r="H52" s="96"/>
      <c r="I52" s="329">
        <f t="shared" si="1"/>
        <v>0</v>
      </c>
    </row>
    <row r="53" spans="1:9" ht="15.75" thickBot="1" x14ac:dyDescent="0.3">
      <c r="A53" s="575"/>
      <c r="B53" s="541"/>
      <c r="C53" s="165"/>
      <c r="D53" s="94"/>
      <c r="E53" s="93"/>
      <c r="F53" s="94"/>
      <c r="G53" s="96"/>
      <c r="H53" s="96"/>
      <c r="I53" s="329">
        <f t="shared" si="1"/>
        <v>0</v>
      </c>
    </row>
    <row r="54" spans="1:9" ht="17.25" thickTop="1" thickBot="1" x14ac:dyDescent="0.3">
      <c r="A54" s="330"/>
      <c r="B54" s="331"/>
      <c r="C54" s="298" t="s">
        <v>277</v>
      </c>
      <c r="D54" s="133">
        <v>2123247.52</v>
      </c>
      <c r="E54" s="134">
        <v>1526662.64</v>
      </c>
      <c r="F54" s="133">
        <v>2638168</v>
      </c>
      <c r="G54" s="133">
        <f>G5+G17</f>
        <v>2897216</v>
      </c>
      <c r="H54" s="134">
        <f>H5+H17</f>
        <v>2088595.63</v>
      </c>
      <c r="I54" s="481">
        <f t="shared" si="1"/>
        <v>72.089745120833243</v>
      </c>
    </row>
    <row r="55" spans="1:9" ht="15.75" thickTop="1" x14ac:dyDescent="0.25"/>
    <row r="57" spans="1:9" x14ac:dyDescent="0.25">
      <c r="H57" s="141"/>
    </row>
  </sheetData>
  <mergeCells count="23">
    <mergeCell ref="G3:G4"/>
    <mergeCell ref="I3:I4"/>
    <mergeCell ref="B5:C5"/>
    <mergeCell ref="E3:E4"/>
    <mergeCell ref="F3:F4"/>
    <mergeCell ref="B3:B4"/>
    <mergeCell ref="C3:C4"/>
    <mergeCell ref="D3:D4"/>
    <mergeCell ref="H3:H4"/>
    <mergeCell ref="A1:C1"/>
    <mergeCell ref="A2:C2"/>
    <mergeCell ref="B50:C50"/>
    <mergeCell ref="A51:A53"/>
    <mergeCell ref="B52:B53"/>
    <mergeCell ref="A7:A16"/>
    <mergeCell ref="B8:B10"/>
    <mergeCell ref="B12:B16"/>
    <mergeCell ref="B17:C17"/>
    <mergeCell ref="B18:C18"/>
    <mergeCell ref="A19:A49"/>
    <mergeCell ref="B20:B49"/>
    <mergeCell ref="A3:A4"/>
    <mergeCell ref="B6:C6"/>
  </mergeCells>
  <pageMargins left="3.937007874015748E-2" right="3.937007874015748E-2" top="3.937007874015748E-2" bottom="3.937007874015748E-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zoomScaleNormal="100" workbookViewId="0">
      <selection activeCell="J3" sqref="J3"/>
    </sheetView>
  </sheetViews>
  <sheetFormatPr defaultRowHeight="15" x14ac:dyDescent="0.25"/>
  <cols>
    <col min="1" max="1" width="10.28515625" customWidth="1"/>
    <col min="2" max="2" width="8.42578125" customWidth="1"/>
    <col min="3" max="3" width="36.5703125" customWidth="1"/>
    <col min="4" max="5" width="14.28515625" hidden="1" customWidth="1"/>
    <col min="6" max="6" width="11.85546875" hidden="1" customWidth="1"/>
    <col min="7" max="7" width="14.42578125" style="13" customWidth="1"/>
    <col min="8" max="8" width="14.5703125" customWidth="1"/>
    <col min="9" max="9" width="12.7109375" customWidth="1"/>
    <col min="11" max="11" width="14.28515625" style="254" customWidth="1"/>
    <col min="241" max="241" width="10.85546875" customWidth="1"/>
    <col min="243" max="243" width="34.140625" customWidth="1"/>
    <col min="244" max="255" width="0" hidden="1" customWidth="1"/>
    <col min="256" max="258" width="15.28515625" customWidth="1"/>
    <col min="259" max="259" width="13.7109375" customWidth="1"/>
    <col min="260" max="260" width="10.5703125" customWidth="1"/>
    <col min="261" max="262" width="14.140625" customWidth="1"/>
    <col min="265" max="265" width="11.28515625" customWidth="1"/>
    <col min="497" max="497" width="10.85546875" customWidth="1"/>
    <col min="499" max="499" width="34.140625" customWidth="1"/>
    <col min="500" max="511" width="0" hidden="1" customWidth="1"/>
    <col min="512" max="514" width="15.28515625" customWidth="1"/>
    <col min="515" max="515" width="13.7109375" customWidth="1"/>
    <col min="516" max="516" width="10.5703125" customWidth="1"/>
    <col min="517" max="518" width="14.140625" customWidth="1"/>
    <col min="521" max="521" width="11.28515625" customWidth="1"/>
    <col min="753" max="753" width="10.85546875" customWidth="1"/>
    <col min="755" max="755" width="34.140625" customWidth="1"/>
    <col min="756" max="767" width="0" hidden="1" customWidth="1"/>
    <col min="768" max="770" width="15.28515625" customWidth="1"/>
    <col min="771" max="771" width="13.7109375" customWidth="1"/>
    <col min="772" max="772" width="10.5703125" customWidth="1"/>
    <col min="773" max="774" width="14.140625" customWidth="1"/>
    <col min="777" max="777" width="11.28515625" customWidth="1"/>
    <col min="1009" max="1009" width="10.85546875" customWidth="1"/>
    <col min="1011" max="1011" width="34.140625" customWidth="1"/>
    <col min="1012" max="1023" width="0" hidden="1" customWidth="1"/>
    <col min="1024" max="1026" width="15.28515625" customWidth="1"/>
    <col min="1027" max="1027" width="13.7109375" customWidth="1"/>
    <col min="1028" max="1028" width="10.5703125" customWidth="1"/>
    <col min="1029" max="1030" width="14.140625" customWidth="1"/>
    <col min="1033" max="1033" width="11.28515625" customWidth="1"/>
    <col min="1265" max="1265" width="10.85546875" customWidth="1"/>
    <col min="1267" max="1267" width="34.140625" customWidth="1"/>
    <col min="1268" max="1279" width="0" hidden="1" customWidth="1"/>
    <col min="1280" max="1282" width="15.28515625" customWidth="1"/>
    <col min="1283" max="1283" width="13.7109375" customWidth="1"/>
    <col min="1284" max="1284" width="10.5703125" customWidth="1"/>
    <col min="1285" max="1286" width="14.140625" customWidth="1"/>
    <col min="1289" max="1289" width="11.28515625" customWidth="1"/>
    <col min="1521" max="1521" width="10.85546875" customWidth="1"/>
    <col min="1523" max="1523" width="34.140625" customWidth="1"/>
    <col min="1524" max="1535" width="0" hidden="1" customWidth="1"/>
    <col min="1536" max="1538" width="15.28515625" customWidth="1"/>
    <col min="1539" max="1539" width="13.7109375" customWidth="1"/>
    <col min="1540" max="1540" width="10.5703125" customWidth="1"/>
    <col min="1541" max="1542" width="14.140625" customWidth="1"/>
    <col min="1545" max="1545" width="11.28515625" customWidth="1"/>
    <col min="1777" max="1777" width="10.85546875" customWidth="1"/>
    <col min="1779" max="1779" width="34.140625" customWidth="1"/>
    <col min="1780" max="1791" width="0" hidden="1" customWidth="1"/>
    <col min="1792" max="1794" width="15.28515625" customWidth="1"/>
    <col min="1795" max="1795" width="13.7109375" customWidth="1"/>
    <col min="1796" max="1796" width="10.5703125" customWidth="1"/>
    <col min="1797" max="1798" width="14.140625" customWidth="1"/>
    <col min="1801" max="1801" width="11.28515625" customWidth="1"/>
    <col min="2033" max="2033" width="10.85546875" customWidth="1"/>
    <col min="2035" max="2035" width="34.140625" customWidth="1"/>
    <col min="2036" max="2047" width="0" hidden="1" customWidth="1"/>
    <col min="2048" max="2050" width="15.28515625" customWidth="1"/>
    <col min="2051" max="2051" width="13.7109375" customWidth="1"/>
    <col min="2052" max="2052" width="10.5703125" customWidth="1"/>
    <col min="2053" max="2054" width="14.140625" customWidth="1"/>
    <col min="2057" max="2057" width="11.28515625" customWidth="1"/>
    <col min="2289" max="2289" width="10.85546875" customWidth="1"/>
    <col min="2291" max="2291" width="34.140625" customWidth="1"/>
    <col min="2292" max="2303" width="0" hidden="1" customWidth="1"/>
    <col min="2304" max="2306" width="15.28515625" customWidth="1"/>
    <col min="2307" max="2307" width="13.7109375" customWidth="1"/>
    <col min="2308" max="2308" width="10.5703125" customWidth="1"/>
    <col min="2309" max="2310" width="14.140625" customWidth="1"/>
    <col min="2313" max="2313" width="11.28515625" customWidth="1"/>
    <col min="2545" max="2545" width="10.85546875" customWidth="1"/>
    <col min="2547" max="2547" width="34.140625" customWidth="1"/>
    <col min="2548" max="2559" width="0" hidden="1" customWidth="1"/>
    <col min="2560" max="2562" width="15.28515625" customWidth="1"/>
    <col min="2563" max="2563" width="13.7109375" customWidth="1"/>
    <col min="2564" max="2564" width="10.5703125" customWidth="1"/>
    <col min="2565" max="2566" width="14.140625" customWidth="1"/>
    <col min="2569" max="2569" width="11.28515625" customWidth="1"/>
    <col min="2801" max="2801" width="10.85546875" customWidth="1"/>
    <col min="2803" max="2803" width="34.140625" customWidth="1"/>
    <col min="2804" max="2815" width="0" hidden="1" customWidth="1"/>
    <col min="2816" max="2818" width="15.28515625" customWidth="1"/>
    <col min="2819" max="2819" width="13.7109375" customWidth="1"/>
    <col min="2820" max="2820" width="10.5703125" customWidth="1"/>
    <col min="2821" max="2822" width="14.140625" customWidth="1"/>
    <col min="2825" max="2825" width="11.28515625" customWidth="1"/>
    <col min="3057" max="3057" width="10.85546875" customWidth="1"/>
    <col min="3059" max="3059" width="34.140625" customWidth="1"/>
    <col min="3060" max="3071" width="0" hidden="1" customWidth="1"/>
    <col min="3072" max="3074" width="15.28515625" customWidth="1"/>
    <col min="3075" max="3075" width="13.7109375" customWidth="1"/>
    <col min="3076" max="3076" width="10.5703125" customWidth="1"/>
    <col min="3077" max="3078" width="14.140625" customWidth="1"/>
    <col min="3081" max="3081" width="11.28515625" customWidth="1"/>
    <col min="3313" max="3313" width="10.85546875" customWidth="1"/>
    <col min="3315" max="3315" width="34.140625" customWidth="1"/>
    <col min="3316" max="3327" width="0" hidden="1" customWidth="1"/>
    <col min="3328" max="3330" width="15.28515625" customWidth="1"/>
    <col min="3331" max="3331" width="13.7109375" customWidth="1"/>
    <col min="3332" max="3332" width="10.5703125" customWidth="1"/>
    <col min="3333" max="3334" width="14.140625" customWidth="1"/>
    <col min="3337" max="3337" width="11.28515625" customWidth="1"/>
    <col min="3569" max="3569" width="10.85546875" customWidth="1"/>
    <col min="3571" max="3571" width="34.140625" customWidth="1"/>
    <col min="3572" max="3583" width="0" hidden="1" customWidth="1"/>
    <col min="3584" max="3586" width="15.28515625" customWidth="1"/>
    <col min="3587" max="3587" width="13.7109375" customWidth="1"/>
    <col min="3588" max="3588" width="10.5703125" customWidth="1"/>
    <col min="3589" max="3590" width="14.140625" customWidth="1"/>
    <col min="3593" max="3593" width="11.28515625" customWidth="1"/>
    <col min="3825" max="3825" width="10.85546875" customWidth="1"/>
    <col min="3827" max="3827" width="34.140625" customWidth="1"/>
    <col min="3828" max="3839" width="0" hidden="1" customWidth="1"/>
    <col min="3840" max="3842" width="15.28515625" customWidth="1"/>
    <col min="3843" max="3843" width="13.7109375" customWidth="1"/>
    <col min="3844" max="3844" width="10.5703125" customWidth="1"/>
    <col min="3845" max="3846" width="14.140625" customWidth="1"/>
    <col min="3849" max="3849" width="11.28515625" customWidth="1"/>
    <col min="4081" max="4081" width="10.85546875" customWidth="1"/>
    <col min="4083" max="4083" width="34.140625" customWidth="1"/>
    <col min="4084" max="4095" width="0" hidden="1" customWidth="1"/>
    <col min="4096" max="4098" width="15.28515625" customWidth="1"/>
    <col min="4099" max="4099" width="13.7109375" customWidth="1"/>
    <col min="4100" max="4100" width="10.5703125" customWidth="1"/>
    <col min="4101" max="4102" width="14.140625" customWidth="1"/>
    <col min="4105" max="4105" width="11.28515625" customWidth="1"/>
    <col min="4337" max="4337" width="10.85546875" customWidth="1"/>
    <col min="4339" max="4339" width="34.140625" customWidth="1"/>
    <col min="4340" max="4351" width="0" hidden="1" customWidth="1"/>
    <col min="4352" max="4354" width="15.28515625" customWidth="1"/>
    <col min="4355" max="4355" width="13.7109375" customWidth="1"/>
    <col min="4356" max="4356" width="10.5703125" customWidth="1"/>
    <col min="4357" max="4358" width="14.140625" customWidth="1"/>
    <col min="4361" max="4361" width="11.28515625" customWidth="1"/>
    <col min="4593" max="4593" width="10.85546875" customWidth="1"/>
    <col min="4595" max="4595" width="34.140625" customWidth="1"/>
    <col min="4596" max="4607" width="0" hidden="1" customWidth="1"/>
    <col min="4608" max="4610" width="15.28515625" customWidth="1"/>
    <col min="4611" max="4611" width="13.7109375" customWidth="1"/>
    <col min="4612" max="4612" width="10.5703125" customWidth="1"/>
    <col min="4613" max="4614" width="14.140625" customWidth="1"/>
    <col min="4617" max="4617" width="11.28515625" customWidth="1"/>
    <col min="4849" max="4849" width="10.85546875" customWidth="1"/>
    <col min="4851" max="4851" width="34.140625" customWidth="1"/>
    <col min="4852" max="4863" width="0" hidden="1" customWidth="1"/>
    <col min="4864" max="4866" width="15.28515625" customWidth="1"/>
    <col min="4867" max="4867" width="13.7109375" customWidth="1"/>
    <col min="4868" max="4868" width="10.5703125" customWidth="1"/>
    <col min="4869" max="4870" width="14.140625" customWidth="1"/>
    <col min="4873" max="4873" width="11.28515625" customWidth="1"/>
    <col min="5105" max="5105" width="10.85546875" customWidth="1"/>
    <col min="5107" max="5107" width="34.140625" customWidth="1"/>
    <col min="5108" max="5119" width="0" hidden="1" customWidth="1"/>
    <col min="5120" max="5122" width="15.28515625" customWidth="1"/>
    <col min="5123" max="5123" width="13.7109375" customWidth="1"/>
    <col min="5124" max="5124" width="10.5703125" customWidth="1"/>
    <col min="5125" max="5126" width="14.140625" customWidth="1"/>
    <col min="5129" max="5129" width="11.28515625" customWidth="1"/>
    <col min="5361" max="5361" width="10.85546875" customWidth="1"/>
    <col min="5363" max="5363" width="34.140625" customWidth="1"/>
    <col min="5364" max="5375" width="0" hidden="1" customWidth="1"/>
    <col min="5376" max="5378" width="15.28515625" customWidth="1"/>
    <col min="5379" max="5379" width="13.7109375" customWidth="1"/>
    <col min="5380" max="5380" width="10.5703125" customWidth="1"/>
    <col min="5381" max="5382" width="14.140625" customWidth="1"/>
    <col min="5385" max="5385" width="11.28515625" customWidth="1"/>
    <col min="5617" max="5617" width="10.85546875" customWidth="1"/>
    <col min="5619" max="5619" width="34.140625" customWidth="1"/>
    <col min="5620" max="5631" width="0" hidden="1" customWidth="1"/>
    <col min="5632" max="5634" width="15.28515625" customWidth="1"/>
    <col min="5635" max="5635" width="13.7109375" customWidth="1"/>
    <col min="5636" max="5636" width="10.5703125" customWidth="1"/>
    <col min="5637" max="5638" width="14.140625" customWidth="1"/>
    <col min="5641" max="5641" width="11.28515625" customWidth="1"/>
    <col min="5873" max="5873" width="10.85546875" customWidth="1"/>
    <col min="5875" max="5875" width="34.140625" customWidth="1"/>
    <col min="5876" max="5887" width="0" hidden="1" customWidth="1"/>
    <col min="5888" max="5890" width="15.28515625" customWidth="1"/>
    <col min="5891" max="5891" width="13.7109375" customWidth="1"/>
    <col min="5892" max="5892" width="10.5703125" customWidth="1"/>
    <col min="5893" max="5894" width="14.140625" customWidth="1"/>
    <col min="5897" max="5897" width="11.28515625" customWidth="1"/>
    <col min="6129" max="6129" width="10.85546875" customWidth="1"/>
    <col min="6131" max="6131" width="34.140625" customWidth="1"/>
    <col min="6132" max="6143" width="0" hidden="1" customWidth="1"/>
    <col min="6144" max="6146" width="15.28515625" customWidth="1"/>
    <col min="6147" max="6147" width="13.7109375" customWidth="1"/>
    <col min="6148" max="6148" width="10.5703125" customWidth="1"/>
    <col min="6149" max="6150" width="14.140625" customWidth="1"/>
    <col min="6153" max="6153" width="11.28515625" customWidth="1"/>
    <col min="6385" max="6385" width="10.85546875" customWidth="1"/>
    <col min="6387" max="6387" width="34.140625" customWidth="1"/>
    <col min="6388" max="6399" width="0" hidden="1" customWidth="1"/>
    <col min="6400" max="6402" width="15.28515625" customWidth="1"/>
    <col min="6403" max="6403" width="13.7109375" customWidth="1"/>
    <col min="6404" max="6404" width="10.5703125" customWidth="1"/>
    <col min="6405" max="6406" width="14.140625" customWidth="1"/>
    <col min="6409" max="6409" width="11.28515625" customWidth="1"/>
    <col min="6641" max="6641" width="10.85546875" customWidth="1"/>
    <col min="6643" max="6643" width="34.140625" customWidth="1"/>
    <col min="6644" max="6655" width="0" hidden="1" customWidth="1"/>
    <col min="6656" max="6658" width="15.28515625" customWidth="1"/>
    <col min="6659" max="6659" width="13.7109375" customWidth="1"/>
    <col min="6660" max="6660" width="10.5703125" customWidth="1"/>
    <col min="6661" max="6662" width="14.140625" customWidth="1"/>
    <col min="6665" max="6665" width="11.28515625" customWidth="1"/>
    <col min="6897" max="6897" width="10.85546875" customWidth="1"/>
    <col min="6899" max="6899" width="34.140625" customWidth="1"/>
    <col min="6900" max="6911" width="0" hidden="1" customWidth="1"/>
    <col min="6912" max="6914" width="15.28515625" customWidth="1"/>
    <col min="6915" max="6915" width="13.7109375" customWidth="1"/>
    <col min="6916" max="6916" width="10.5703125" customWidth="1"/>
    <col min="6917" max="6918" width="14.140625" customWidth="1"/>
    <col min="6921" max="6921" width="11.28515625" customWidth="1"/>
    <col min="7153" max="7153" width="10.85546875" customWidth="1"/>
    <col min="7155" max="7155" width="34.140625" customWidth="1"/>
    <col min="7156" max="7167" width="0" hidden="1" customWidth="1"/>
    <col min="7168" max="7170" width="15.28515625" customWidth="1"/>
    <col min="7171" max="7171" width="13.7109375" customWidth="1"/>
    <col min="7172" max="7172" width="10.5703125" customWidth="1"/>
    <col min="7173" max="7174" width="14.140625" customWidth="1"/>
    <col min="7177" max="7177" width="11.28515625" customWidth="1"/>
    <col min="7409" max="7409" width="10.85546875" customWidth="1"/>
    <col min="7411" max="7411" width="34.140625" customWidth="1"/>
    <col min="7412" max="7423" width="0" hidden="1" customWidth="1"/>
    <col min="7424" max="7426" width="15.28515625" customWidth="1"/>
    <col min="7427" max="7427" width="13.7109375" customWidth="1"/>
    <col min="7428" max="7428" width="10.5703125" customWidth="1"/>
    <col min="7429" max="7430" width="14.140625" customWidth="1"/>
    <col min="7433" max="7433" width="11.28515625" customWidth="1"/>
    <col min="7665" max="7665" width="10.85546875" customWidth="1"/>
    <col min="7667" max="7667" width="34.140625" customWidth="1"/>
    <col min="7668" max="7679" width="0" hidden="1" customWidth="1"/>
    <col min="7680" max="7682" width="15.28515625" customWidth="1"/>
    <col min="7683" max="7683" width="13.7109375" customWidth="1"/>
    <col min="7684" max="7684" width="10.5703125" customWidth="1"/>
    <col min="7685" max="7686" width="14.140625" customWidth="1"/>
    <col min="7689" max="7689" width="11.28515625" customWidth="1"/>
    <col min="7921" max="7921" width="10.85546875" customWidth="1"/>
    <col min="7923" max="7923" width="34.140625" customWidth="1"/>
    <col min="7924" max="7935" width="0" hidden="1" customWidth="1"/>
    <col min="7936" max="7938" width="15.28515625" customWidth="1"/>
    <col min="7939" max="7939" width="13.7109375" customWidth="1"/>
    <col min="7940" max="7940" width="10.5703125" customWidth="1"/>
    <col min="7941" max="7942" width="14.140625" customWidth="1"/>
    <col min="7945" max="7945" width="11.28515625" customWidth="1"/>
    <col min="8177" max="8177" width="10.85546875" customWidth="1"/>
    <col min="8179" max="8179" width="34.140625" customWidth="1"/>
    <col min="8180" max="8191" width="0" hidden="1" customWidth="1"/>
    <col min="8192" max="8194" width="15.28515625" customWidth="1"/>
    <col min="8195" max="8195" width="13.7109375" customWidth="1"/>
    <col min="8196" max="8196" width="10.5703125" customWidth="1"/>
    <col min="8197" max="8198" width="14.140625" customWidth="1"/>
    <col min="8201" max="8201" width="11.28515625" customWidth="1"/>
    <col min="8433" max="8433" width="10.85546875" customWidth="1"/>
    <col min="8435" max="8435" width="34.140625" customWidth="1"/>
    <col min="8436" max="8447" width="0" hidden="1" customWidth="1"/>
    <col min="8448" max="8450" width="15.28515625" customWidth="1"/>
    <col min="8451" max="8451" width="13.7109375" customWidth="1"/>
    <col min="8452" max="8452" width="10.5703125" customWidth="1"/>
    <col min="8453" max="8454" width="14.140625" customWidth="1"/>
    <col min="8457" max="8457" width="11.28515625" customWidth="1"/>
    <col min="8689" max="8689" width="10.85546875" customWidth="1"/>
    <col min="8691" max="8691" width="34.140625" customWidth="1"/>
    <col min="8692" max="8703" width="0" hidden="1" customWidth="1"/>
    <col min="8704" max="8706" width="15.28515625" customWidth="1"/>
    <col min="8707" max="8707" width="13.7109375" customWidth="1"/>
    <col min="8708" max="8708" width="10.5703125" customWidth="1"/>
    <col min="8709" max="8710" width="14.140625" customWidth="1"/>
    <col min="8713" max="8713" width="11.28515625" customWidth="1"/>
    <col min="8945" max="8945" width="10.85546875" customWidth="1"/>
    <col min="8947" max="8947" width="34.140625" customWidth="1"/>
    <col min="8948" max="8959" width="0" hidden="1" customWidth="1"/>
    <col min="8960" max="8962" width="15.28515625" customWidth="1"/>
    <col min="8963" max="8963" width="13.7109375" customWidth="1"/>
    <col min="8964" max="8964" width="10.5703125" customWidth="1"/>
    <col min="8965" max="8966" width="14.140625" customWidth="1"/>
    <col min="8969" max="8969" width="11.28515625" customWidth="1"/>
    <col min="9201" max="9201" width="10.85546875" customWidth="1"/>
    <col min="9203" max="9203" width="34.140625" customWidth="1"/>
    <col min="9204" max="9215" width="0" hidden="1" customWidth="1"/>
    <col min="9216" max="9218" width="15.28515625" customWidth="1"/>
    <col min="9219" max="9219" width="13.7109375" customWidth="1"/>
    <col min="9220" max="9220" width="10.5703125" customWidth="1"/>
    <col min="9221" max="9222" width="14.140625" customWidth="1"/>
    <col min="9225" max="9225" width="11.28515625" customWidth="1"/>
    <col min="9457" max="9457" width="10.85546875" customWidth="1"/>
    <col min="9459" max="9459" width="34.140625" customWidth="1"/>
    <col min="9460" max="9471" width="0" hidden="1" customWidth="1"/>
    <col min="9472" max="9474" width="15.28515625" customWidth="1"/>
    <col min="9475" max="9475" width="13.7109375" customWidth="1"/>
    <col min="9476" max="9476" width="10.5703125" customWidth="1"/>
    <col min="9477" max="9478" width="14.140625" customWidth="1"/>
    <col min="9481" max="9481" width="11.28515625" customWidth="1"/>
    <col min="9713" max="9713" width="10.85546875" customWidth="1"/>
    <col min="9715" max="9715" width="34.140625" customWidth="1"/>
    <col min="9716" max="9727" width="0" hidden="1" customWidth="1"/>
    <col min="9728" max="9730" width="15.28515625" customWidth="1"/>
    <col min="9731" max="9731" width="13.7109375" customWidth="1"/>
    <col min="9732" max="9732" width="10.5703125" customWidth="1"/>
    <col min="9733" max="9734" width="14.140625" customWidth="1"/>
    <col min="9737" max="9737" width="11.28515625" customWidth="1"/>
    <col min="9969" max="9969" width="10.85546875" customWidth="1"/>
    <col min="9971" max="9971" width="34.140625" customWidth="1"/>
    <col min="9972" max="9983" width="0" hidden="1" customWidth="1"/>
    <col min="9984" max="9986" width="15.28515625" customWidth="1"/>
    <col min="9987" max="9987" width="13.7109375" customWidth="1"/>
    <col min="9988" max="9988" width="10.5703125" customWidth="1"/>
    <col min="9989" max="9990" width="14.140625" customWidth="1"/>
    <col min="9993" max="9993" width="11.28515625" customWidth="1"/>
    <col min="10225" max="10225" width="10.85546875" customWidth="1"/>
    <col min="10227" max="10227" width="34.140625" customWidth="1"/>
    <col min="10228" max="10239" width="0" hidden="1" customWidth="1"/>
    <col min="10240" max="10242" width="15.28515625" customWidth="1"/>
    <col min="10243" max="10243" width="13.7109375" customWidth="1"/>
    <col min="10244" max="10244" width="10.5703125" customWidth="1"/>
    <col min="10245" max="10246" width="14.140625" customWidth="1"/>
    <col min="10249" max="10249" width="11.28515625" customWidth="1"/>
    <col min="10481" max="10481" width="10.85546875" customWidth="1"/>
    <col min="10483" max="10483" width="34.140625" customWidth="1"/>
    <col min="10484" max="10495" width="0" hidden="1" customWidth="1"/>
    <col min="10496" max="10498" width="15.28515625" customWidth="1"/>
    <col min="10499" max="10499" width="13.7109375" customWidth="1"/>
    <col min="10500" max="10500" width="10.5703125" customWidth="1"/>
    <col min="10501" max="10502" width="14.140625" customWidth="1"/>
    <col min="10505" max="10505" width="11.28515625" customWidth="1"/>
    <col min="10737" max="10737" width="10.85546875" customWidth="1"/>
    <col min="10739" max="10739" width="34.140625" customWidth="1"/>
    <col min="10740" max="10751" width="0" hidden="1" customWidth="1"/>
    <col min="10752" max="10754" width="15.28515625" customWidth="1"/>
    <col min="10755" max="10755" width="13.7109375" customWidth="1"/>
    <col min="10756" max="10756" width="10.5703125" customWidth="1"/>
    <col min="10757" max="10758" width="14.140625" customWidth="1"/>
    <col min="10761" max="10761" width="11.28515625" customWidth="1"/>
    <col min="10993" max="10993" width="10.85546875" customWidth="1"/>
    <col min="10995" max="10995" width="34.140625" customWidth="1"/>
    <col min="10996" max="11007" width="0" hidden="1" customWidth="1"/>
    <col min="11008" max="11010" width="15.28515625" customWidth="1"/>
    <col min="11011" max="11011" width="13.7109375" customWidth="1"/>
    <col min="11012" max="11012" width="10.5703125" customWidth="1"/>
    <col min="11013" max="11014" width="14.140625" customWidth="1"/>
    <col min="11017" max="11017" width="11.28515625" customWidth="1"/>
    <col min="11249" max="11249" width="10.85546875" customWidth="1"/>
    <col min="11251" max="11251" width="34.140625" customWidth="1"/>
    <col min="11252" max="11263" width="0" hidden="1" customWidth="1"/>
    <col min="11264" max="11266" width="15.28515625" customWidth="1"/>
    <col min="11267" max="11267" width="13.7109375" customWidth="1"/>
    <col min="11268" max="11268" width="10.5703125" customWidth="1"/>
    <col min="11269" max="11270" width="14.140625" customWidth="1"/>
    <col min="11273" max="11273" width="11.28515625" customWidth="1"/>
    <col min="11505" max="11505" width="10.85546875" customWidth="1"/>
    <col min="11507" max="11507" width="34.140625" customWidth="1"/>
    <col min="11508" max="11519" width="0" hidden="1" customWidth="1"/>
    <col min="11520" max="11522" width="15.28515625" customWidth="1"/>
    <col min="11523" max="11523" width="13.7109375" customWidth="1"/>
    <col min="11524" max="11524" width="10.5703125" customWidth="1"/>
    <col min="11525" max="11526" width="14.140625" customWidth="1"/>
    <col min="11529" max="11529" width="11.28515625" customWidth="1"/>
    <col min="11761" max="11761" width="10.85546875" customWidth="1"/>
    <col min="11763" max="11763" width="34.140625" customWidth="1"/>
    <col min="11764" max="11775" width="0" hidden="1" customWidth="1"/>
    <col min="11776" max="11778" width="15.28515625" customWidth="1"/>
    <col min="11779" max="11779" width="13.7109375" customWidth="1"/>
    <col min="11780" max="11780" width="10.5703125" customWidth="1"/>
    <col min="11781" max="11782" width="14.140625" customWidth="1"/>
    <col min="11785" max="11785" width="11.28515625" customWidth="1"/>
    <col min="12017" max="12017" width="10.85546875" customWidth="1"/>
    <col min="12019" max="12019" width="34.140625" customWidth="1"/>
    <col min="12020" max="12031" width="0" hidden="1" customWidth="1"/>
    <col min="12032" max="12034" width="15.28515625" customWidth="1"/>
    <col min="12035" max="12035" width="13.7109375" customWidth="1"/>
    <col min="12036" max="12036" width="10.5703125" customWidth="1"/>
    <col min="12037" max="12038" width="14.140625" customWidth="1"/>
    <col min="12041" max="12041" width="11.28515625" customWidth="1"/>
    <col min="12273" max="12273" width="10.85546875" customWidth="1"/>
    <col min="12275" max="12275" width="34.140625" customWidth="1"/>
    <col min="12276" max="12287" width="0" hidden="1" customWidth="1"/>
    <col min="12288" max="12290" width="15.28515625" customWidth="1"/>
    <col min="12291" max="12291" width="13.7109375" customWidth="1"/>
    <col min="12292" max="12292" width="10.5703125" customWidth="1"/>
    <col min="12293" max="12294" width="14.140625" customWidth="1"/>
    <col min="12297" max="12297" width="11.28515625" customWidth="1"/>
    <col min="12529" max="12529" width="10.85546875" customWidth="1"/>
    <col min="12531" max="12531" width="34.140625" customWidth="1"/>
    <col min="12532" max="12543" width="0" hidden="1" customWidth="1"/>
    <col min="12544" max="12546" width="15.28515625" customWidth="1"/>
    <col min="12547" max="12547" width="13.7109375" customWidth="1"/>
    <col min="12548" max="12548" width="10.5703125" customWidth="1"/>
    <col min="12549" max="12550" width="14.140625" customWidth="1"/>
    <col min="12553" max="12553" width="11.28515625" customWidth="1"/>
    <col min="12785" max="12785" width="10.85546875" customWidth="1"/>
    <col min="12787" max="12787" width="34.140625" customWidth="1"/>
    <col min="12788" max="12799" width="0" hidden="1" customWidth="1"/>
    <col min="12800" max="12802" width="15.28515625" customWidth="1"/>
    <col min="12803" max="12803" width="13.7109375" customWidth="1"/>
    <col min="12804" max="12804" width="10.5703125" customWidth="1"/>
    <col min="12805" max="12806" width="14.140625" customWidth="1"/>
    <col min="12809" max="12809" width="11.28515625" customWidth="1"/>
    <col min="13041" max="13041" width="10.85546875" customWidth="1"/>
    <col min="13043" max="13043" width="34.140625" customWidth="1"/>
    <col min="13044" max="13055" width="0" hidden="1" customWidth="1"/>
    <col min="13056" max="13058" width="15.28515625" customWidth="1"/>
    <col min="13059" max="13059" width="13.7109375" customWidth="1"/>
    <col min="13060" max="13060" width="10.5703125" customWidth="1"/>
    <col min="13061" max="13062" width="14.140625" customWidth="1"/>
    <col min="13065" max="13065" width="11.28515625" customWidth="1"/>
    <col min="13297" max="13297" width="10.85546875" customWidth="1"/>
    <col min="13299" max="13299" width="34.140625" customWidth="1"/>
    <col min="13300" max="13311" width="0" hidden="1" customWidth="1"/>
    <col min="13312" max="13314" width="15.28515625" customWidth="1"/>
    <col min="13315" max="13315" width="13.7109375" customWidth="1"/>
    <col min="13316" max="13316" width="10.5703125" customWidth="1"/>
    <col min="13317" max="13318" width="14.140625" customWidth="1"/>
    <col min="13321" max="13321" width="11.28515625" customWidth="1"/>
    <col min="13553" max="13553" width="10.85546875" customWidth="1"/>
    <col min="13555" max="13555" width="34.140625" customWidth="1"/>
    <col min="13556" max="13567" width="0" hidden="1" customWidth="1"/>
    <col min="13568" max="13570" width="15.28515625" customWidth="1"/>
    <col min="13571" max="13571" width="13.7109375" customWidth="1"/>
    <col min="13572" max="13572" width="10.5703125" customWidth="1"/>
    <col min="13573" max="13574" width="14.140625" customWidth="1"/>
    <col min="13577" max="13577" width="11.28515625" customWidth="1"/>
    <col min="13809" max="13809" width="10.85546875" customWidth="1"/>
    <col min="13811" max="13811" width="34.140625" customWidth="1"/>
    <col min="13812" max="13823" width="0" hidden="1" customWidth="1"/>
    <col min="13824" max="13826" width="15.28515625" customWidth="1"/>
    <col min="13827" max="13827" width="13.7109375" customWidth="1"/>
    <col min="13828" max="13828" width="10.5703125" customWidth="1"/>
    <col min="13829" max="13830" width="14.140625" customWidth="1"/>
    <col min="13833" max="13833" width="11.28515625" customWidth="1"/>
    <col min="14065" max="14065" width="10.85546875" customWidth="1"/>
    <col min="14067" max="14067" width="34.140625" customWidth="1"/>
    <col min="14068" max="14079" width="0" hidden="1" customWidth="1"/>
    <col min="14080" max="14082" width="15.28515625" customWidth="1"/>
    <col min="14083" max="14083" width="13.7109375" customWidth="1"/>
    <col min="14084" max="14084" width="10.5703125" customWidth="1"/>
    <col min="14085" max="14086" width="14.140625" customWidth="1"/>
    <col min="14089" max="14089" width="11.28515625" customWidth="1"/>
    <col min="14321" max="14321" width="10.85546875" customWidth="1"/>
    <col min="14323" max="14323" width="34.140625" customWidth="1"/>
    <col min="14324" max="14335" width="0" hidden="1" customWidth="1"/>
    <col min="14336" max="14338" width="15.28515625" customWidth="1"/>
    <col min="14339" max="14339" width="13.7109375" customWidth="1"/>
    <col min="14340" max="14340" width="10.5703125" customWidth="1"/>
    <col min="14341" max="14342" width="14.140625" customWidth="1"/>
    <col min="14345" max="14345" width="11.28515625" customWidth="1"/>
    <col min="14577" max="14577" width="10.85546875" customWidth="1"/>
    <col min="14579" max="14579" width="34.140625" customWidth="1"/>
    <col min="14580" max="14591" width="0" hidden="1" customWidth="1"/>
    <col min="14592" max="14594" width="15.28515625" customWidth="1"/>
    <col min="14595" max="14595" width="13.7109375" customWidth="1"/>
    <col min="14596" max="14596" width="10.5703125" customWidth="1"/>
    <col min="14597" max="14598" width="14.140625" customWidth="1"/>
    <col min="14601" max="14601" width="11.28515625" customWidth="1"/>
    <col min="14833" max="14833" width="10.85546875" customWidth="1"/>
    <col min="14835" max="14835" width="34.140625" customWidth="1"/>
    <col min="14836" max="14847" width="0" hidden="1" customWidth="1"/>
    <col min="14848" max="14850" width="15.28515625" customWidth="1"/>
    <col min="14851" max="14851" width="13.7109375" customWidth="1"/>
    <col min="14852" max="14852" width="10.5703125" customWidth="1"/>
    <col min="14853" max="14854" width="14.140625" customWidth="1"/>
    <col min="14857" max="14857" width="11.28515625" customWidth="1"/>
    <col min="15089" max="15089" width="10.85546875" customWidth="1"/>
    <col min="15091" max="15091" width="34.140625" customWidth="1"/>
    <col min="15092" max="15103" width="0" hidden="1" customWidth="1"/>
    <col min="15104" max="15106" width="15.28515625" customWidth="1"/>
    <col min="15107" max="15107" width="13.7109375" customWidth="1"/>
    <col min="15108" max="15108" width="10.5703125" customWidth="1"/>
    <col min="15109" max="15110" width="14.140625" customWidth="1"/>
    <col min="15113" max="15113" width="11.28515625" customWidth="1"/>
    <col min="15345" max="15345" width="10.85546875" customWidth="1"/>
    <col min="15347" max="15347" width="34.140625" customWidth="1"/>
    <col min="15348" max="15359" width="0" hidden="1" customWidth="1"/>
    <col min="15360" max="15362" width="15.28515625" customWidth="1"/>
    <col min="15363" max="15363" width="13.7109375" customWidth="1"/>
    <col min="15364" max="15364" width="10.5703125" customWidth="1"/>
    <col min="15365" max="15366" width="14.140625" customWidth="1"/>
    <col min="15369" max="15369" width="11.28515625" customWidth="1"/>
    <col min="15601" max="15601" width="10.85546875" customWidth="1"/>
    <col min="15603" max="15603" width="34.140625" customWidth="1"/>
    <col min="15604" max="15615" width="0" hidden="1" customWidth="1"/>
    <col min="15616" max="15618" width="15.28515625" customWidth="1"/>
    <col min="15619" max="15619" width="13.7109375" customWidth="1"/>
    <col min="15620" max="15620" width="10.5703125" customWidth="1"/>
    <col min="15621" max="15622" width="14.140625" customWidth="1"/>
    <col min="15625" max="15625" width="11.28515625" customWidth="1"/>
    <col min="15857" max="15857" width="10.85546875" customWidth="1"/>
    <col min="15859" max="15859" width="34.140625" customWidth="1"/>
    <col min="15860" max="15871" width="0" hidden="1" customWidth="1"/>
    <col min="15872" max="15874" width="15.28515625" customWidth="1"/>
    <col min="15875" max="15875" width="13.7109375" customWidth="1"/>
    <col min="15876" max="15876" width="10.5703125" customWidth="1"/>
    <col min="15877" max="15878" width="14.140625" customWidth="1"/>
    <col min="15881" max="15881" width="11.28515625" customWidth="1"/>
    <col min="16113" max="16113" width="10.85546875" customWidth="1"/>
    <col min="16115" max="16115" width="34.140625" customWidth="1"/>
    <col min="16116" max="16127" width="0" hidden="1" customWidth="1"/>
    <col min="16128" max="16130" width="15.28515625" customWidth="1"/>
    <col min="16131" max="16131" width="13.7109375" customWidth="1"/>
    <col min="16132" max="16132" width="10.5703125" customWidth="1"/>
    <col min="16133" max="16134" width="14.140625" customWidth="1"/>
    <col min="16137" max="16137" width="11.28515625" customWidth="1"/>
  </cols>
  <sheetData>
    <row r="1" spans="1:18" ht="15.75" thickBot="1" x14ac:dyDescent="0.3">
      <c r="A1" s="657" t="s">
        <v>278</v>
      </c>
      <c r="B1" s="657"/>
      <c r="C1" s="657"/>
    </row>
    <row r="2" spans="1:18" ht="13.5" customHeight="1" thickTop="1" x14ac:dyDescent="0.25">
      <c r="A2" s="625" t="s">
        <v>101</v>
      </c>
      <c r="B2" s="658" t="s">
        <v>1</v>
      </c>
      <c r="C2" s="629" t="s">
        <v>102</v>
      </c>
      <c r="D2" s="564" t="s">
        <v>3</v>
      </c>
      <c r="E2" s="564" t="s">
        <v>4</v>
      </c>
      <c r="F2" s="564" t="s">
        <v>5</v>
      </c>
      <c r="G2" s="655" t="s">
        <v>390</v>
      </c>
      <c r="H2" s="566" t="s">
        <v>428</v>
      </c>
      <c r="I2" s="560" t="s">
        <v>427</v>
      </c>
      <c r="K2" s="332"/>
      <c r="L2" s="332"/>
      <c r="M2" s="332"/>
      <c r="N2" s="332"/>
      <c r="O2" s="332"/>
      <c r="P2" s="332"/>
      <c r="Q2" s="332"/>
      <c r="R2" s="332"/>
    </row>
    <row r="3" spans="1:18" ht="30" customHeight="1" thickBot="1" x14ac:dyDescent="0.3">
      <c r="A3" s="626"/>
      <c r="B3" s="659"/>
      <c r="C3" s="630"/>
      <c r="D3" s="565"/>
      <c r="E3" s="565"/>
      <c r="F3" s="565"/>
      <c r="G3" s="656"/>
      <c r="H3" s="567"/>
      <c r="I3" s="561"/>
      <c r="K3" s="332"/>
      <c r="L3" s="332"/>
      <c r="M3" s="332"/>
      <c r="N3" s="332"/>
      <c r="O3" s="332"/>
      <c r="P3" s="332"/>
      <c r="Q3" s="332"/>
      <c r="R3" s="332"/>
    </row>
    <row r="4" spans="1:18" ht="16.5" thickTop="1" thickBot="1" x14ac:dyDescent="0.3">
      <c r="A4" s="200" t="s">
        <v>103</v>
      </c>
      <c r="B4" s="660" t="s">
        <v>279</v>
      </c>
      <c r="C4" s="660"/>
      <c r="D4" s="334">
        <v>23813.83</v>
      </c>
      <c r="E4" s="334">
        <v>0</v>
      </c>
      <c r="F4" s="333">
        <v>16560</v>
      </c>
      <c r="G4" s="333">
        <f>SUM(G5:G6)</f>
        <v>13000</v>
      </c>
      <c r="H4" s="334">
        <f>SUM(H5:H6)</f>
        <v>0</v>
      </c>
      <c r="I4" s="499">
        <f t="shared" ref="I4:I12" si="0">IF(G4=0,0,H4/G4)*100</f>
        <v>0</v>
      </c>
    </row>
    <row r="5" spans="1:18" x14ac:dyDescent="0.25">
      <c r="A5" s="612"/>
      <c r="B5" s="642"/>
      <c r="C5" s="95" t="s">
        <v>280</v>
      </c>
      <c r="D5" s="46"/>
      <c r="E5" s="46"/>
      <c r="F5" s="47">
        <v>16560</v>
      </c>
      <c r="G5" s="74"/>
      <c r="H5" s="96"/>
      <c r="I5" s="500">
        <f t="shared" si="0"/>
        <v>0</v>
      </c>
    </row>
    <row r="6" spans="1:18" ht="15.75" thickBot="1" x14ac:dyDescent="0.3">
      <c r="A6" s="613"/>
      <c r="B6" s="643"/>
      <c r="C6" s="95" t="s">
        <v>281</v>
      </c>
      <c r="D6" s="46"/>
      <c r="E6" s="46"/>
      <c r="F6" s="47"/>
      <c r="G6" s="74">
        <v>13000</v>
      </c>
      <c r="H6" s="96"/>
      <c r="I6" s="500">
        <f t="shared" si="0"/>
        <v>0</v>
      </c>
    </row>
    <row r="7" spans="1:18" ht="15.75" hidden="1" thickBot="1" x14ac:dyDescent="0.3">
      <c r="A7" s="613"/>
      <c r="B7" s="643"/>
      <c r="C7" s="95"/>
      <c r="D7" s="46"/>
      <c r="E7" s="46"/>
      <c r="F7" s="47"/>
      <c r="G7" s="74"/>
      <c r="H7" s="96"/>
      <c r="I7" s="500">
        <f t="shared" si="0"/>
        <v>0</v>
      </c>
    </row>
    <row r="8" spans="1:18" ht="15.75" hidden="1" thickBot="1" x14ac:dyDescent="0.3">
      <c r="A8" s="614"/>
      <c r="B8" s="644"/>
      <c r="C8" s="95"/>
      <c r="D8" s="46"/>
      <c r="E8" s="46"/>
      <c r="F8" s="47"/>
      <c r="G8" s="74"/>
      <c r="H8" s="96"/>
      <c r="I8" s="500">
        <f t="shared" si="0"/>
        <v>0</v>
      </c>
    </row>
    <row r="9" spans="1:18" ht="15.75" thickBot="1" x14ac:dyDescent="0.3">
      <c r="A9" s="149" t="s">
        <v>124</v>
      </c>
      <c r="B9" s="648" t="s">
        <v>282</v>
      </c>
      <c r="C9" s="648"/>
      <c r="D9" s="87">
        <v>12513.86</v>
      </c>
      <c r="E9" s="87">
        <v>14947.44</v>
      </c>
      <c r="F9" s="86"/>
      <c r="G9" s="86">
        <f>G10</f>
        <v>0</v>
      </c>
      <c r="H9" s="87">
        <f>H10</f>
        <v>0</v>
      </c>
      <c r="I9" s="501">
        <f t="shared" si="0"/>
        <v>0</v>
      </c>
    </row>
    <row r="10" spans="1:18" ht="15.75" thickBot="1" x14ac:dyDescent="0.3">
      <c r="A10" s="335"/>
      <c r="B10" s="642"/>
      <c r="C10" s="57" t="s">
        <v>283</v>
      </c>
      <c r="D10" s="20"/>
      <c r="E10" s="20"/>
      <c r="F10" s="21"/>
      <c r="G10" s="58"/>
      <c r="H10" s="125"/>
      <c r="I10" s="502">
        <f t="shared" si="0"/>
        <v>0</v>
      </c>
    </row>
    <row r="11" spans="1:18" ht="15.75" hidden="1" thickBot="1" x14ac:dyDescent="0.3">
      <c r="A11" s="335"/>
      <c r="B11" s="644"/>
      <c r="C11" s="165" t="s">
        <v>284</v>
      </c>
      <c r="D11" s="93"/>
      <c r="E11" s="93"/>
      <c r="F11" s="94"/>
      <c r="G11" s="74"/>
      <c r="H11" s="96"/>
      <c r="I11" s="500">
        <f t="shared" si="0"/>
        <v>0</v>
      </c>
    </row>
    <row r="12" spans="1:18" ht="15.75" thickBot="1" x14ac:dyDescent="0.3">
      <c r="A12" s="149" t="s">
        <v>134</v>
      </c>
      <c r="B12" s="648" t="s">
        <v>285</v>
      </c>
      <c r="C12" s="648"/>
      <c r="D12" s="87">
        <v>904828.37</v>
      </c>
      <c r="E12" s="87">
        <v>1191812.5499999998</v>
      </c>
      <c r="F12" s="86">
        <v>1949425</v>
      </c>
      <c r="G12" s="86">
        <f>SUM(G13:G20)</f>
        <v>1329913</v>
      </c>
      <c r="H12" s="87">
        <f>SUM(H13:H20)</f>
        <v>17743.47</v>
      </c>
      <c r="I12" s="501">
        <f t="shared" si="0"/>
        <v>1.3341827623310698</v>
      </c>
    </row>
    <row r="13" spans="1:18" x14ac:dyDescent="0.25">
      <c r="A13" s="613"/>
      <c r="B13" s="653"/>
      <c r="C13" s="95" t="s">
        <v>286</v>
      </c>
      <c r="D13" s="46"/>
      <c r="E13" s="46"/>
      <c r="F13" s="47"/>
      <c r="G13" s="74">
        <v>57000</v>
      </c>
      <c r="H13" s="96">
        <v>17743.47</v>
      </c>
      <c r="I13" s="500">
        <f>IF(G13=0,0,H13/G13)*100</f>
        <v>31.128894736842106</v>
      </c>
    </row>
    <row r="14" spans="1:18" hidden="1" x14ac:dyDescent="0.25">
      <c r="A14" s="613"/>
      <c r="B14" s="653"/>
      <c r="C14" s="95" t="s">
        <v>287</v>
      </c>
      <c r="D14" s="46"/>
      <c r="E14" s="46"/>
      <c r="F14" s="47"/>
      <c r="G14" s="74"/>
      <c r="H14" s="96"/>
      <c r="I14" s="500">
        <f t="shared" ref="I14:I77" si="1">IF(G14=0,0,H14/G14)*100</f>
        <v>0</v>
      </c>
    </row>
    <row r="15" spans="1:18" hidden="1" x14ac:dyDescent="0.25">
      <c r="A15" s="613"/>
      <c r="B15" s="653"/>
      <c r="C15" s="59" t="s">
        <v>288</v>
      </c>
      <c r="D15" s="46"/>
      <c r="E15" s="46"/>
      <c r="F15" s="47"/>
      <c r="G15" s="74"/>
      <c r="H15" s="96"/>
      <c r="I15" s="500">
        <f t="shared" si="1"/>
        <v>0</v>
      </c>
    </row>
    <row r="16" spans="1:18" hidden="1" x14ac:dyDescent="0.25">
      <c r="A16" s="613"/>
      <c r="B16" s="653"/>
      <c r="C16" s="62" t="s">
        <v>289</v>
      </c>
      <c r="D16" s="46"/>
      <c r="E16" s="46"/>
      <c r="F16" s="47"/>
      <c r="G16" s="74"/>
      <c r="H16" s="96"/>
      <c r="I16" s="500">
        <f t="shared" si="1"/>
        <v>0</v>
      </c>
    </row>
    <row r="17" spans="1:12" hidden="1" x14ac:dyDescent="0.25">
      <c r="A17" s="613"/>
      <c r="B17" s="653"/>
      <c r="C17" s="62" t="s">
        <v>290</v>
      </c>
      <c r="D17" s="96"/>
      <c r="E17" s="96"/>
      <c r="F17" s="74"/>
      <c r="G17" s="74"/>
      <c r="H17" s="96"/>
      <c r="I17" s="500">
        <f t="shared" si="1"/>
        <v>0</v>
      </c>
    </row>
    <row r="18" spans="1:12" hidden="1" x14ac:dyDescent="0.25">
      <c r="A18" s="613"/>
      <c r="B18" s="653"/>
      <c r="C18" s="62" t="s">
        <v>291</v>
      </c>
      <c r="D18" s="46"/>
      <c r="E18" s="46"/>
      <c r="F18" s="47"/>
      <c r="G18" s="74"/>
      <c r="H18" s="96"/>
      <c r="I18" s="500">
        <f t="shared" si="1"/>
        <v>0</v>
      </c>
    </row>
    <row r="19" spans="1:12" x14ac:dyDescent="0.25">
      <c r="A19" s="613"/>
      <c r="B19" s="653"/>
      <c r="C19" s="59" t="s">
        <v>292</v>
      </c>
      <c r="D19" s="46"/>
      <c r="E19" s="46"/>
      <c r="F19" s="47"/>
      <c r="G19" s="74">
        <v>37833</v>
      </c>
      <c r="H19" s="96"/>
      <c r="I19" s="500">
        <f t="shared" si="1"/>
        <v>0</v>
      </c>
    </row>
    <row r="20" spans="1:12" ht="15.75" thickBot="1" x14ac:dyDescent="0.3">
      <c r="A20" s="613"/>
      <c r="B20" s="653"/>
      <c r="C20" s="59" t="s">
        <v>293</v>
      </c>
      <c r="D20" s="46"/>
      <c r="E20" s="46"/>
      <c r="F20" s="47"/>
      <c r="G20" s="74">
        <v>1235080</v>
      </c>
      <c r="H20" s="96"/>
      <c r="I20" s="500">
        <f t="shared" si="1"/>
        <v>0</v>
      </c>
      <c r="L20" s="141"/>
    </row>
    <row r="21" spans="1:12" ht="15.75" hidden="1" thickBot="1" x14ac:dyDescent="0.3">
      <c r="A21" s="613"/>
      <c r="B21" s="653"/>
      <c r="C21" s="59" t="s">
        <v>294</v>
      </c>
      <c r="D21" s="46"/>
      <c r="E21" s="46"/>
      <c r="F21" s="47"/>
      <c r="G21" s="74"/>
      <c r="H21" s="96"/>
      <c r="I21" s="500">
        <f t="shared" si="1"/>
        <v>0</v>
      </c>
    </row>
    <row r="22" spans="1:12" ht="15.75" hidden="1" thickBot="1" x14ac:dyDescent="0.3">
      <c r="A22" s="613"/>
      <c r="B22" s="653"/>
      <c r="C22" s="59" t="s">
        <v>295</v>
      </c>
      <c r="D22" s="46"/>
      <c r="E22" s="46"/>
      <c r="F22" s="47"/>
      <c r="G22" s="74"/>
      <c r="H22" s="96"/>
      <c r="I22" s="500">
        <f t="shared" si="1"/>
        <v>0</v>
      </c>
    </row>
    <row r="23" spans="1:12" ht="15.75" hidden="1" thickBot="1" x14ac:dyDescent="0.3">
      <c r="A23" s="613"/>
      <c r="B23" s="653"/>
      <c r="C23" s="59" t="s">
        <v>296</v>
      </c>
      <c r="D23" s="25"/>
      <c r="E23" s="25"/>
      <c r="F23" s="26"/>
      <c r="G23" s="26"/>
      <c r="H23" s="96"/>
      <c r="I23" s="503">
        <f t="shared" si="1"/>
        <v>0</v>
      </c>
    </row>
    <row r="24" spans="1:12" ht="15.75" hidden="1" thickBot="1" x14ac:dyDescent="0.3">
      <c r="A24" s="613"/>
      <c r="B24" s="653"/>
      <c r="C24" s="59" t="s">
        <v>297</v>
      </c>
      <c r="D24" s="25"/>
      <c r="E24" s="25"/>
      <c r="F24" s="26"/>
      <c r="G24" s="60"/>
      <c r="H24" s="96"/>
      <c r="I24" s="503">
        <f t="shared" si="1"/>
        <v>0</v>
      </c>
    </row>
    <row r="25" spans="1:12" ht="15.75" hidden="1" thickBot="1" x14ac:dyDescent="0.3">
      <c r="A25" s="613"/>
      <c r="B25" s="653"/>
      <c r="C25" s="59" t="s">
        <v>298</v>
      </c>
      <c r="D25" s="25"/>
      <c r="E25" s="25"/>
      <c r="F25" s="26"/>
      <c r="G25" s="60"/>
      <c r="H25" s="126"/>
      <c r="I25" s="503">
        <f t="shared" si="1"/>
        <v>0</v>
      </c>
    </row>
    <row r="26" spans="1:12" ht="15.75" hidden="1" thickBot="1" x14ac:dyDescent="0.3">
      <c r="A26" s="613"/>
      <c r="B26" s="653"/>
      <c r="C26" s="59" t="s">
        <v>299</v>
      </c>
      <c r="D26" s="25"/>
      <c r="E26" s="25"/>
      <c r="F26" s="26"/>
      <c r="G26" s="60"/>
      <c r="H26" s="126"/>
      <c r="I26" s="500">
        <f t="shared" si="1"/>
        <v>0</v>
      </c>
    </row>
    <row r="27" spans="1:12" ht="15.75" hidden="1" thickBot="1" x14ac:dyDescent="0.3">
      <c r="A27" s="613"/>
      <c r="B27" s="653"/>
      <c r="C27" s="59" t="s">
        <v>300</v>
      </c>
      <c r="D27" s="25"/>
      <c r="E27" s="25"/>
      <c r="F27" s="26"/>
      <c r="G27" s="60"/>
      <c r="H27" s="126"/>
      <c r="I27" s="500">
        <f t="shared" si="1"/>
        <v>0</v>
      </c>
    </row>
    <row r="28" spans="1:12" ht="15.75" hidden="1" thickBot="1" x14ac:dyDescent="0.3">
      <c r="A28" s="613"/>
      <c r="B28" s="653"/>
      <c r="C28" s="59" t="s">
        <v>297</v>
      </c>
      <c r="D28" s="25"/>
      <c r="E28" s="25"/>
      <c r="F28" s="26"/>
      <c r="G28" s="60"/>
      <c r="H28" s="126"/>
      <c r="I28" s="500">
        <f t="shared" si="1"/>
        <v>0</v>
      </c>
    </row>
    <row r="29" spans="1:12" ht="15.75" hidden="1" thickBot="1" x14ac:dyDescent="0.3">
      <c r="A29" s="614"/>
      <c r="B29" s="654"/>
      <c r="C29" s="165" t="s">
        <v>301</v>
      </c>
      <c r="D29" s="93"/>
      <c r="E29" s="93"/>
      <c r="F29" s="94"/>
      <c r="G29" s="74"/>
      <c r="H29" s="96"/>
      <c r="I29" s="500">
        <f t="shared" si="1"/>
        <v>0</v>
      </c>
    </row>
    <row r="30" spans="1:12" ht="15.75" thickBot="1" x14ac:dyDescent="0.3">
      <c r="A30" s="336" t="s">
        <v>138</v>
      </c>
      <c r="B30" s="532" t="s">
        <v>302</v>
      </c>
      <c r="C30" s="533"/>
      <c r="D30" s="87">
        <v>405936.13</v>
      </c>
      <c r="E30" s="87">
        <v>500251.95999999996</v>
      </c>
      <c r="F30" s="86">
        <v>637934</v>
      </c>
      <c r="G30" s="86">
        <f>SUM(G37:G42)</f>
        <v>1007329</v>
      </c>
      <c r="H30" s="87">
        <f>SUM(H37:H42)</f>
        <v>149635.12</v>
      </c>
      <c r="I30" s="501">
        <f t="shared" si="1"/>
        <v>14.854642326389889</v>
      </c>
    </row>
    <row r="31" spans="1:12" hidden="1" x14ac:dyDescent="0.25">
      <c r="A31" s="335"/>
      <c r="B31" s="337"/>
      <c r="C31" s="59" t="s">
        <v>303</v>
      </c>
      <c r="D31" s="46"/>
      <c r="E31" s="46"/>
      <c r="F31" s="47"/>
      <c r="G31" s="74"/>
      <c r="H31" s="96"/>
      <c r="I31" s="500">
        <f t="shared" si="1"/>
        <v>0</v>
      </c>
    </row>
    <row r="32" spans="1:12" hidden="1" x14ac:dyDescent="0.25">
      <c r="A32" s="335"/>
      <c r="B32" s="337"/>
      <c r="C32" s="59" t="s">
        <v>304</v>
      </c>
      <c r="D32" s="46"/>
      <c r="E32" s="46"/>
      <c r="F32" s="47"/>
      <c r="G32" s="74"/>
      <c r="H32" s="96"/>
      <c r="I32" s="500">
        <f t="shared" si="1"/>
        <v>0</v>
      </c>
    </row>
    <row r="33" spans="1:12" hidden="1" x14ac:dyDescent="0.25">
      <c r="A33" s="335"/>
      <c r="B33" s="337"/>
      <c r="C33" s="59" t="s">
        <v>305</v>
      </c>
      <c r="D33" s="46"/>
      <c r="E33" s="46"/>
      <c r="F33" s="47"/>
      <c r="G33" s="74"/>
      <c r="H33" s="96"/>
      <c r="I33" s="500">
        <f t="shared" si="1"/>
        <v>0</v>
      </c>
    </row>
    <row r="34" spans="1:12" hidden="1" x14ac:dyDescent="0.25">
      <c r="A34" s="335"/>
      <c r="B34" s="337"/>
      <c r="C34" s="59" t="s">
        <v>306</v>
      </c>
      <c r="D34" s="46"/>
      <c r="E34" s="46"/>
      <c r="F34" s="47"/>
      <c r="G34" s="74"/>
      <c r="H34" s="96"/>
      <c r="I34" s="500">
        <f t="shared" si="1"/>
        <v>0</v>
      </c>
    </row>
    <row r="35" spans="1:12" hidden="1" x14ac:dyDescent="0.25">
      <c r="A35" s="335"/>
      <c r="B35" s="337"/>
      <c r="C35" s="59" t="s">
        <v>307</v>
      </c>
      <c r="D35" s="46"/>
      <c r="E35" s="46"/>
      <c r="F35" s="47"/>
      <c r="G35" s="74"/>
      <c r="H35" s="96"/>
      <c r="I35" s="500">
        <f t="shared" si="1"/>
        <v>0</v>
      </c>
    </row>
    <row r="36" spans="1:12" hidden="1" x14ac:dyDescent="0.25">
      <c r="A36" s="335"/>
      <c r="B36" s="337"/>
      <c r="C36" s="59" t="s">
        <v>97</v>
      </c>
      <c r="D36" s="46"/>
      <c r="E36" s="46"/>
      <c r="F36" s="47"/>
      <c r="G36" s="74"/>
      <c r="H36" s="96"/>
      <c r="I36" s="500">
        <f t="shared" si="1"/>
        <v>0</v>
      </c>
    </row>
    <row r="37" spans="1:12" x14ac:dyDescent="0.25">
      <c r="A37" s="613"/>
      <c r="B37" s="643"/>
      <c r="C37" s="59" t="s">
        <v>308</v>
      </c>
      <c r="D37" s="46"/>
      <c r="E37" s="46"/>
      <c r="F37" s="47"/>
      <c r="G37" s="74">
        <v>254461</v>
      </c>
      <c r="H37" s="96">
        <v>96202.06</v>
      </c>
      <c r="I37" s="500">
        <f t="shared" si="1"/>
        <v>37.80620998895705</v>
      </c>
    </row>
    <row r="38" spans="1:12" x14ac:dyDescent="0.25">
      <c r="A38" s="613"/>
      <c r="B38" s="643"/>
      <c r="C38" s="59" t="s">
        <v>309</v>
      </c>
      <c r="D38" s="46"/>
      <c r="E38" s="46"/>
      <c r="F38" s="47"/>
      <c r="G38" s="74">
        <v>53438</v>
      </c>
      <c r="H38" s="96">
        <v>53433.06</v>
      </c>
      <c r="I38" s="500">
        <f t="shared" si="1"/>
        <v>99.990755642052463</v>
      </c>
    </row>
    <row r="39" spans="1:12" ht="12.75" customHeight="1" x14ac:dyDescent="0.25">
      <c r="A39" s="613"/>
      <c r="B39" s="643"/>
      <c r="C39" s="59" t="s">
        <v>273</v>
      </c>
      <c r="D39" s="46"/>
      <c r="E39" s="46"/>
      <c r="F39" s="47"/>
      <c r="G39" s="74">
        <v>581730</v>
      </c>
      <c r="H39" s="96"/>
      <c r="I39" s="500">
        <f t="shared" si="1"/>
        <v>0</v>
      </c>
    </row>
    <row r="40" spans="1:12" ht="12.75" customHeight="1" x14ac:dyDescent="0.25">
      <c r="A40" s="613"/>
      <c r="B40" s="643"/>
      <c r="C40" s="59" t="s">
        <v>310</v>
      </c>
      <c r="D40" s="46"/>
      <c r="E40" s="46"/>
      <c r="F40" s="47"/>
      <c r="G40" s="74">
        <v>92700</v>
      </c>
      <c r="H40" s="96"/>
      <c r="I40" s="500">
        <f t="shared" si="1"/>
        <v>0</v>
      </c>
      <c r="L40" s="141"/>
    </row>
    <row r="41" spans="1:12" ht="12.75" customHeight="1" x14ac:dyDescent="0.25">
      <c r="A41" s="613"/>
      <c r="B41" s="643"/>
      <c r="C41" s="59" t="s">
        <v>400</v>
      </c>
      <c r="D41" s="46"/>
      <c r="E41" s="46"/>
      <c r="F41" s="47"/>
      <c r="G41" s="74">
        <v>5000</v>
      </c>
      <c r="H41" s="520"/>
      <c r="I41" s="500">
        <f t="shared" si="1"/>
        <v>0</v>
      </c>
      <c r="L41" s="141"/>
    </row>
    <row r="42" spans="1:12" ht="12.75" customHeight="1" x14ac:dyDescent="0.25">
      <c r="A42" s="613"/>
      <c r="B42" s="643"/>
      <c r="C42" s="59" t="s">
        <v>401</v>
      </c>
      <c r="D42" s="46"/>
      <c r="E42" s="46"/>
      <c r="F42" s="47"/>
      <c r="G42" s="74">
        <v>20000</v>
      </c>
      <c r="H42" s="96"/>
      <c r="I42" s="500">
        <f t="shared" si="1"/>
        <v>0</v>
      </c>
    </row>
    <row r="43" spans="1:12" ht="12.75" hidden="1" customHeight="1" x14ac:dyDescent="0.25">
      <c r="A43" s="613"/>
      <c r="B43" s="643"/>
      <c r="C43" s="59" t="s">
        <v>312</v>
      </c>
      <c r="D43" s="46"/>
      <c r="E43" s="46"/>
      <c r="F43" s="47"/>
      <c r="G43" s="74"/>
      <c r="H43" s="96"/>
      <c r="I43" s="500">
        <f t="shared" si="1"/>
        <v>0</v>
      </c>
    </row>
    <row r="44" spans="1:12" ht="12.75" hidden="1" customHeight="1" x14ac:dyDescent="0.25">
      <c r="A44" s="613"/>
      <c r="B44" s="643"/>
      <c r="C44" s="59" t="s">
        <v>313</v>
      </c>
      <c r="D44" s="46"/>
      <c r="E44" s="46"/>
      <c r="F44" s="47"/>
      <c r="G44" s="74"/>
      <c r="H44" s="96"/>
      <c r="I44" s="500">
        <f t="shared" si="1"/>
        <v>0</v>
      </c>
    </row>
    <row r="45" spans="1:12" ht="12.75" hidden="1" customHeight="1" x14ac:dyDescent="0.25">
      <c r="A45" s="613"/>
      <c r="B45" s="643"/>
      <c r="C45" s="59" t="s">
        <v>314</v>
      </c>
      <c r="D45" s="46"/>
      <c r="E45" s="46"/>
      <c r="F45" s="47"/>
      <c r="G45" s="74"/>
      <c r="H45" s="96"/>
      <c r="I45" s="500">
        <f t="shared" si="1"/>
        <v>0</v>
      </c>
    </row>
    <row r="46" spans="1:12" ht="12.75" hidden="1" customHeight="1" x14ac:dyDescent="0.25">
      <c r="A46" s="613"/>
      <c r="B46" s="643"/>
      <c r="C46" s="59" t="s">
        <v>315</v>
      </c>
      <c r="D46" s="46"/>
      <c r="E46" s="46"/>
      <c r="F46" s="47"/>
      <c r="G46" s="74"/>
      <c r="H46" s="96"/>
      <c r="I46" s="500">
        <f t="shared" si="1"/>
        <v>0</v>
      </c>
    </row>
    <row r="47" spans="1:12" ht="12.75" hidden="1" customHeight="1" x14ac:dyDescent="0.25">
      <c r="A47" s="613"/>
      <c r="B47" s="643"/>
      <c r="C47" s="59" t="s">
        <v>316</v>
      </c>
      <c r="D47" s="46"/>
      <c r="E47" s="46"/>
      <c r="F47" s="47"/>
      <c r="G47" s="74"/>
      <c r="H47" s="96"/>
      <c r="I47" s="500">
        <f t="shared" si="1"/>
        <v>0</v>
      </c>
    </row>
    <row r="48" spans="1:12" ht="12.75" hidden="1" customHeight="1" x14ac:dyDescent="0.25">
      <c r="A48" s="613"/>
      <c r="B48" s="643"/>
      <c r="C48" s="59" t="s">
        <v>317</v>
      </c>
      <c r="D48" s="96"/>
      <c r="E48" s="96"/>
      <c r="F48" s="74"/>
      <c r="G48" s="74"/>
      <c r="H48" s="96"/>
      <c r="I48" s="500">
        <f t="shared" si="1"/>
        <v>0</v>
      </c>
    </row>
    <row r="49" spans="1:9" hidden="1" x14ac:dyDescent="0.25">
      <c r="A49" s="613"/>
      <c r="B49" s="643"/>
      <c r="C49" s="59" t="s">
        <v>311</v>
      </c>
      <c r="D49" s="96"/>
      <c r="E49" s="96"/>
      <c r="F49" s="74"/>
      <c r="G49" s="74"/>
      <c r="H49" s="96"/>
      <c r="I49" s="500">
        <f t="shared" si="1"/>
        <v>0</v>
      </c>
    </row>
    <row r="50" spans="1:9" ht="0.75" customHeight="1" thickBot="1" x14ac:dyDescent="0.3">
      <c r="A50" s="335"/>
      <c r="B50" s="337"/>
      <c r="C50" s="59"/>
      <c r="D50" s="236"/>
      <c r="E50" s="236"/>
      <c r="F50" s="177"/>
      <c r="G50" s="74"/>
      <c r="H50" s="96"/>
      <c r="I50" s="500">
        <f t="shared" si="1"/>
        <v>0</v>
      </c>
    </row>
    <row r="51" spans="1:9" ht="15.75" thickBot="1" x14ac:dyDescent="0.3">
      <c r="A51" s="338" t="s">
        <v>156</v>
      </c>
      <c r="B51" s="532" t="s">
        <v>318</v>
      </c>
      <c r="C51" s="533"/>
      <c r="D51" s="87">
        <v>215644.72</v>
      </c>
      <c r="E51" s="87">
        <v>36876</v>
      </c>
      <c r="F51" s="86">
        <v>19548</v>
      </c>
      <c r="G51" s="86">
        <f>G52</f>
        <v>86260</v>
      </c>
      <c r="H51" s="87">
        <f>H52</f>
        <v>86260</v>
      </c>
      <c r="I51" s="501">
        <f t="shared" si="1"/>
        <v>100</v>
      </c>
    </row>
    <row r="52" spans="1:9" ht="15.75" thickBot="1" x14ac:dyDescent="0.3">
      <c r="A52" s="339"/>
      <c r="B52" s="340"/>
      <c r="C52" s="57" t="s">
        <v>414</v>
      </c>
      <c r="D52" s="46"/>
      <c r="E52" s="46"/>
      <c r="F52" s="47"/>
      <c r="G52" s="74">
        <v>86260</v>
      </c>
      <c r="H52" s="96">
        <v>86260</v>
      </c>
      <c r="I52" s="500">
        <f t="shared" si="1"/>
        <v>100</v>
      </c>
    </row>
    <row r="53" spans="1:9" ht="15.75" hidden="1" thickBot="1" x14ac:dyDescent="0.3">
      <c r="A53" s="335"/>
      <c r="B53" s="337"/>
      <c r="C53" s="95" t="s">
        <v>319</v>
      </c>
      <c r="D53" s="46"/>
      <c r="E53" s="46"/>
      <c r="F53" s="47"/>
      <c r="G53" s="74"/>
      <c r="H53" s="96"/>
      <c r="I53" s="500">
        <f t="shared" si="1"/>
        <v>0</v>
      </c>
    </row>
    <row r="54" spans="1:9" ht="15.75" hidden="1" thickBot="1" x14ac:dyDescent="0.3">
      <c r="A54" s="335"/>
      <c r="B54" s="337"/>
      <c r="C54" s="59" t="s">
        <v>85</v>
      </c>
      <c r="D54" s="46"/>
      <c r="E54" s="46"/>
      <c r="F54" s="47"/>
      <c r="G54" s="74"/>
      <c r="H54" s="96"/>
      <c r="I54" s="500">
        <f t="shared" si="1"/>
        <v>0</v>
      </c>
    </row>
    <row r="55" spans="1:9" ht="15.75" hidden="1" thickBot="1" x14ac:dyDescent="0.3">
      <c r="A55" s="335"/>
      <c r="B55" s="337"/>
      <c r="C55" s="59" t="s">
        <v>320</v>
      </c>
      <c r="D55" s="25"/>
      <c r="E55" s="25"/>
      <c r="F55" s="26"/>
      <c r="G55" s="60"/>
      <c r="H55" s="126"/>
      <c r="I55" s="503">
        <f t="shared" si="1"/>
        <v>0</v>
      </c>
    </row>
    <row r="56" spans="1:9" ht="15.75" hidden="1" thickBot="1" x14ac:dyDescent="0.3">
      <c r="A56" s="335"/>
      <c r="B56" s="337"/>
      <c r="C56" s="59" t="s">
        <v>321</v>
      </c>
      <c r="D56" s="25"/>
      <c r="E56" s="25"/>
      <c r="F56" s="26"/>
      <c r="G56" s="60"/>
      <c r="H56" s="126"/>
      <c r="I56" s="503">
        <f t="shared" si="1"/>
        <v>0</v>
      </c>
    </row>
    <row r="57" spans="1:9" ht="15.75" hidden="1" thickBot="1" x14ac:dyDescent="0.3">
      <c r="A57" s="341"/>
      <c r="B57" s="342"/>
      <c r="C57" s="95" t="s">
        <v>322</v>
      </c>
      <c r="D57" s="93"/>
      <c r="E57" s="93"/>
      <c r="F57" s="94"/>
      <c r="G57" s="177"/>
      <c r="H57" s="236"/>
      <c r="I57" s="504">
        <f t="shared" si="1"/>
        <v>0</v>
      </c>
    </row>
    <row r="58" spans="1:9" ht="15.75" hidden="1" thickBot="1" x14ac:dyDescent="0.3">
      <c r="A58" s="343" t="s">
        <v>167</v>
      </c>
      <c r="B58" s="648" t="s">
        <v>323</v>
      </c>
      <c r="C58" s="648"/>
      <c r="D58" s="89"/>
      <c r="E58" s="89"/>
      <c r="F58" s="88"/>
      <c r="G58" s="86"/>
      <c r="H58" s="87"/>
      <c r="I58" s="501">
        <f t="shared" si="1"/>
        <v>0</v>
      </c>
    </row>
    <row r="59" spans="1:9" ht="15.75" hidden="1" thickBot="1" x14ac:dyDescent="0.3">
      <c r="A59" s="335"/>
      <c r="B59" s="337"/>
      <c r="C59" s="92"/>
      <c r="D59" s="93"/>
      <c r="E59" s="93"/>
      <c r="F59" s="94"/>
      <c r="G59" s="177"/>
      <c r="H59" s="236"/>
      <c r="I59" s="504">
        <f t="shared" si="1"/>
        <v>0</v>
      </c>
    </row>
    <row r="60" spans="1:9" ht="15.75" thickBot="1" x14ac:dyDescent="0.3">
      <c r="A60" s="149" t="s">
        <v>169</v>
      </c>
      <c r="B60" s="532" t="s">
        <v>170</v>
      </c>
      <c r="C60" s="533"/>
      <c r="D60" s="87">
        <v>30038.799999999999</v>
      </c>
      <c r="E60" s="87">
        <v>3055</v>
      </c>
      <c r="F60" s="90">
        <v>23579</v>
      </c>
      <c r="G60" s="86">
        <f>G61</f>
        <v>15000</v>
      </c>
      <c r="H60" s="87">
        <f>H61</f>
        <v>4554</v>
      </c>
      <c r="I60" s="501">
        <f t="shared" si="1"/>
        <v>30.36</v>
      </c>
    </row>
    <row r="61" spans="1:9" ht="15.75" thickBot="1" x14ac:dyDescent="0.3">
      <c r="A61" s="609"/>
      <c r="B61" s="650"/>
      <c r="C61" s="344" t="s">
        <v>324</v>
      </c>
      <c r="D61" s="153"/>
      <c r="E61" s="153"/>
      <c r="F61" s="153"/>
      <c r="G61" s="18">
        <v>15000</v>
      </c>
      <c r="H61" s="153">
        <v>4554</v>
      </c>
      <c r="I61" s="505">
        <f t="shared" si="1"/>
        <v>30.36</v>
      </c>
    </row>
    <row r="62" spans="1:9" ht="15.75" hidden="1" thickBot="1" x14ac:dyDescent="0.3">
      <c r="A62" s="610"/>
      <c r="B62" s="651"/>
      <c r="C62" s="345" t="s">
        <v>325</v>
      </c>
      <c r="D62" s="207"/>
      <c r="E62" s="207"/>
      <c r="F62" s="115"/>
      <c r="G62" s="115"/>
      <c r="H62" s="207"/>
      <c r="I62" s="506">
        <f t="shared" si="1"/>
        <v>0</v>
      </c>
    </row>
    <row r="63" spans="1:9" ht="15.75" hidden="1" thickBot="1" x14ac:dyDescent="0.3">
      <c r="A63" s="610"/>
      <c r="B63" s="651"/>
      <c r="C63" s="345" t="s">
        <v>326</v>
      </c>
      <c r="D63" s="347"/>
      <c r="E63" s="347"/>
      <c r="F63" s="346"/>
      <c r="G63" s="115"/>
      <c r="H63" s="347"/>
      <c r="I63" s="507">
        <f t="shared" si="1"/>
        <v>0</v>
      </c>
    </row>
    <row r="64" spans="1:9" ht="15.75" hidden="1" thickBot="1" x14ac:dyDescent="0.3">
      <c r="A64" s="610"/>
      <c r="B64" s="651"/>
      <c r="C64" s="345" t="s">
        <v>324</v>
      </c>
      <c r="D64" s="207"/>
      <c r="E64" s="207"/>
      <c r="F64" s="115"/>
      <c r="G64" s="115"/>
      <c r="H64" s="207"/>
      <c r="I64" s="506">
        <f t="shared" si="1"/>
        <v>0</v>
      </c>
    </row>
    <row r="65" spans="1:9" ht="15.75" hidden="1" thickBot="1" x14ac:dyDescent="0.3">
      <c r="A65" s="610"/>
      <c r="B65" s="651"/>
      <c r="C65" s="348" t="s">
        <v>174</v>
      </c>
      <c r="D65" s="350"/>
      <c r="E65" s="350"/>
      <c r="F65" s="349"/>
      <c r="G65" s="351"/>
      <c r="H65" s="521"/>
      <c r="I65" s="508">
        <f t="shared" si="1"/>
        <v>0</v>
      </c>
    </row>
    <row r="66" spans="1:9" ht="15.75" hidden="1" thickBot="1" x14ac:dyDescent="0.3">
      <c r="A66" s="610"/>
      <c r="B66" s="651"/>
      <c r="C66" s="348" t="s">
        <v>175</v>
      </c>
      <c r="D66" s="350"/>
      <c r="E66" s="350"/>
      <c r="F66" s="349"/>
      <c r="G66" s="351"/>
      <c r="H66" s="521"/>
      <c r="I66" s="508">
        <f t="shared" si="1"/>
        <v>0</v>
      </c>
    </row>
    <row r="67" spans="1:9" ht="15.75" hidden="1" thickBot="1" x14ac:dyDescent="0.3">
      <c r="A67" s="611"/>
      <c r="B67" s="652"/>
      <c r="C67" s="61" t="s">
        <v>327</v>
      </c>
      <c r="D67" s="99"/>
      <c r="E67" s="99"/>
      <c r="F67" s="100"/>
      <c r="G67" s="146"/>
      <c r="H67" s="273"/>
      <c r="I67" s="509">
        <f t="shared" si="1"/>
        <v>0</v>
      </c>
    </row>
    <row r="68" spans="1:9" ht="15.75" thickBot="1" x14ac:dyDescent="0.3">
      <c r="A68" s="336" t="s">
        <v>189</v>
      </c>
      <c r="B68" s="648" t="s">
        <v>190</v>
      </c>
      <c r="C68" s="648"/>
      <c r="D68" s="89">
        <v>16171.269999999999</v>
      </c>
      <c r="E68" s="89">
        <v>27465.02</v>
      </c>
      <c r="F68" s="88">
        <v>159050</v>
      </c>
      <c r="G68" s="86">
        <f>G69</f>
        <v>13000</v>
      </c>
      <c r="H68" s="87">
        <f>H69+H70</f>
        <v>4701.6099999999997</v>
      </c>
      <c r="I68" s="501">
        <f t="shared" si="1"/>
        <v>36.166230769230765</v>
      </c>
    </row>
    <row r="69" spans="1:9" x14ac:dyDescent="0.25">
      <c r="A69" s="609"/>
      <c r="B69" s="645"/>
      <c r="C69" s="57" t="s">
        <v>425</v>
      </c>
      <c r="D69" s="353"/>
      <c r="E69" s="353"/>
      <c r="F69" s="352"/>
      <c r="G69" s="58">
        <v>13000</v>
      </c>
      <c r="H69" s="125"/>
      <c r="I69" s="502">
        <f t="shared" si="1"/>
        <v>0</v>
      </c>
    </row>
    <row r="70" spans="1:9" x14ac:dyDescent="0.25">
      <c r="A70" s="610"/>
      <c r="B70" s="646"/>
      <c r="C70" s="95" t="s">
        <v>437</v>
      </c>
      <c r="D70" s="26"/>
      <c r="E70" s="25"/>
      <c r="F70" s="26"/>
      <c r="G70" s="60"/>
      <c r="H70" s="126">
        <v>4701.6099999999997</v>
      </c>
      <c r="I70" s="503">
        <f t="shared" si="1"/>
        <v>0</v>
      </c>
    </row>
    <row r="71" spans="1:9" ht="15.75" thickBot="1" x14ac:dyDescent="0.3">
      <c r="A71" s="611"/>
      <c r="B71" s="647"/>
      <c r="C71" s="59"/>
      <c r="D71" s="94"/>
      <c r="E71" s="93"/>
      <c r="F71" s="94"/>
      <c r="G71" s="177"/>
      <c r="H71" s="236"/>
      <c r="I71" s="504">
        <f t="shared" si="1"/>
        <v>0</v>
      </c>
    </row>
    <row r="72" spans="1:9" ht="15.75" thickBot="1" x14ac:dyDescent="0.3">
      <c r="A72" s="336" t="s">
        <v>193</v>
      </c>
      <c r="B72" s="648" t="s">
        <v>194</v>
      </c>
      <c r="C72" s="648"/>
      <c r="D72" s="87">
        <v>54775.5</v>
      </c>
      <c r="E72" s="87">
        <v>566821.34</v>
      </c>
      <c r="F72" s="86">
        <v>6378869</v>
      </c>
      <c r="G72" s="86">
        <f>SUM(G74:G94)</f>
        <v>7653172</v>
      </c>
      <c r="H72" s="87">
        <f>SUM(H74:H94)</f>
        <v>904580.44000000006</v>
      </c>
      <c r="I72" s="501">
        <f t="shared" si="1"/>
        <v>11.819679996738607</v>
      </c>
    </row>
    <row r="73" spans="1:9" hidden="1" x14ac:dyDescent="0.25">
      <c r="A73" s="612"/>
      <c r="B73" s="642"/>
      <c r="C73" s="354" t="s">
        <v>328</v>
      </c>
      <c r="D73" s="47"/>
      <c r="E73" s="46"/>
      <c r="F73" s="47"/>
      <c r="G73" s="60"/>
      <c r="H73" s="126"/>
      <c r="I73" s="503">
        <f t="shared" si="1"/>
        <v>0</v>
      </c>
    </row>
    <row r="74" spans="1:9" x14ac:dyDescent="0.25">
      <c r="A74" s="613"/>
      <c r="B74" s="643"/>
      <c r="C74" s="163" t="s">
        <v>418</v>
      </c>
      <c r="D74" s="47"/>
      <c r="E74" s="46"/>
      <c r="F74" s="47"/>
      <c r="G74" s="60">
        <v>18000</v>
      </c>
      <c r="H74" s="126"/>
      <c r="I74" s="503">
        <f t="shared" si="1"/>
        <v>0</v>
      </c>
    </row>
    <row r="75" spans="1:9" x14ac:dyDescent="0.25">
      <c r="A75" s="613"/>
      <c r="B75" s="643"/>
      <c r="C75" s="163" t="s">
        <v>424</v>
      </c>
      <c r="D75" s="47"/>
      <c r="E75" s="46"/>
      <c r="F75" s="47"/>
      <c r="G75" s="60">
        <v>5000</v>
      </c>
      <c r="H75" s="126"/>
      <c r="I75" s="503">
        <f t="shared" si="1"/>
        <v>0</v>
      </c>
    </row>
    <row r="76" spans="1:9" x14ac:dyDescent="0.25">
      <c r="A76" s="613"/>
      <c r="B76" s="643"/>
      <c r="C76" s="163" t="s">
        <v>329</v>
      </c>
      <c r="D76" s="47"/>
      <c r="E76" s="46"/>
      <c r="F76" s="47"/>
      <c r="G76" s="60">
        <v>10000</v>
      </c>
      <c r="H76" s="126">
        <v>8988</v>
      </c>
      <c r="I76" s="503">
        <f t="shared" si="1"/>
        <v>89.88000000000001</v>
      </c>
    </row>
    <row r="77" spans="1:9" x14ac:dyDescent="0.25">
      <c r="A77" s="613"/>
      <c r="B77" s="643"/>
      <c r="C77" s="163" t="s">
        <v>330</v>
      </c>
      <c r="D77" s="47"/>
      <c r="E77" s="46"/>
      <c r="F77" s="47"/>
      <c r="G77" s="60">
        <v>1948202</v>
      </c>
      <c r="H77" s="126"/>
      <c r="I77" s="503">
        <f t="shared" si="1"/>
        <v>0</v>
      </c>
    </row>
    <row r="78" spans="1:9" x14ac:dyDescent="0.25">
      <c r="A78" s="613"/>
      <c r="B78" s="643"/>
      <c r="C78" s="163" t="s">
        <v>411</v>
      </c>
      <c r="D78" s="60"/>
      <c r="E78" s="126"/>
      <c r="F78" s="60"/>
      <c r="G78" s="60">
        <v>83000</v>
      </c>
      <c r="H78" s="126">
        <v>40113.599999999999</v>
      </c>
      <c r="I78" s="503">
        <f t="shared" ref="I78:I141" si="2">IF(G78=0,0,H78/G78)*100</f>
        <v>48.329638554216864</v>
      </c>
    </row>
    <row r="79" spans="1:9" x14ac:dyDescent="0.25">
      <c r="A79" s="613"/>
      <c r="B79" s="643"/>
      <c r="C79" s="163" t="s">
        <v>412</v>
      </c>
      <c r="D79" s="60"/>
      <c r="E79" s="126"/>
      <c r="F79" s="60"/>
      <c r="G79" s="60">
        <v>608443</v>
      </c>
      <c r="H79" s="126"/>
      <c r="I79" s="503">
        <f t="shared" si="2"/>
        <v>0</v>
      </c>
    </row>
    <row r="80" spans="1:9" x14ac:dyDescent="0.25">
      <c r="A80" s="613"/>
      <c r="B80" s="643"/>
      <c r="C80" s="163" t="s">
        <v>423</v>
      </c>
      <c r="D80" s="60"/>
      <c r="E80" s="126"/>
      <c r="F80" s="60"/>
      <c r="G80" s="60">
        <v>712890</v>
      </c>
      <c r="H80" s="126"/>
      <c r="I80" s="503">
        <f t="shared" si="2"/>
        <v>0</v>
      </c>
    </row>
    <row r="81" spans="1:17" x14ac:dyDescent="0.25">
      <c r="A81" s="613"/>
      <c r="B81" s="643"/>
      <c r="C81" s="355" t="s">
        <v>331</v>
      </c>
      <c r="D81" s="60"/>
      <c r="E81" s="126"/>
      <c r="F81" s="60"/>
      <c r="G81" s="60">
        <v>2520</v>
      </c>
      <c r="H81" s="126">
        <v>2520</v>
      </c>
      <c r="I81" s="503">
        <f t="shared" si="2"/>
        <v>100</v>
      </c>
    </row>
    <row r="82" spans="1:17" x14ac:dyDescent="0.25">
      <c r="A82" s="613"/>
      <c r="B82" s="643"/>
      <c r="C82" s="439" t="s">
        <v>399</v>
      </c>
      <c r="D82" s="60"/>
      <c r="E82" s="126"/>
      <c r="F82" s="60"/>
      <c r="G82" s="60">
        <v>20000</v>
      </c>
      <c r="H82" s="126"/>
      <c r="I82" s="503">
        <f t="shared" si="2"/>
        <v>0</v>
      </c>
    </row>
    <row r="83" spans="1:17" x14ac:dyDescent="0.25">
      <c r="A83" s="613"/>
      <c r="B83" s="643"/>
      <c r="C83" s="439" t="s">
        <v>422</v>
      </c>
      <c r="D83" s="60"/>
      <c r="E83" s="126"/>
      <c r="F83" s="60"/>
      <c r="G83" s="60">
        <v>78782</v>
      </c>
      <c r="H83" s="126"/>
      <c r="I83" s="503">
        <f t="shared" si="2"/>
        <v>0</v>
      </c>
    </row>
    <row r="84" spans="1:17" x14ac:dyDescent="0.25">
      <c r="A84" s="613"/>
      <c r="B84" s="643"/>
      <c r="C84" s="290" t="s">
        <v>332</v>
      </c>
      <c r="D84" s="60"/>
      <c r="E84" s="126"/>
      <c r="F84" s="60"/>
      <c r="G84" s="60">
        <v>30000</v>
      </c>
      <c r="H84" s="126">
        <v>30000</v>
      </c>
      <c r="I84" s="503">
        <f t="shared" si="2"/>
        <v>100</v>
      </c>
    </row>
    <row r="85" spans="1:17" ht="12.75" customHeight="1" x14ac:dyDescent="0.25">
      <c r="A85" s="613"/>
      <c r="B85" s="643"/>
      <c r="C85" s="163" t="s">
        <v>333</v>
      </c>
      <c r="D85" s="60"/>
      <c r="E85" s="126"/>
      <c r="F85" s="60"/>
      <c r="G85" s="60">
        <v>70000</v>
      </c>
      <c r="H85" s="126"/>
      <c r="I85" s="503">
        <f t="shared" si="2"/>
        <v>0</v>
      </c>
      <c r="M85" s="141"/>
    </row>
    <row r="86" spans="1:17" ht="12.75" hidden="1" customHeight="1" x14ac:dyDescent="0.25">
      <c r="A86" s="613"/>
      <c r="B86" s="643"/>
      <c r="C86" s="59" t="s">
        <v>334</v>
      </c>
      <c r="D86" s="60"/>
      <c r="E86" s="126"/>
      <c r="F86" s="60"/>
      <c r="G86" s="60">
        <v>0</v>
      </c>
      <c r="H86" s="126"/>
      <c r="I86" s="503">
        <f t="shared" si="2"/>
        <v>0</v>
      </c>
    </row>
    <row r="87" spans="1:17" x14ac:dyDescent="0.25">
      <c r="A87" s="613"/>
      <c r="B87" s="643"/>
      <c r="C87" s="59" t="s">
        <v>335</v>
      </c>
      <c r="D87" s="60"/>
      <c r="E87" s="126"/>
      <c r="F87" s="60"/>
      <c r="G87" s="60">
        <v>25000</v>
      </c>
      <c r="H87" s="126"/>
      <c r="I87" s="503">
        <f t="shared" si="2"/>
        <v>0</v>
      </c>
    </row>
    <row r="88" spans="1:17" ht="12.75" customHeight="1" x14ac:dyDescent="0.25">
      <c r="A88" s="613"/>
      <c r="B88" s="643"/>
      <c r="C88" s="59" t="s">
        <v>336</v>
      </c>
      <c r="D88" s="26"/>
      <c r="E88" s="25"/>
      <c r="F88" s="26"/>
      <c r="G88" s="60">
        <v>666328</v>
      </c>
      <c r="H88" s="126">
        <v>28209.89</v>
      </c>
      <c r="I88" s="503">
        <f t="shared" si="2"/>
        <v>4.2336341861665723</v>
      </c>
    </row>
    <row r="89" spans="1:17" x14ac:dyDescent="0.25">
      <c r="A89" s="613"/>
      <c r="B89" s="643"/>
      <c r="C89" s="59" t="s">
        <v>337</v>
      </c>
      <c r="D89" s="26"/>
      <c r="E89" s="25"/>
      <c r="F89" s="26"/>
      <c r="G89" s="60">
        <v>95000</v>
      </c>
      <c r="H89" s="126"/>
      <c r="I89" s="503">
        <f t="shared" si="2"/>
        <v>0</v>
      </c>
      <c r="J89" t="s">
        <v>426</v>
      </c>
      <c r="L89" s="141"/>
    </row>
    <row r="90" spans="1:17" x14ac:dyDescent="0.25">
      <c r="A90" s="613"/>
      <c r="B90" s="643"/>
      <c r="C90" s="59" t="s">
        <v>338</v>
      </c>
      <c r="D90" s="26"/>
      <c r="E90" s="25"/>
      <c r="F90" s="26"/>
      <c r="G90" s="60">
        <v>20000</v>
      </c>
      <c r="H90" s="126"/>
      <c r="I90" s="503">
        <f t="shared" si="2"/>
        <v>0</v>
      </c>
      <c r="Q90" s="438"/>
    </row>
    <row r="91" spans="1:17" x14ac:dyDescent="0.25">
      <c r="A91" s="613"/>
      <c r="B91" s="643"/>
      <c r="C91" s="59" t="s">
        <v>334</v>
      </c>
      <c r="D91" s="26"/>
      <c r="E91" s="25"/>
      <c r="F91" s="26"/>
      <c r="G91" s="60">
        <v>10000</v>
      </c>
      <c r="H91" s="126"/>
      <c r="I91" s="503">
        <f t="shared" si="2"/>
        <v>0</v>
      </c>
      <c r="Q91" s="438"/>
    </row>
    <row r="92" spans="1:17" ht="12.75" customHeight="1" x14ac:dyDescent="0.25">
      <c r="A92" s="613"/>
      <c r="B92" s="643"/>
      <c r="C92" s="59" t="s">
        <v>271</v>
      </c>
      <c r="D92" s="26"/>
      <c r="E92" s="25"/>
      <c r="F92" s="26"/>
      <c r="G92" s="60">
        <v>2783178</v>
      </c>
      <c r="H92" s="126">
        <f>693257.04</f>
        <v>693257.04</v>
      </c>
      <c r="I92" s="503">
        <f t="shared" si="2"/>
        <v>24.908828684331365</v>
      </c>
    </row>
    <row r="93" spans="1:17" ht="12.75" customHeight="1" x14ac:dyDescent="0.25">
      <c r="A93" s="613"/>
      <c r="B93" s="643"/>
      <c r="C93" s="59" t="s">
        <v>272</v>
      </c>
      <c r="D93" s="26"/>
      <c r="E93" s="25"/>
      <c r="F93" s="26"/>
      <c r="G93" s="60">
        <v>431829</v>
      </c>
      <c r="H93" s="126">
        <v>101491.91</v>
      </c>
      <c r="I93" s="503">
        <f t="shared" si="2"/>
        <v>23.502800877199075</v>
      </c>
    </row>
    <row r="94" spans="1:17" ht="12.75" customHeight="1" thickBot="1" x14ac:dyDescent="0.3">
      <c r="A94" s="613"/>
      <c r="B94" s="643"/>
      <c r="C94" s="59" t="s">
        <v>339</v>
      </c>
      <c r="D94" s="26"/>
      <c r="E94" s="25"/>
      <c r="F94" s="26"/>
      <c r="G94" s="60">
        <v>35000</v>
      </c>
      <c r="H94" s="126"/>
      <c r="I94" s="503">
        <f t="shared" si="2"/>
        <v>0</v>
      </c>
    </row>
    <row r="95" spans="1:17" ht="15.75" hidden="1" thickBot="1" x14ac:dyDescent="0.3">
      <c r="A95" s="613"/>
      <c r="B95" s="643"/>
      <c r="C95" s="59"/>
      <c r="D95" s="26"/>
      <c r="E95" s="25"/>
      <c r="F95" s="26"/>
      <c r="G95" s="60"/>
      <c r="H95" s="126"/>
      <c r="I95" s="503">
        <f t="shared" si="2"/>
        <v>0</v>
      </c>
    </row>
    <row r="96" spans="1:17" ht="15.75" hidden="1" thickBot="1" x14ac:dyDescent="0.3">
      <c r="A96" s="613"/>
      <c r="B96" s="643"/>
      <c r="C96" s="59" t="s">
        <v>340</v>
      </c>
      <c r="D96" s="50"/>
      <c r="E96" s="49"/>
      <c r="F96" s="50"/>
      <c r="G96" s="60"/>
      <c r="H96" s="126"/>
      <c r="I96" s="503">
        <f t="shared" si="2"/>
        <v>0</v>
      </c>
      <c r="M96" s="141"/>
    </row>
    <row r="97" spans="1:11" ht="0.75" hidden="1" customHeight="1" thickBot="1" x14ac:dyDescent="0.3">
      <c r="A97" s="614"/>
      <c r="B97" s="644"/>
      <c r="C97" s="165"/>
      <c r="D97" s="50"/>
      <c r="E97" s="49"/>
      <c r="F97" s="50"/>
      <c r="G97" s="97"/>
      <c r="H97" s="126"/>
      <c r="I97" s="510">
        <f t="shared" si="2"/>
        <v>0</v>
      </c>
    </row>
    <row r="98" spans="1:11" s="356" customFormat="1" ht="15.75" hidden="1" thickBot="1" x14ac:dyDescent="0.3">
      <c r="A98" s="226" t="s">
        <v>341</v>
      </c>
      <c r="B98" s="649" t="s">
        <v>342</v>
      </c>
      <c r="C98" s="620"/>
      <c r="D98" s="89">
        <v>5880</v>
      </c>
      <c r="E98" s="89">
        <v>44123.79</v>
      </c>
      <c r="F98" s="88"/>
      <c r="G98" s="86">
        <f>G99</f>
        <v>0</v>
      </c>
      <c r="H98" s="87">
        <f>H99</f>
        <v>0</v>
      </c>
      <c r="I98" s="501">
        <f t="shared" si="2"/>
        <v>0</v>
      </c>
      <c r="K98" s="357"/>
    </row>
    <row r="99" spans="1:11" ht="15.75" hidden="1" thickBot="1" x14ac:dyDescent="0.3">
      <c r="A99" s="341"/>
      <c r="B99" s="342"/>
      <c r="C99" s="180" t="s">
        <v>343</v>
      </c>
      <c r="D99" s="16"/>
      <c r="E99" s="181"/>
      <c r="F99" s="177"/>
      <c r="G99" s="177"/>
      <c r="H99" s="236"/>
      <c r="I99" s="504">
        <f t="shared" si="2"/>
        <v>0</v>
      </c>
    </row>
    <row r="100" spans="1:11" ht="15.75" hidden="1" thickBot="1" x14ac:dyDescent="0.3">
      <c r="A100" s="226" t="s">
        <v>344</v>
      </c>
      <c r="B100" s="558" t="s">
        <v>219</v>
      </c>
      <c r="C100" s="559"/>
      <c r="D100" s="103"/>
      <c r="E100" s="104"/>
      <c r="F100" s="103"/>
      <c r="G100" s="86"/>
      <c r="H100" s="87"/>
      <c r="I100" s="501">
        <f t="shared" si="2"/>
        <v>0</v>
      </c>
    </row>
    <row r="101" spans="1:11" ht="15.75" hidden="1" thickBot="1" x14ac:dyDescent="0.3">
      <c r="A101" s="335"/>
      <c r="B101" s="337"/>
      <c r="C101" s="59"/>
      <c r="D101" s="26"/>
      <c r="E101" s="25"/>
      <c r="F101" s="26"/>
      <c r="G101" s="60"/>
      <c r="H101" s="126"/>
      <c r="I101" s="503">
        <f t="shared" si="2"/>
        <v>0</v>
      </c>
    </row>
    <row r="102" spans="1:11" ht="15.75" hidden="1" thickBot="1" x14ac:dyDescent="0.3">
      <c r="A102" s="335"/>
      <c r="B102" s="337"/>
      <c r="C102" s="59"/>
      <c r="D102" s="26"/>
      <c r="E102" s="25"/>
      <c r="F102" s="26"/>
      <c r="G102" s="60"/>
      <c r="H102" s="126"/>
      <c r="I102" s="503">
        <f t="shared" si="2"/>
        <v>0</v>
      </c>
    </row>
    <row r="103" spans="1:11" ht="15.75" hidden="1" thickBot="1" x14ac:dyDescent="0.3">
      <c r="A103" s="335"/>
      <c r="B103" s="337"/>
      <c r="C103" s="62"/>
      <c r="D103" s="50"/>
      <c r="E103" s="49"/>
      <c r="F103" s="50"/>
      <c r="G103" s="97"/>
      <c r="H103" s="522"/>
      <c r="I103" s="510">
        <f t="shared" si="2"/>
        <v>0</v>
      </c>
    </row>
    <row r="104" spans="1:11" ht="15.75" thickBot="1" x14ac:dyDescent="0.3">
      <c r="A104" s="336" t="s">
        <v>196</v>
      </c>
      <c r="B104" s="648" t="s">
        <v>345</v>
      </c>
      <c r="C104" s="648"/>
      <c r="D104" s="87">
        <v>138793.75</v>
      </c>
      <c r="E104" s="87">
        <v>36288</v>
      </c>
      <c r="F104" s="86">
        <v>84304</v>
      </c>
      <c r="G104" s="86">
        <f>G105</f>
        <v>10000</v>
      </c>
      <c r="H104" s="87">
        <f>H105</f>
        <v>0</v>
      </c>
      <c r="I104" s="501">
        <f t="shared" si="2"/>
        <v>0</v>
      </c>
    </row>
    <row r="105" spans="1:11" ht="15.75" thickBot="1" x14ac:dyDescent="0.3">
      <c r="A105" s="609"/>
      <c r="B105" s="650"/>
      <c r="C105" s="344" t="s">
        <v>415</v>
      </c>
      <c r="D105" s="19"/>
      <c r="E105" s="154"/>
      <c r="F105" s="19"/>
      <c r="G105" s="18">
        <v>10000</v>
      </c>
      <c r="H105" s="153"/>
      <c r="I105" s="511">
        <f t="shared" si="2"/>
        <v>0</v>
      </c>
    </row>
    <row r="106" spans="1:11" ht="15.75" hidden="1" thickBot="1" x14ac:dyDescent="0.3">
      <c r="A106" s="610"/>
      <c r="B106" s="651"/>
      <c r="C106" s="345"/>
      <c r="D106" s="45"/>
      <c r="E106" s="196"/>
      <c r="F106" s="45"/>
      <c r="G106" s="115"/>
      <c r="H106" s="207"/>
      <c r="I106" s="512">
        <f t="shared" si="2"/>
        <v>0</v>
      </c>
    </row>
    <row r="107" spans="1:11" ht="15.75" hidden="1" thickBot="1" x14ac:dyDescent="0.3">
      <c r="A107" s="610"/>
      <c r="B107" s="651"/>
      <c r="C107" s="345"/>
      <c r="D107" s="45"/>
      <c r="E107" s="196"/>
      <c r="F107" s="45"/>
      <c r="G107" s="115"/>
      <c r="H107" s="207"/>
      <c r="I107" s="512">
        <f t="shared" si="2"/>
        <v>0</v>
      </c>
    </row>
    <row r="108" spans="1:11" ht="15.75" hidden="1" thickBot="1" x14ac:dyDescent="0.3">
      <c r="A108" s="610"/>
      <c r="B108" s="651"/>
      <c r="C108" s="345"/>
      <c r="D108" s="45"/>
      <c r="E108" s="196"/>
      <c r="F108" s="45"/>
      <c r="G108" s="115"/>
      <c r="H108" s="207"/>
      <c r="I108" s="512">
        <f t="shared" si="2"/>
        <v>0</v>
      </c>
    </row>
    <row r="109" spans="1:11" ht="15.75" hidden="1" thickBot="1" x14ac:dyDescent="0.3">
      <c r="A109" s="610"/>
      <c r="B109" s="651"/>
      <c r="C109" s="95"/>
      <c r="D109" s="47"/>
      <c r="E109" s="46"/>
      <c r="F109" s="47"/>
      <c r="G109" s="74"/>
      <c r="H109" s="96"/>
      <c r="I109" s="500">
        <f t="shared" si="2"/>
        <v>0</v>
      </c>
    </row>
    <row r="110" spans="1:11" ht="15.75" hidden="1" thickBot="1" x14ac:dyDescent="0.3">
      <c r="A110" s="610"/>
      <c r="B110" s="651"/>
      <c r="C110" s="165"/>
      <c r="D110" s="47"/>
      <c r="E110" s="46"/>
      <c r="F110" s="47"/>
      <c r="G110" s="74"/>
      <c r="H110" s="96"/>
      <c r="I110" s="500">
        <f t="shared" si="2"/>
        <v>0</v>
      </c>
    </row>
    <row r="111" spans="1:11" ht="15.75" hidden="1" thickBot="1" x14ac:dyDescent="0.3">
      <c r="A111" s="611"/>
      <c r="B111" s="652"/>
      <c r="C111" s="61"/>
      <c r="D111" s="100"/>
      <c r="E111" s="99"/>
      <c r="F111" s="100"/>
      <c r="G111" s="146"/>
      <c r="H111" s="273"/>
      <c r="I111" s="509">
        <f t="shared" si="2"/>
        <v>0</v>
      </c>
    </row>
    <row r="112" spans="1:11" ht="15.75" hidden="1" thickBot="1" x14ac:dyDescent="0.3">
      <c r="A112" s="336" t="s">
        <v>346</v>
      </c>
      <c r="B112" s="648" t="s">
        <v>203</v>
      </c>
      <c r="C112" s="648"/>
      <c r="D112" s="87">
        <v>3920.81</v>
      </c>
      <c r="E112" s="87"/>
      <c r="F112" s="86"/>
      <c r="G112" s="86">
        <f>G113</f>
        <v>0</v>
      </c>
      <c r="H112" s="87">
        <f>H113</f>
        <v>0</v>
      </c>
      <c r="I112" s="501">
        <f t="shared" si="2"/>
        <v>0</v>
      </c>
    </row>
    <row r="113" spans="1:9" ht="15.75" hidden="1" thickBot="1" x14ac:dyDescent="0.3">
      <c r="A113" s="612"/>
      <c r="B113" s="642"/>
      <c r="C113" s="57"/>
      <c r="D113" s="16"/>
      <c r="E113" s="15"/>
      <c r="F113" s="16"/>
      <c r="G113" s="108"/>
      <c r="H113" s="181"/>
      <c r="I113" s="513">
        <f t="shared" si="2"/>
        <v>0</v>
      </c>
    </row>
    <row r="114" spans="1:9" ht="15.75" hidden="1" thickBot="1" x14ac:dyDescent="0.3">
      <c r="A114" s="613"/>
      <c r="B114" s="643"/>
      <c r="C114" s="59"/>
      <c r="D114" s="47"/>
      <c r="E114" s="46"/>
      <c r="F114" s="47"/>
      <c r="G114" s="74"/>
      <c r="H114" s="96"/>
      <c r="I114" s="500">
        <f t="shared" si="2"/>
        <v>0</v>
      </c>
    </row>
    <row r="115" spans="1:9" ht="15.75" hidden="1" thickBot="1" x14ac:dyDescent="0.3">
      <c r="A115" s="613"/>
      <c r="B115" s="643"/>
      <c r="C115" s="59"/>
      <c r="D115" s="26"/>
      <c r="E115" s="25"/>
      <c r="F115" s="26"/>
      <c r="G115" s="60"/>
      <c r="H115" s="126"/>
      <c r="I115" s="503">
        <f t="shared" si="2"/>
        <v>0</v>
      </c>
    </row>
    <row r="116" spans="1:9" ht="15.75" hidden="1" thickBot="1" x14ac:dyDescent="0.3">
      <c r="A116" s="613"/>
      <c r="B116" s="643"/>
      <c r="C116" s="59"/>
      <c r="D116" s="26"/>
      <c r="E116" s="25"/>
      <c r="F116" s="26"/>
      <c r="G116" s="60"/>
      <c r="H116" s="126"/>
      <c r="I116" s="503">
        <f t="shared" si="2"/>
        <v>0</v>
      </c>
    </row>
    <row r="117" spans="1:9" ht="15.75" hidden="1" thickBot="1" x14ac:dyDescent="0.3">
      <c r="A117" s="613"/>
      <c r="B117" s="643"/>
      <c r="C117" s="61"/>
      <c r="D117" s="32"/>
      <c r="E117" s="31"/>
      <c r="F117" s="32"/>
      <c r="G117" s="29"/>
      <c r="H117" s="523"/>
      <c r="I117" s="514">
        <f t="shared" si="2"/>
        <v>0</v>
      </c>
    </row>
    <row r="118" spans="1:9" ht="15.75" hidden="1" thickBot="1" x14ac:dyDescent="0.3">
      <c r="A118" s="614"/>
      <c r="B118" s="644"/>
      <c r="C118" s="180"/>
      <c r="D118" s="100"/>
      <c r="E118" s="99"/>
      <c r="F118" s="100"/>
      <c r="G118" s="146"/>
      <c r="H118" s="273"/>
      <c r="I118" s="509">
        <f t="shared" si="2"/>
        <v>0</v>
      </c>
    </row>
    <row r="119" spans="1:9" ht="17.25" hidden="1" customHeight="1" thickBot="1" x14ac:dyDescent="0.3">
      <c r="A119" s="343" t="s">
        <v>347</v>
      </c>
      <c r="B119" s="532" t="s">
        <v>223</v>
      </c>
      <c r="C119" s="533"/>
      <c r="D119" s="104">
        <v>2238</v>
      </c>
      <c r="E119" s="104">
        <v>21924.400000000001</v>
      </c>
      <c r="F119" s="103">
        <v>1080</v>
      </c>
      <c r="G119" s="102">
        <f>G120</f>
        <v>0</v>
      </c>
      <c r="H119" s="524">
        <f>H120</f>
        <v>0</v>
      </c>
      <c r="I119" s="515">
        <f t="shared" si="2"/>
        <v>0</v>
      </c>
    </row>
    <row r="120" spans="1:9" ht="17.25" hidden="1" customHeight="1" thickBot="1" x14ac:dyDescent="0.3">
      <c r="A120" s="335"/>
      <c r="B120" s="337"/>
      <c r="C120" s="180" t="s">
        <v>321</v>
      </c>
      <c r="D120" s="93"/>
      <c r="E120" s="93"/>
      <c r="F120" s="94"/>
      <c r="G120" s="60"/>
      <c r="H120" s="126"/>
      <c r="I120" s="503">
        <f t="shared" si="2"/>
        <v>0</v>
      </c>
    </row>
    <row r="121" spans="1:9" ht="17.25" customHeight="1" thickBot="1" x14ac:dyDescent="0.3">
      <c r="A121" s="358" t="s">
        <v>227</v>
      </c>
      <c r="B121" s="641" t="s">
        <v>228</v>
      </c>
      <c r="C121" s="641"/>
      <c r="D121" s="87">
        <v>478985.9</v>
      </c>
      <c r="E121" s="87">
        <v>204385.99</v>
      </c>
      <c r="F121" s="86">
        <v>195114</v>
      </c>
      <c r="G121" s="86">
        <f>SUM(G130:G134)</f>
        <v>344573</v>
      </c>
      <c r="H121" s="86">
        <f>SUM(H130:H134)</f>
        <v>134716.29999999999</v>
      </c>
      <c r="I121" s="501">
        <f t="shared" si="2"/>
        <v>39.09659201388385</v>
      </c>
    </row>
    <row r="122" spans="1:9" hidden="1" x14ac:dyDescent="0.25">
      <c r="A122" s="612"/>
      <c r="B122" s="642"/>
      <c r="C122" s="59"/>
      <c r="D122" s="47"/>
      <c r="E122" s="46"/>
      <c r="F122" s="47"/>
      <c r="G122" s="74"/>
      <c r="H122" s="96"/>
      <c r="I122" s="500">
        <f t="shared" si="2"/>
        <v>0</v>
      </c>
    </row>
    <row r="123" spans="1:9" hidden="1" x14ac:dyDescent="0.25">
      <c r="A123" s="613"/>
      <c r="B123" s="643"/>
      <c r="C123" s="59"/>
      <c r="D123" s="47"/>
      <c r="E123" s="46"/>
      <c r="F123" s="47"/>
      <c r="G123" s="74"/>
      <c r="H123" s="96"/>
      <c r="I123" s="500">
        <f t="shared" si="2"/>
        <v>0</v>
      </c>
    </row>
    <row r="124" spans="1:9" hidden="1" x14ac:dyDescent="0.25">
      <c r="A124" s="613"/>
      <c r="B124" s="643"/>
      <c r="C124" s="59" t="s">
        <v>348</v>
      </c>
      <c r="D124" s="47"/>
      <c r="E124" s="46"/>
      <c r="F124" s="47"/>
      <c r="G124" s="74"/>
      <c r="H124" s="96"/>
      <c r="I124" s="500">
        <f t="shared" si="2"/>
        <v>0</v>
      </c>
    </row>
    <row r="125" spans="1:9" hidden="1" x14ac:dyDescent="0.25">
      <c r="A125" s="613"/>
      <c r="B125" s="643"/>
      <c r="C125" s="59" t="s">
        <v>274</v>
      </c>
      <c r="D125" s="47"/>
      <c r="E125" s="46"/>
      <c r="F125" s="47"/>
      <c r="G125" s="74"/>
      <c r="H125" s="96"/>
      <c r="I125" s="500">
        <f t="shared" si="2"/>
        <v>0</v>
      </c>
    </row>
    <row r="126" spans="1:9" hidden="1" x14ac:dyDescent="0.25">
      <c r="A126" s="613"/>
      <c r="B126" s="643"/>
      <c r="C126" s="59" t="s">
        <v>349</v>
      </c>
      <c r="D126" s="47"/>
      <c r="E126" s="46"/>
      <c r="F126" s="47"/>
      <c r="G126" s="74"/>
      <c r="H126" s="96"/>
      <c r="I126" s="500">
        <f t="shared" si="2"/>
        <v>0</v>
      </c>
    </row>
    <row r="127" spans="1:9" hidden="1" x14ac:dyDescent="0.25">
      <c r="A127" s="613"/>
      <c r="B127" s="643"/>
      <c r="C127" s="59"/>
      <c r="D127" s="47"/>
      <c r="E127" s="46"/>
      <c r="F127" s="47"/>
      <c r="G127" s="74"/>
      <c r="H127" s="96"/>
      <c r="I127" s="500">
        <f t="shared" si="2"/>
        <v>0</v>
      </c>
    </row>
    <row r="128" spans="1:9" hidden="1" x14ac:dyDescent="0.25">
      <c r="A128" s="613"/>
      <c r="B128" s="643"/>
      <c r="C128" s="59"/>
      <c r="D128" s="47"/>
      <c r="E128" s="46"/>
      <c r="F128" s="47"/>
      <c r="G128" s="74"/>
      <c r="H128" s="96"/>
      <c r="I128" s="500">
        <f t="shared" si="2"/>
        <v>0</v>
      </c>
    </row>
    <row r="129" spans="1:9" hidden="1" x14ac:dyDescent="0.25">
      <c r="A129" s="613"/>
      <c r="B129" s="643"/>
      <c r="C129" s="59"/>
      <c r="D129" s="47"/>
      <c r="E129" s="46"/>
      <c r="F129" s="47"/>
      <c r="G129" s="74"/>
      <c r="H129" s="96"/>
      <c r="I129" s="500">
        <f t="shared" si="2"/>
        <v>0</v>
      </c>
    </row>
    <row r="130" spans="1:9" hidden="1" x14ac:dyDescent="0.25">
      <c r="A130" s="613"/>
      <c r="B130" s="643"/>
      <c r="C130" s="59" t="s">
        <v>350</v>
      </c>
      <c r="D130" s="47"/>
      <c r="E130" s="46"/>
      <c r="F130" s="47"/>
      <c r="G130" s="74"/>
      <c r="H130" s="96"/>
      <c r="I130" s="500">
        <f t="shared" si="2"/>
        <v>0</v>
      </c>
    </row>
    <row r="131" spans="1:9" x14ac:dyDescent="0.25">
      <c r="A131" s="613"/>
      <c r="B131" s="643"/>
      <c r="C131" s="59" t="s">
        <v>274</v>
      </c>
      <c r="D131" s="47"/>
      <c r="E131" s="46"/>
      <c r="F131" s="47"/>
      <c r="G131" s="74">
        <v>56863</v>
      </c>
      <c r="H131" s="96"/>
      <c r="I131" s="500">
        <f t="shared" si="2"/>
        <v>0</v>
      </c>
    </row>
    <row r="132" spans="1:9" x14ac:dyDescent="0.25">
      <c r="A132" s="613"/>
      <c r="B132" s="643"/>
      <c r="C132" s="59" t="s">
        <v>421</v>
      </c>
      <c r="D132" s="47"/>
      <c r="E132" s="46"/>
      <c r="F132" s="47"/>
      <c r="G132" s="74">
        <v>101219</v>
      </c>
      <c r="H132" s="96">
        <v>44422.06</v>
      </c>
      <c r="I132" s="500">
        <f t="shared" si="2"/>
        <v>43.887076537013797</v>
      </c>
    </row>
    <row r="133" spans="1:9" x14ac:dyDescent="0.25">
      <c r="A133" s="613"/>
      <c r="B133" s="643"/>
      <c r="C133" s="59" t="s">
        <v>351</v>
      </c>
      <c r="D133" s="47"/>
      <c r="E133" s="46"/>
      <c r="F133" s="47"/>
      <c r="G133" s="74">
        <v>77417</v>
      </c>
      <c r="H133" s="96"/>
      <c r="I133" s="500">
        <f t="shared" si="2"/>
        <v>0</v>
      </c>
    </row>
    <row r="134" spans="1:9" ht="15.75" thickBot="1" x14ac:dyDescent="0.3">
      <c r="A134" s="613"/>
      <c r="B134" s="643"/>
      <c r="C134" s="59" t="s">
        <v>351</v>
      </c>
      <c r="D134" s="74"/>
      <c r="E134" s="96"/>
      <c r="F134" s="74"/>
      <c r="G134" s="74">
        <v>109074</v>
      </c>
      <c r="H134" s="96">
        <v>90294.24</v>
      </c>
      <c r="I134" s="500">
        <f t="shared" si="2"/>
        <v>82.782551295450801</v>
      </c>
    </row>
    <row r="135" spans="1:9" ht="15.75" hidden="1" thickBot="1" x14ac:dyDescent="0.3">
      <c r="A135" s="613"/>
      <c r="B135" s="643"/>
      <c r="C135" s="62"/>
      <c r="D135" s="94"/>
      <c r="E135" s="93"/>
      <c r="F135" s="94"/>
      <c r="G135" s="74"/>
      <c r="H135" s="96"/>
      <c r="I135" s="500">
        <f t="shared" si="2"/>
        <v>0</v>
      </c>
    </row>
    <row r="136" spans="1:9" ht="15.75" hidden="1" thickBot="1" x14ac:dyDescent="0.3">
      <c r="A136" s="614"/>
      <c r="B136" s="644"/>
      <c r="C136" s="62"/>
      <c r="D136" s="50"/>
      <c r="E136" s="49"/>
      <c r="F136" s="50"/>
      <c r="G136" s="60"/>
      <c r="H136" s="126"/>
      <c r="I136" s="503">
        <f t="shared" si="2"/>
        <v>0</v>
      </c>
    </row>
    <row r="137" spans="1:9" ht="15.75" hidden="1" thickBot="1" x14ac:dyDescent="0.3">
      <c r="A137" s="149" t="s">
        <v>242</v>
      </c>
      <c r="B137" s="532" t="s">
        <v>243</v>
      </c>
      <c r="C137" s="533"/>
      <c r="D137" s="88">
        <v>35641.19</v>
      </c>
      <c r="E137" s="89">
        <v>17</v>
      </c>
      <c r="F137" s="88"/>
      <c r="G137" s="86">
        <f>G138</f>
        <v>0</v>
      </c>
      <c r="H137" s="87">
        <f>H138</f>
        <v>0</v>
      </c>
      <c r="I137" s="501">
        <f t="shared" si="2"/>
        <v>0</v>
      </c>
    </row>
    <row r="138" spans="1:9" ht="15.75" hidden="1" thickBot="1" x14ac:dyDescent="0.3">
      <c r="A138" s="359"/>
      <c r="B138" s="360"/>
      <c r="C138" s="360"/>
      <c r="D138" s="362"/>
      <c r="E138" s="363"/>
      <c r="F138" s="360"/>
      <c r="G138" s="360"/>
      <c r="H138" s="363"/>
      <c r="I138" s="516">
        <f t="shared" si="2"/>
        <v>0</v>
      </c>
    </row>
    <row r="139" spans="1:9" ht="15.75" hidden="1" thickBot="1" x14ac:dyDescent="0.3">
      <c r="A139" s="358" t="s">
        <v>248</v>
      </c>
      <c r="B139" s="600" t="s">
        <v>249</v>
      </c>
      <c r="C139" s="559"/>
      <c r="D139" s="360"/>
      <c r="E139" s="363">
        <v>1550</v>
      </c>
      <c r="F139" s="362"/>
      <c r="G139" s="272">
        <f>G140</f>
        <v>0</v>
      </c>
      <c r="H139" s="484">
        <f>H140</f>
        <v>0</v>
      </c>
      <c r="I139" s="516">
        <f t="shared" si="2"/>
        <v>0</v>
      </c>
    </row>
    <row r="140" spans="1:9" ht="15.75" hidden="1" thickBot="1" x14ac:dyDescent="0.3">
      <c r="A140" s="359"/>
      <c r="B140" s="361"/>
      <c r="C140" s="322" t="s">
        <v>352</v>
      </c>
      <c r="D140" s="361"/>
      <c r="E140" s="364"/>
      <c r="F140" s="322"/>
      <c r="G140" s="322"/>
      <c r="H140" s="525"/>
      <c r="I140" s="517">
        <f t="shared" si="2"/>
        <v>0</v>
      </c>
    </row>
    <row r="141" spans="1:9" ht="15.75" hidden="1" thickBot="1" x14ac:dyDescent="0.3">
      <c r="A141" s="335"/>
      <c r="B141" s="337"/>
      <c r="C141" s="165"/>
      <c r="D141" s="94"/>
      <c r="E141" s="273"/>
      <c r="F141" s="177"/>
      <c r="G141" s="177"/>
      <c r="H141" s="236"/>
      <c r="I141" s="504">
        <f t="shared" si="2"/>
        <v>0</v>
      </c>
    </row>
    <row r="142" spans="1:9" ht="15.75" hidden="1" thickBot="1" x14ac:dyDescent="0.3">
      <c r="A142" s="365" t="s">
        <v>353</v>
      </c>
      <c r="B142" s="637" t="s">
        <v>251</v>
      </c>
      <c r="C142" s="638"/>
      <c r="D142" s="366"/>
      <c r="E142" s="54"/>
      <c r="F142" s="366"/>
      <c r="G142" s="366">
        <f>G143</f>
        <v>0</v>
      </c>
      <c r="H142" s="54">
        <f>H143</f>
        <v>0</v>
      </c>
      <c r="I142" s="518">
        <f t="shared" ref="I142:I144" si="3">IF(G142=0,0,H142/G142)*100</f>
        <v>0</v>
      </c>
    </row>
    <row r="143" spans="1:9" ht="15.75" hidden="1" thickBot="1" x14ac:dyDescent="0.3">
      <c r="A143" s="335"/>
      <c r="B143" s="337"/>
      <c r="C143" s="361" t="s">
        <v>354</v>
      </c>
      <c r="D143" s="94"/>
      <c r="E143" s="93"/>
      <c r="F143" s="94"/>
      <c r="G143" s="177"/>
      <c r="H143" s="236"/>
      <c r="I143" s="504">
        <f t="shared" si="3"/>
        <v>0</v>
      </c>
    </row>
    <row r="144" spans="1:9" ht="17.25" thickTop="1" thickBot="1" x14ac:dyDescent="0.3">
      <c r="A144" s="639" t="s">
        <v>355</v>
      </c>
      <c r="B144" s="640"/>
      <c r="C144" s="640"/>
      <c r="D144" s="133">
        <v>2329182.13</v>
      </c>
      <c r="E144" s="134">
        <v>2649518.4899999998</v>
      </c>
      <c r="F144" s="133">
        <v>9465463</v>
      </c>
      <c r="G144" s="133">
        <f>G4+G9+G12+G30+G51+G60+G68+G72+G98+G104+G112+G119+G121+G137+G139+G142</f>
        <v>10472247</v>
      </c>
      <c r="H144" s="134">
        <f>H4+H9+H12+H30+H51+H60+H68+H72+H98+H104+H112+H119+H121+H137+H139+H142</f>
        <v>1302190.9400000002</v>
      </c>
      <c r="I144" s="519">
        <f t="shared" si="3"/>
        <v>12.434685125360396</v>
      </c>
    </row>
    <row r="145" spans="5:9" ht="15.75" thickTop="1" x14ac:dyDescent="0.25"/>
    <row r="146" spans="5:9" x14ac:dyDescent="0.25">
      <c r="I146" s="141"/>
    </row>
    <row r="147" spans="5:9" x14ac:dyDescent="0.25">
      <c r="G147" s="301"/>
      <c r="H147" s="141"/>
      <c r="I147" s="141"/>
    </row>
    <row r="150" spans="5:9" x14ac:dyDescent="0.25">
      <c r="E150" s="141"/>
      <c r="F150" s="141"/>
      <c r="G150" s="301"/>
      <c r="H150" s="141"/>
      <c r="I150" s="141"/>
    </row>
    <row r="156" spans="5:9" x14ac:dyDescent="0.25">
      <c r="F156" s="141"/>
    </row>
  </sheetData>
  <mergeCells count="48">
    <mergeCell ref="A1:C1"/>
    <mergeCell ref="A2:A3"/>
    <mergeCell ref="B2:B3"/>
    <mergeCell ref="C2:C3"/>
    <mergeCell ref="B10:B11"/>
    <mergeCell ref="B4:C4"/>
    <mergeCell ref="A5:A8"/>
    <mergeCell ref="B5:B8"/>
    <mergeCell ref="B9:C9"/>
    <mergeCell ref="D2:D3"/>
    <mergeCell ref="E2:E3"/>
    <mergeCell ref="F2:F3"/>
    <mergeCell ref="G2:G3"/>
    <mergeCell ref="I2:I3"/>
    <mergeCell ref="H2:H3"/>
    <mergeCell ref="B68:C68"/>
    <mergeCell ref="B12:C12"/>
    <mergeCell ref="A13:A29"/>
    <mergeCell ref="B13:B29"/>
    <mergeCell ref="B30:C30"/>
    <mergeCell ref="A37:A49"/>
    <mergeCell ref="B37:B49"/>
    <mergeCell ref="B51:C51"/>
    <mergeCell ref="B58:C58"/>
    <mergeCell ref="B60:C60"/>
    <mergeCell ref="A61:A67"/>
    <mergeCell ref="B61:B67"/>
    <mergeCell ref="A113:A118"/>
    <mergeCell ref="B113:B118"/>
    <mergeCell ref="A69:A71"/>
    <mergeCell ref="B69:B71"/>
    <mergeCell ref="B72:C72"/>
    <mergeCell ref="A73:A97"/>
    <mergeCell ref="B73:B97"/>
    <mergeCell ref="B98:C98"/>
    <mergeCell ref="B100:C100"/>
    <mergeCell ref="B104:C104"/>
    <mergeCell ref="A105:A111"/>
    <mergeCell ref="B105:B111"/>
    <mergeCell ref="B112:C112"/>
    <mergeCell ref="B142:C142"/>
    <mergeCell ref="A144:C144"/>
    <mergeCell ref="B119:C119"/>
    <mergeCell ref="B121:C121"/>
    <mergeCell ref="A122:A136"/>
    <mergeCell ref="B122:B136"/>
    <mergeCell ref="B137:C137"/>
    <mergeCell ref="B139:C139"/>
  </mergeCells>
  <pageMargins left="3.937007874015748E-2" right="3.937007874015748E-2" top="3.937007874015748E-2" bottom="3.937007874015748E-2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L12" sqref="L12"/>
    </sheetView>
  </sheetViews>
  <sheetFormatPr defaultRowHeight="15" x14ac:dyDescent="0.25"/>
  <cols>
    <col min="2" max="2" width="8.42578125" customWidth="1"/>
    <col min="3" max="3" width="36.140625" customWidth="1"/>
    <col min="4" max="6" width="13.5703125" hidden="1" customWidth="1"/>
    <col min="7" max="9" width="12.42578125" customWidth="1"/>
    <col min="11" max="11" width="10" bestFit="1" customWidth="1"/>
    <col min="246" max="246" width="36" customWidth="1"/>
    <col min="247" max="258" width="0" hidden="1" customWidth="1"/>
    <col min="259" max="261" width="13.5703125" customWidth="1"/>
    <col min="262" max="262" width="11.42578125" customWidth="1"/>
    <col min="263" max="263" width="8.42578125" customWidth="1"/>
    <col min="264" max="265" width="11.7109375" customWidth="1"/>
    <col min="502" max="502" width="36" customWidth="1"/>
    <col min="503" max="514" width="0" hidden="1" customWidth="1"/>
    <col min="515" max="517" width="13.5703125" customWidth="1"/>
    <col min="518" max="518" width="11.42578125" customWidth="1"/>
    <col min="519" max="519" width="8.42578125" customWidth="1"/>
    <col min="520" max="521" width="11.7109375" customWidth="1"/>
    <col min="758" max="758" width="36" customWidth="1"/>
    <col min="759" max="770" width="0" hidden="1" customWidth="1"/>
    <col min="771" max="773" width="13.5703125" customWidth="1"/>
    <col min="774" max="774" width="11.42578125" customWidth="1"/>
    <col min="775" max="775" width="8.42578125" customWidth="1"/>
    <col min="776" max="777" width="11.7109375" customWidth="1"/>
    <col min="1014" max="1014" width="36" customWidth="1"/>
    <col min="1015" max="1026" width="0" hidden="1" customWidth="1"/>
    <col min="1027" max="1029" width="13.5703125" customWidth="1"/>
    <col min="1030" max="1030" width="11.42578125" customWidth="1"/>
    <col min="1031" max="1031" width="8.42578125" customWidth="1"/>
    <col min="1032" max="1033" width="11.7109375" customWidth="1"/>
    <col min="1270" max="1270" width="36" customWidth="1"/>
    <col min="1271" max="1282" width="0" hidden="1" customWidth="1"/>
    <col min="1283" max="1285" width="13.5703125" customWidth="1"/>
    <col min="1286" max="1286" width="11.42578125" customWidth="1"/>
    <col min="1287" max="1287" width="8.42578125" customWidth="1"/>
    <col min="1288" max="1289" width="11.7109375" customWidth="1"/>
    <col min="1526" max="1526" width="36" customWidth="1"/>
    <col min="1527" max="1538" width="0" hidden="1" customWidth="1"/>
    <col min="1539" max="1541" width="13.5703125" customWidth="1"/>
    <col min="1542" max="1542" width="11.42578125" customWidth="1"/>
    <col min="1543" max="1543" width="8.42578125" customWidth="1"/>
    <col min="1544" max="1545" width="11.7109375" customWidth="1"/>
    <col min="1782" max="1782" width="36" customWidth="1"/>
    <col min="1783" max="1794" width="0" hidden="1" customWidth="1"/>
    <col min="1795" max="1797" width="13.5703125" customWidth="1"/>
    <col min="1798" max="1798" width="11.42578125" customWidth="1"/>
    <col min="1799" max="1799" width="8.42578125" customWidth="1"/>
    <col min="1800" max="1801" width="11.7109375" customWidth="1"/>
    <col min="2038" max="2038" width="36" customWidth="1"/>
    <col min="2039" max="2050" width="0" hidden="1" customWidth="1"/>
    <col min="2051" max="2053" width="13.5703125" customWidth="1"/>
    <col min="2054" max="2054" width="11.42578125" customWidth="1"/>
    <col min="2055" max="2055" width="8.42578125" customWidth="1"/>
    <col min="2056" max="2057" width="11.7109375" customWidth="1"/>
    <col min="2294" max="2294" width="36" customWidth="1"/>
    <col min="2295" max="2306" width="0" hidden="1" customWidth="1"/>
    <col min="2307" max="2309" width="13.5703125" customWidth="1"/>
    <col min="2310" max="2310" width="11.42578125" customWidth="1"/>
    <col min="2311" max="2311" width="8.42578125" customWidth="1"/>
    <col min="2312" max="2313" width="11.7109375" customWidth="1"/>
    <col min="2550" max="2550" width="36" customWidth="1"/>
    <col min="2551" max="2562" width="0" hidden="1" customWidth="1"/>
    <col min="2563" max="2565" width="13.5703125" customWidth="1"/>
    <col min="2566" max="2566" width="11.42578125" customWidth="1"/>
    <col min="2567" max="2567" width="8.42578125" customWidth="1"/>
    <col min="2568" max="2569" width="11.7109375" customWidth="1"/>
    <col min="2806" max="2806" width="36" customWidth="1"/>
    <col min="2807" max="2818" width="0" hidden="1" customWidth="1"/>
    <col min="2819" max="2821" width="13.5703125" customWidth="1"/>
    <col min="2822" max="2822" width="11.42578125" customWidth="1"/>
    <col min="2823" max="2823" width="8.42578125" customWidth="1"/>
    <col min="2824" max="2825" width="11.7109375" customWidth="1"/>
    <col min="3062" max="3062" width="36" customWidth="1"/>
    <col min="3063" max="3074" width="0" hidden="1" customWidth="1"/>
    <col min="3075" max="3077" width="13.5703125" customWidth="1"/>
    <col min="3078" max="3078" width="11.42578125" customWidth="1"/>
    <col min="3079" max="3079" width="8.42578125" customWidth="1"/>
    <col min="3080" max="3081" width="11.7109375" customWidth="1"/>
    <col min="3318" max="3318" width="36" customWidth="1"/>
    <col min="3319" max="3330" width="0" hidden="1" customWidth="1"/>
    <col min="3331" max="3333" width="13.5703125" customWidth="1"/>
    <col min="3334" max="3334" width="11.42578125" customWidth="1"/>
    <col min="3335" max="3335" width="8.42578125" customWidth="1"/>
    <col min="3336" max="3337" width="11.7109375" customWidth="1"/>
    <col min="3574" max="3574" width="36" customWidth="1"/>
    <col min="3575" max="3586" width="0" hidden="1" customWidth="1"/>
    <col min="3587" max="3589" width="13.5703125" customWidth="1"/>
    <col min="3590" max="3590" width="11.42578125" customWidth="1"/>
    <col min="3591" max="3591" width="8.42578125" customWidth="1"/>
    <col min="3592" max="3593" width="11.7109375" customWidth="1"/>
    <col min="3830" max="3830" width="36" customWidth="1"/>
    <col min="3831" max="3842" width="0" hidden="1" customWidth="1"/>
    <col min="3843" max="3845" width="13.5703125" customWidth="1"/>
    <col min="3846" max="3846" width="11.42578125" customWidth="1"/>
    <col min="3847" max="3847" width="8.42578125" customWidth="1"/>
    <col min="3848" max="3849" width="11.7109375" customWidth="1"/>
    <col min="4086" max="4086" width="36" customWidth="1"/>
    <col min="4087" max="4098" width="0" hidden="1" customWidth="1"/>
    <col min="4099" max="4101" width="13.5703125" customWidth="1"/>
    <col min="4102" max="4102" width="11.42578125" customWidth="1"/>
    <col min="4103" max="4103" width="8.42578125" customWidth="1"/>
    <col min="4104" max="4105" width="11.7109375" customWidth="1"/>
    <col min="4342" max="4342" width="36" customWidth="1"/>
    <col min="4343" max="4354" width="0" hidden="1" customWidth="1"/>
    <col min="4355" max="4357" width="13.5703125" customWidth="1"/>
    <col min="4358" max="4358" width="11.42578125" customWidth="1"/>
    <col min="4359" max="4359" width="8.42578125" customWidth="1"/>
    <col min="4360" max="4361" width="11.7109375" customWidth="1"/>
    <col min="4598" max="4598" width="36" customWidth="1"/>
    <col min="4599" max="4610" width="0" hidden="1" customWidth="1"/>
    <col min="4611" max="4613" width="13.5703125" customWidth="1"/>
    <col min="4614" max="4614" width="11.42578125" customWidth="1"/>
    <col min="4615" max="4615" width="8.42578125" customWidth="1"/>
    <col min="4616" max="4617" width="11.7109375" customWidth="1"/>
    <col min="4854" max="4854" width="36" customWidth="1"/>
    <col min="4855" max="4866" width="0" hidden="1" customWidth="1"/>
    <col min="4867" max="4869" width="13.5703125" customWidth="1"/>
    <col min="4870" max="4870" width="11.42578125" customWidth="1"/>
    <col min="4871" max="4871" width="8.42578125" customWidth="1"/>
    <col min="4872" max="4873" width="11.7109375" customWidth="1"/>
    <col min="5110" max="5110" width="36" customWidth="1"/>
    <col min="5111" max="5122" width="0" hidden="1" customWidth="1"/>
    <col min="5123" max="5125" width="13.5703125" customWidth="1"/>
    <col min="5126" max="5126" width="11.42578125" customWidth="1"/>
    <col min="5127" max="5127" width="8.42578125" customWidth="1"/>
    <col min="5128" max="5129" width="11.7109375" customWidth="1"/>
    <col min="5366" max="5366" width="36" customWidth="1"/>
    <col min="5367" max="5378" width="0" hidden="1" customWidth="1"/>
    <col min="5379" max="5381" width="13.5703125" customWidth="1"/>
    <col min="5382" max="5382" width="11.42578125" customWidth="1"/>
    <col min="5383" max="5383" width="8.42578125" customWidth="1"/>
    <col min="5384" max="5385" width="11.7109375" customWidth="1"/>
    <col min="5622" max="5622" width="36" customWidth="1"/>
    <col min="5623" max="5634" width="0" hidden="1" customWidth="1"/>
    <col min="5635" max="5637" width="13.5703125" customWidth="1"/>
    <col min="5638" max="5638" width="11.42578125" customWidth="1"/>
    <col min="5639" max="5639" width="8.42578125" customWidth="1"/>
    <col min="5640" max="5641" width="11.7109375" customWidth="1"/>
    <col min="5878" max="5878" width="36" customWidth="1"/>
    <col min="5879" max="5890" width="0" hidden="1" customWidth="1"/>
    <col min="5891" max="5893" width="13.5703125" customWidth="1"/>
    <col min="5894" max="5894" width="11.42578125" customWidth="1"/>
    <col min="5895" max="5895" width="8.42578125" customWidth="1"/>
    <col min="5896" max="5897" width="11.7109375" customWidth="1"/>
    <col min="6134" max="6134" width="36" customWidth="1"/>
    <col min="6135" max="6146" width="0" hidden="1" customWidth="1"/>
    <col min="6147" max="6149" width="13.5703125" customWidth="1"/>
    <col min="6150" max="6150" width="11.42578125" customWidth="1"/>
    <col min="6151" max="6151" width="8.42578125" customWidth="1"/>
    <col min="6152" max="6153" width="11.7109375" customWidth="1"/>
    <col min="6390" max="6390" width="36" customWidth="1"/>
    <col min="6391" max="6402" width="0" hidden="1" customWidth="1"/>
    <col min="6403" max="6405" width="13.5703125" customWidth="1"/>
    <col min="6406" max="6406" width="11.42578125" customWidth="1"/>
    <col min="6407" max="6407" width="8.42578125" customWidth="1"/>
    <col min="6408" max="6409" width="11.7109375" customWidth="1"/>
    <col min="6646" max="6646" width="36" customWidth="1"/>
    <col min="6647" max="6658" width="0" hidden="1" customWidth="1"/>
    <col min="6659" max="6661" width="13.5703125" customWidth="1"/>
    <col min="6662" max="6662" width="11.42578125" customWidth="1"/>
    <col min="6663" max="6663" width="8.42578125" customWidth="1"/>
    <col min="6664" max="6665" width="11.7109375" customWidth="1"/>
    <col min="6902" max="6902" width="36" customWidth="1"/>
    <col min="6903" max="6914" width="0" hidden="1" customWidth="1"/>
    <col min="6915" max="6917" width="13.5703125" customWidth="1"/>
    <col min="6918" max="6918" width="11.42578125" customWidth="1"/>
    <col min="6919" max="6919" width="8.42578125" customWidth="1"/>
    <col min="6920" max="6921" width="11.7109375" customWidth="1"/>
    <col min="7158" max="7158" width="36" customWidth="1"/>
    <col min="7159" max="7170" width="0" hidden="1" customWidth="1"/>
    <col min="7171" max="7173" width="13.5703125" customWidth="1"/>
    <col min="7174" max="7174" width="11.42578125" customWidth="1"/>
    <col min="7175" max="7175" width="8.42578125" customWidth="1"/>
    <col min="7176" max="7177" width="11.7109375" customWidth="1"/>
    <col min="7414" max="7414" width="36" customWidth="1"/>
    <col min="7415" max="7426" width="0" hidden="1" customWidth="1"/>
    <col min="7427" max="7429" width="13.5703125" customWidth="1"/>
    <col min="7430" max="7430" width="11.42578125" customWidth="1"/>
    <col min="7431" max="7431" width="8.42578125" customWidth="1"/>
    <col min="7432" max="7433" width="11.7109375" customWidth="1"/>
    <col min="7670" max="7670" width="36" customWidth="1"/>
    <col min="7671" max="7682" width="0" hidden="1" customWidth="1"/>
    <col min="7683" max="7685" width="13.5703125" customWidth="1"/>
    <col min="7686" max="7686" width="11.42578125" customWidth="1"/>
    <col min="7687" max="7687" width="8.42578125" customWidth="1"/>
    <col min="7688" max="7689" width="11.7109375" customWidth="1"/>
    <col min="7926" max="7926" width="36" customWidth="1"/>
    <col min="7927" max="7938" width="0" hidden="1" customWidth="1"/>
    <col min="7939" max="7941" width="13.5703125" customWidth="1"/>
    <col min="7942" max="7942" width="11.42578125" customWidth="1"/>
    <col min="7943" max="7943" width="8.42578125" customWidth="1"/>
    <col min="7944" max="7945" width="11.7109375" customWidth="1"/>
    <col min="8182" max="8182" width="36" customWidth="1"/>
    <col min="8183" max="8194" width="0" hidden="1" customWidth="1"/>
    <col min="8195" max="8197" width="13.5703125" customWidth="1"/>
    <col min="8198" max="8198" width="11.42578125" customWidth="1"/>
    <col min="8199" max="8199" width="8.42578125" customWidth="1"/>
    <col min="8200" max="8201" width="11.7109375" customWidth="1"/>
    <col min="8438" max="8438" width="36" customWidth="1"/>
    <col min="8439" max="8450" width="0" hidden="1" customWidth="1"/>
    <col min="8451" max="8453" width="13.5703125" customWidth="1"/>
    <col min="8454" max="8454" width="11.42578125" customWidth="1"/>
    <col min="8455" max="8455" width="8.42578125" customWidth="1"/>
    <col min="8456" max="8457" width="11.7109375" customWidth="1"/>
    <col min="8694" max="8694" width="36" customWidth="1"/>
    <col min="8695" max="8706" width="0" hidden="1" customWidth="1"/>
    <col min="8707" max="8709" width="13.5703125" customWidth="1"/>
    <col min="8710" max="8710" width="11.42578125" customWidth="1"/>
    <col min="8711" max="8711" width="8.42578125" customWidth="1"/>
    <col min="8712" max="8713" width="11.7109375" customWidth="1"/>
    <col min="8950" max="8950" width="36" customWidth="1"/>
    <col min="8951" max="8962" width="0" hidden="1" customWidth="1"/>
    <col min="8963" max="8965" width="13.5703125" customWidth="1"/>
    <col min="8966" max="8966" width="11.42578125" customWidth="1"/>
    <col min="8967" max="8967" width="8.42578125" customWidth="1"/>
    <col min="8968" max="8969" width="11.7109375" customWidth="1"/>
    <col min="9206" max="9206" width="36" customWidth="1"/>
    <col min="9207" max="9218" width="0" hidden="1" customWidth="1"/>
    <col min="9219" max="9221" width="13.5703125" customWidth="1"/>
    <col min="9222" max="9222" width="11.42578125" customWidth="1"/>
    <col min="9223" max="9223" width="8.42578125" customWidth="1"/>
    <col min="9224" max="9225" width="11.7109375" customWidth="1"/>
    <col min="9462" max="9462" width="36" customWidth="1"/>
    <col min="9463" max="9474" width="0" hidden="1" customWidth="1"/>
    <col min="9475" max="9477" width="13.5703125" customWidth="1"/>
    <col min="9478" max="9478" width="11.42578125" customWidth="1"/>
    <col min="9479" max="9479" width="8.42578125" customWidth="1"/>
    <col min="9480" max="9481" width="11.7109375" customWidth="1"/>
    <col min="9718" max="9718" width="36" customWidth="1"/>
    <col min="9719" max="9730" width="0" hidden="1" customWidth="1"/>
    <col min="9731" max="9733" width="13.5703125" customWidth="1"/>
    <col min="9734" max="9734" width="11.42578125" customWidth="1"/>
    <col min="9735" max="9735" width="8.42578125" customWidth="1"/>
    <col min="9736" max="9737" width="11.7109375" customWidth="1"/>
    <col min="9974" max="9974" width="36" customWidth="1"/>
    <col min="9975" max="9986" width="0" hidden="1" customWidth="1"/>
    <col min="9987" max="9989" width="13.5703125" customWidth="1"/>
    <col min="9990" max="9990" width="11.42578125" customWidth="1"/>
    <col min="9991" max="9991" width="8.42578125" customWidth="1"/>
    <col min="9992" max="9993" width="11.7109375" customWidth="1"/>
    <col min="10230" max="10230" width="36" customWidth="1"/>
    <col min="10231" max="10242" width="0" hidden="1" customWidth="1"/>
    <col min="10243" max="10245" width="13.5703125" customWidth="1"/>
    <col min="10246" max="10246" width="11.42578125" customWidth="1"/>
    <col min="10247" max="10247" width="8.42578125" customWidth="1"/>
    <col min="10248" max="10249" width="11.7109375" customWidth="1"/>
    <col min="10486" max="10486" width="36" customWidth="1"/>
    <col min="10487" max="10498" width="0" hidden="1" customWidth="1"/>
    <col min="10499" max="10501" width="13.5703125" customWidth="1"/>
    <col min="10502" max="10502" width="11.42578125" customWidth="1"/>
    <col min="10503" max="10503" width="8.42578125" customWidth="1"/>
    <col min="10504" max="10505" width="11.7109375" customWidth="1"/>
    <col min="10742" max="10742" width="36" customWidth="1"/>
    <col min="10743" max="10754" width="0" hidden="1" customWidth="1"/>
    <col min="10755" max="10757" width="13.5703125" customWidth="1"/>
    <col min="10758" max="10758" width="11.42578125" customWidth="1"/>
    <col min="10759" max="10759" width="8.42578125" customWidth="1"/>
    <col min="10760" max="10761" width="11.7109375" customWidth="1"/>
    <col min="10998" max="10998" width="36" customWidth="1"/>
    <col min="10999" max="11010" width="0" hidden="1" customWidth="1"/>
    <col min="11011" max="11013" width="13.5703125" customWidth="1"/>
    <col min="11014" max="11014" width="11.42578125" customWidth="1"/>
    <col min="11015" max="11015" width="8.42578125" customWidth="1"/>
    <col min="11016" max="11017" width="11.7109375" customWidth="1"/>
    <col min="11254" max="11254" width="36" customWidth="1"/>
    <col min="11255" max="11266" width="0" hidden="1" customWidth="1"/>
    <col min="11267" max="11269" width="13.5703125" customWidth="1"/>
    <col min="11270" max="11270" width="11.42578125" customWidth="1"/>
    <col min="11271" max="11271" width="8.42578125" customWidth="1"/>
    <col min="11272" max="11273" width="11.7109375" customWidth="1"/>
    <col min="11510" max="11510" width="36" customWidth="1"/>
    <col min="11511" max="11522" width="0" hidden="1" customWidth="1"/>
    <col min="11523" max="11525" width="13.5703125" customWidth="1"/>
    <col min="11526" max="11526" width="11.42578125" customWidth="1"/>
    <col min="11527" max="11527" width="8.42578125" customWidth="1"/>
    <col min="11528" max="11529" width="11.7109375" customWidth="1"/>
    <col min="11766" max="11766" width="36" customWidth="1"/>
    <col min="11767" max="11778" width="0" hidden="1" customWidth="1"/>
    <col min="11779" max="11781" width="13.5703125" customWidth="1"/>
    <col min="11782" max="11782" width="11.42578125" customWidth="1"/>
    <col min="11783" max="11783" width="8.42578125" customWidth="1"/>
    <col min="11784" max="11785" width="11.7109375" customWidth="1"/>
    <col min="12022" max="12022" width="36" customWidth="1"/>
    <col min="12023" max="12034" width="0" hidden="1" customWidth="1"/>
    <col min="12035" max="12037" width="13.5703125" customWidth="1"/>
    <col min="12038" max="12038" width="11.42578125" customWidth="1"/>
    <col min="12039" max="12039" width="8.42578125" customWidth="1"/>
    <col min="12040" max="12041" width="11.7109375" customWidth="1"/>
    <col min="12278" max="12278" width="36" customWidth="1"/>
    <col min="12279" max="12290" width="0" hidden="1" customWidth="1"/>
    <col min="12291" max="12293" width="13.5703125" customWidth="1"/>
    <col min="12294" max="12294" width="11.42578125" customWidth="1"/>
    <col min="12295" max="12295" width="8.42578125" customWidth="1"/>
    <col min="12296" max="12297" width="11.7109375" customWidth="1"/>
    <col min="12534" max="12534" width="36" customWidth="1"/>
    <col min="12535" max="12546" width="0" hidden="1" customWidth="1"/>
    <col min="12547" max="12549" width="13.5703125" customWidth="1"/>
    <col min="12550" max="12550" width="11.42578125" customWidth="1"/>
    <col min="12551" max="12551" width="8.42578125" customWidth="1"/>
    <col min="12552" max="12553" width="11.7109375" customWidth="1"/>
    <col min="12790" max="12790" width="36" customWidth="1"/>
    <col min="12791" max="12802" width="0" hidden="1" customWidth="1"/>
    <col min="12803" max="12805" width="13.5703125" customWidth="1"/>
    <col min="12806" max="12806" width="11.42578125" customWidth="1"/>
    <col min="12807" max="12807" width="8.42578125" customWidth="1"/>
    <col min="12808" max="12809" width="11.7109375" customWidth="1"/>
    <col min="13046" max="13046" width="36" customWidth="1"/>
    <col min="13047" max="13058" width="0" hidden="1" customWidth="1"/>
    <col min="13059" max="13061" width="13.5703125" customWidth="1"/>
    <col min="13062" max="13062" width="11.42578125" customWidth="1"/>
    <col min="13063" max="13063" width="8.42578125" customWidth="1"/>
    <col min="13064" max="13065" width="11.7109375" customWidth="1"/>
    <col min="13302" max="13302" width="36" customWidth="1"/>
    <col min="13303" max="13314" width="0" hidden="1" customWidth="1"/>
    <col min="13315" max="13317" width="13.5703125" customWidth="1"/>
    <col min="13318" max="13318" width="11.42578125" customWidth="1"/>
    <col min="13319" max="13319" width="8.42578125" customWidth="1"/>
    <col min="13320" max="13321" width="11.7109375" customWidth="1"/>
    <col min="13558" max="13558" width="36" customWidth="1"/>
    <col min="13559" max="13570" width="0" hidden="1" customWidth="1"/>
    <col min="13571" max="13573" width="13.5703125" customWidth="1"/>
    <col min="13574" max="13574" width="11.42578125" customWidth="1"/>
    <col min="13575" max="13575" width="8.42578125" customWidth="1"/>
    <col min="13576" max="13577" width="11.7109375" customWidth="1"/>
    <col min="13814" max="13814" width="36" customWidth="1"/>
    <col min="13815" max="13826" width="0" hidden="1" customWidth="1"/>
    <col min="13827" max="13829" width="13.5703125" customWidth="1"/>
    <col min="13830" max="13830" width="11.42578125" customWidth="1"/>
    <col min="13831" max="13831" width="8.42578125" customWidth="1"/>
    <col min="13832" max="13833" width="11.7109375" customWidth="1"/>
    <col min="14070" max="14070" width="36" customWidth="1"/>
    <col min="14071" max="14082" width="0" hidden="1" customWidth="1"/>
    <col min="14083" max="14085" width="13.5703125" customWidth="1"/>
    <col min="14086" max="14086" width="11.42578125" customWidth="1"/>
    <col min="14087" max="14087" width="8.42578125" customWidth="1"/>
    <col min="14088" max="14089" width="11.7109375" customWidth="1"/>
    <col min="14326" max="14326" width="36" customWidth="1"/>
    <col min="14327" max="14338" width="0" hidden="1" customWidth="1"/>
    <col min="14339" max="14341" width="13.5703125" customWidth="1"/>
    <col min="14342" max="14342" width="11.42578125" customWidth="1"/>
    <col min="14343" max="14343" width="8.42578125" customWidth="1"/>
    <col min="14344" max="14345" width="11.7109375" customWidth="1"/>
    <col min="14582" max="14582" width="36" customWidth="1"/>
    <col min="14583" max="14594" width="0" hidden="1" customWidth="1"/>
    <col min="14595" max="14597" width="13.5703125" customWidth="1"/>
    <col min="14598" max="14598" width="11.42578125" customWidth="1"/>
    <col min="14599" max="14599" width="8.42578125" customWidth="1"/>
    <col min="14600" max="14601" width="11.7109375" customWidth="1"/>
    <col min="14838" max="14838" width="36" customWidth="1"/>
    <col min="14839" max="14850" width="0" hidden="1" customWidth="1"/>
    <col min="14851" max="14853" width="13.5703125" customWidth="1"/>
    <col min="14854" max="14854" width="11.42578125" customWidth="1"/>
    <col min="14855" max="14855" width="8.42578125" customWidth="1"/>
    <col min="14856" max="14857" width="11.7109375" customWidth="1"/>
    <col min="15094" max="15094" width="36" customWidth="1"/>
    <col min="15095" max="15106" width="0" hidden="1" customWidth="1"/>
    <col min="15107" max="15109" width="13.5703125" customWidth="1"/>
    <col min="15110" max="15110" width="11.42578125" customWidth="1"/>
    <col min="15111" max="15111" width="8.42578125" customWidth="1"/>
    <col min="15112" max="15113" width="11.7109375" customWidth="1"/>
    <col min="15350" max="15350" width="36" customWidth="1"/>
    <col min="15351" max="15362" width="0" hidden="1" customWidth="1"/>
    <col min="15363" max="15365" width="13.5703125" customWidth="1"/>
    <col min="15366" max="15366" width="11.42578125" customWidth="1"/>
    <col min="15367" max="15367" width="8.42578125" customWidth="1"/>
    <col min="15368" max="15369" width="11.7109375" customWidth="1"/>
    <col min="15606" max="15606" width="36" customWidth="1"/>
    <col min="15607" max="15618" width="0" hidden="1" customWidth="1"/>
    <col min="15619" max="15621" width="13.5703125" customWidth="1"/>
    <col min="15622" max="15622" width="11.42578125" customWidth="1"/>
    <col min="15623" max="15623" width="8.42578125" customWidth="1"/>
    <col min="15624" max="15625" width="11.7109375" customWidth="1"/>
    <col min="15862" max="15862" width="36" customWidth="1"/>
    <col min="15863" max="15874" width="0" hidden="1" customWidth="1"/>
    <col min="15875" max="15877" width="13.5703125" customWidth="1"/>
    <col min="15878" max="15878" width="11.42578125" customWidth="1"/>
    <col min="15879" max="15879" width="8.42578125" customWidth="1"/>
    <col min="15880" max="15881" width="11.7109375" customWidth="1"/>
    <col min="16118" max="16118" width="36" customWidth="1"/>
    <col min="16119" max="16130" width="0" hidden="1" customWidth="1"/>
    <col min="16131" max="16133" width="13.5703125" customWidth="1"/>
    <col min="16134" max="16134" width="11.42578125" customWidth="1"/>
    <col min="16135" max="16135" width="8.42578125" customWidth="1"/>
    <col min="16136" max="16137" width="11.7109375" customWidth="1"/>
  </cols>
  <sheetData>
    <row r="1" spans="1:12" x14ac:dyDescent="0.25">
      <c r="A1" s="631" t="s">
        <v>397</v>
      </c>
      <c r="B1" s="631"/>
      <c r="C1" s="631"/>
    </row>
    <row r="2" spans="1:12" ht="15.75" thickBot="1" x14ac:dyDescent="0.3">
      <c r="A2" s="583" t="s">
        <v>398</v>
      </c>
      <c r="B2" s="583"/>
      <c r="C2" s="583"/>
    </row>
    <row r="3" spans="1:12" ht="15.75" customHeight="1" thickTop="1" x14ac:dyDescent="0.25">
      <c r="A3" s="568" t="s">
        <v>0</v>
      </c>
      <c r="B3" s="570" t="s">
        <v>1</v>
      </c>
      <c r="C3" s="564" t="s">
        <v>2</v>
      </c>
      <c r="D3" s="564" t="s">
        <v>3</v>
      </c>
      <c r="E3" s="564" t="s">
        <v>4</v>
      </c>
      <c r="F3" s="564" t="s">
        <v>5</v>
      </c>
      <c r="G3" s="572" t="s">
        <v>390</v>
      </c>
      <c r="H3" s="566" t="s">
        <v>428</v>
      </c>
      <c r="I3" s="560" t="s">
        <v>427</v>
      </c>
    </row>
    <row r="4" spans="1:12" ht="22.5" customHeight="1" thickBot="1" x14ac:dyDescent="0.3">
      <c r="A4" s="569"/>
      <c r="B4" s="571"/>
      <c r="C4" s="565"/>
      <c r="D4" s="565"/>
      <c r="E4" s="565"/>
      <c r="F4" s="565"/>
      <c r="G4" s="573"/>
      <c r="H4" s="567"/>
      <c r="I4" s="561"/>
    </row>
    <row r="5" spans="1:12" ht="16.5" thickTop="1" thickBot="1" x14ac:dyDescent="0.3">
      <c r="A5" s="367">
        <v>519</v>
      </c>
      <c r="B5" s="667" t="s">
        <v>356</v>
      </c>
      <c r="C5" s="668"/>
      <c r="D5" s="39">
        <v>61339.119999999995</v>
      </c>
      <c r="E5" s="40">
        <v>493589.98</v>
      </c>
      <c r="F5" s="39">
        <v>6345941</v>
      </c>
      <c r="G5" s="39">
        <f>SUM(G6:G19)</f>
        <v>6092699</v>
      </c>
      <c r="H5" s="40">
        <f>SUM(H6:H19)</f>
        <v>789443.87999999989</v>
      </c>
      <c r="I5" s="458">
        <f t="shared" ref="I5:I29" si="0">IF(G5=0,0,H5/G5)*100</f>
        <v>12.957211245787784</v>
      </c>
    </row>
    <row r="6" spans="1:12" x14ac:dyDescent="0.25">
      <c r="A6" s="534"/>
      <c r="B6" s="368"/>
      <c r="C6" s="57" t="s">
        <v>357</v>
      </c>
      <c r="D6" s="125">
        <v>47962.559999999998</v>
      </c>
      <c r="E6" s="125">
        <v>347415</v>
      </c>
      <c r="F6" s="58">
        <v>3158344</v>
      </c>
      <c r="G6" s="58">
        <v>160239</v>
      </c>
      <c r="H6" s="125"/>
      <c r="I6" s="526">
        <f t="shared" si="0"/>
        <v>0</v>
      </c>
    </row>
    <row r="7" spans="1:12" x14ac:dyDescent="0.25">
      <c r="A7" s="535"/>
      <c r="B7" s="369"/>
      <c r="C7" s="59" t="s">
        <v>358</v>
      </c>
      <c r="D7" s="126"/>
      <c r="E7" s="126"/>
      <c r="F7" s="60"/>
      <c r="G7" s="60">
        <v>33963</v>
      </c>
      <c r="H7" s="126"/>
      <c r="I7" s="323">
        <f t="shared" si="0"/>
        <v>0</v>
      </c>
      <c r="K7" s="141"/>
    </row>
    <row r="8" spans="1:12" x14ac:dyDescent="0.25">
      <c r="A8" s="535"/>
      <c r="B8" s="369"/>
      <c r="C8" s="59" t="s">
        <v>359</v>
      </c>
      <c r="D8" s="126"/>
      <c r="E8" s="126"/>
      <c r="F8" s="60"/>
      <c r="G8" s="60">
        <v>1850792</v>
      </c>
      <c r="H8" s="126"/>
      <c r="I8" s="323">
        <f t="shared" si="0"/>
        <v>0</v>
      </c>
      <c r="L8" s="141"/>
    </row>
    <row r="9" spans="1:12" x14ac:dyDescent="0.25">
      <c r="A9" s="535"/>
      <c r="B9" s="369"/>
      <c r="C9" s="59" t="s">
        <v>360</v>
      </c>
      <c r="D9" s="126"/>
      <c r="E9" s="126"/>
      <c r="F9" s="60"/>
      <c r="G9" s="60">
        <v>2052250</v>
      </c>
      <c r="H9" s="126">
        <v>693241.82</v>
      </c>
      <c r="I9" s="323">
        <f t="shared" si="0"/>
        <v>33.779598976732849</v>
      </c>
    </row>
    <row r="10" spans="1:12" x14ac:dyDescent="0.25">
      <c r="A10" s="535"/>
      <c r="B10" s="369"/>
      <c r="C10" s="59" t="s">
        <v>407</v>
      </c>
      <c r="D10" s="126"/>
      <c r="E10" s="126"/>
      <c r="F10" s="60"/>
      <c r="G10" s="60">
        <v>0</v>
      </c>
      <c r="H10" s="126"/>
      <c r="I10" s="323">
        <f t="shared" si="0"/>
        <v>0</v>
      </c>
    </row>
    <row r="11" spans="1:12" x14ac:dyDescent="0.25">
      <c r="A11" s="535"/>
      <c r="B11" s="369"/>
      <c r="C11" s="59" t="s">
        <v>413</v>
      </c>
      <c r="D11" s="126"/>
      <c r="E11" s="126"/>
      <c r="F11" s="60"/>
      <c r="G11" s="60">
        <v>571939</v>
      </c>
      <c r="H11" s="126"/>
      <c r="I11" s="323">
        <f t="shared" si="0"/>
        <v>0</v>
      </c>
      <c r="L11" s="141"/>
    </row>
    <row r="12" spans="1:12" x14ac:dyDescent="0.25">
      <c r="A12" s="535"/>
      <c r="B12" s="369"/>
      <c r="C12" s="59" t="s">
        <v>403</v>
      </c>
      <c r="D12" s="126"/>
      <c r="E12" s="126"/>
      <c r="F12" s="60"/>
      <c r="G12" s="60">
        <v>503653</v>
      </c>
      <c r="H12" s="126"/>
      <c r="I12" s="323">
        <f t="shared" si="0"/>
        <v>0</v>
      </c>
      <c r="L12" s="141"/>
    </row>
    <row r="13" spans="1:12" x14ac:dyDescent="0.25">
      <c r="A13" s="535"/>
      <c r="B13" s="369"/>
      <c r="C13" s="59" t="s">
        <v>404</v>
      </c>
      <c r="D13" s="126"/>
      <c r="E13" s="126"/>
      <c r="F13" s="60"/>
      <c r="G13" s="60">
        <v>88000</v>
      </c>
      <c r="H13" s="126"/>
      <c r="I13" s="323">
        <f t="shared" si="0"/>
        <v>0</v>
      </c>
      <c r="L13" s="141"/>
    </row>
    <row r="14" spans="1:12" x14ac:dyDescent="0.25">
      <c r="A14" s="535"/>
      <c r="B14" s="369"/>
      <c r="C14" s="59" t="s">
        <v>405</v>
      </c>
      <c r="D14" s="126"/>
      <c r="E14" s="126"/>
      <c r="F14" s="60"/>
      <c r="G14" s="60">
        <v>90000</v>
      </c>
      <c r="H14" s="126"/>
      <c r="I14" s="323">
        <f t="shared" si="0"/>
        <v>0</v>
      </c>
      <c r="L14" s="141"/>
    </row>
    <row r="15" spans="1:12" x14ac:dyDescent="0.25">
      <c r="A15" s="535"/>
      <c r="B15" s="369"/>
      <c r="C15" s="59" t="s">
        <v>406</v>
      </c>
      <c r="D15" s="126"/>
      <c r="E15" s="126"/>
      <c r="F15" s="60"/>
      <c r="G15" s="60">
        <v>96158</v>
      </c>
      <c r="H15" s="126"/>
      <c r="I15" s="323">
        <f t="shared" si="0"/>
        <v>0</v>
      </c>
      <c r="L15" s="141"/>
    </row>
    <row r="16" spans="1:12" x14ac:dyDescent="0.25">
      <c r="A16" s="535"/>
      <c r="B16" s="369"/>
      <c r="C16" s="59" t="s">
        <v>406</v>
      </c>
      <c r="D16" s="126"/>
      <c r="E16" s="126"/>
      <c r="F16" s="60"/>
      <c r="G16" s="60">
        <v>73546</v>
      </c>
      <c r="H16" s="126"/>
      <c r="I16" s="323">
        <f t="shared" si="0"/>
        <v>0</v>
      </c>
    </row>
    <row r="17" spans="1:14" x14ac:dyDescent="0.25">
      <c r="A17" s="535"/>
      <c r="B17" s="369"/>
      <c r="C17" s="59" t="s">
        <v>406</v>
      </c>
      <c r="D17" s="126"/>
      <c r="E17" s="126"/>
      <c r="F17" s="60"/>
      <c r="G17" s="60">
        <v>103620</v>
      </c>
      <c r="H17" s="126"/>
      <c r="I17" s="323">
        <f t="shared" si="0"/>
        <v>0</v>
      </c>
    </row>
    <row r="18" spans="1:14" x14ac:dyDescent="0.25">
      <c r="A18" s="535"/>
      <c r="B18" s="369"/>
      <c r="C18" s="59" t="s">
        <v>361</v>
      </c>
      <c r="D18" s="126"/>
      <c r="E18" s="126"/>
      <c r="F18" s="60"/>
      <c r="G18" s="60">
        <v>241477</v>
      </c>
      <c r="H18" s="126"/>
      <c r="I18" s="323">
        <f t="shared" si="0"/>
        <v>0</v>
      </c>
    </row>
    <row r="19" spans="1:14" ht="15.75" thickBot="1" x14ac:dyDescent="0.3">
      <c r="A19" s="539"/>
      <c r="B19" s="370"/>
      <c r="C19" s="371" t="s">
        <v>362</v>
      </c>
      <c r="D19" s="224">
        <v>13376.56</v>
      </c>
      <c r="E19" s="224">
        <v>146174.98000000001</v>
      </c>
      <c r="F19" s="191">
        <v>3187597</v>
      </c>
      <c r="G19" s="79">
        <v>227062</v>
      </c>
      <c r="H19" s="527">
        <v>96202.06</v>
      </c>
      <c r="I19" s="528">
        <f t="shared" si="0"/>
        <v>42.368190185940399</v>
      </c>
      <c r="L19" s="141"/>
    </row>
    <row r="20" spans="1:14" ht="15.75" thickBot="1" x14ac:dyDescent="0.3">
      <c r="A20" s="372">
        <v>450</v>
      </c>
      <c r="B20" s="661" t="s">
        <v>61</v>
      </c>
      <c r="C20" s="594"/>
      <c r="D20" s="82">
        <v>1328239.53</v>
      </c>
      <c r="E20" s="83">
        <v>1106855.5900000001</v>
      </c>
      <c r="F20" s="82">
        <v>1237073</v>
      </c>
      <c r="G20" s="82">
        <f>SUM(G21:G28)</f>
        <v>2758335</v>
      </c>
      <c r="H20" s="83">
        <f>SUM(H21:H28)</f>
        <v>444355.51999999996</v>
      </c>
      <c r="I20" s="328">
        <f t="shared" si="0"/>
        <v>16.109555945887642</v>
      </c>
      <c r="K20" s="254"/>
    </row>
    <row r="21" spans="1:14" x14ac:dyDescent="0.25">
      <c r="A21" s="534"/>
      <c r="B21" s="368"/>
      <c r="C21" s="373" t="s">
        <v>363</v>
      </c>
      <c r="D21" s="374">
        <v>0</v>
      </c>
      <c r="E21" s="374"/>
      <c r="F21" s="176"/>
      <c r="G21" s="58">
        <v>0</v>
      </c>
      <c r="H21" s="125"/>
      <c r="I21" s="526">
        <f t="shared" si="0"/>
        <v>0</v>
      </c>
    </row>
    <row r="22" spans="1:14" x14ac:dyDescent="0.25">
      <c r="A22" s="535"/>
      <c r="B22" s="375"/>
      <c r="C22" s="376" t="s">
        <v>364</v>
      </c>
      <c r="D22" s="222">
        <v>663985.27</v>
      </c>
      <c r="E22" s="222">
        <v>756524.1</v>
      </c>
      <c r="F22" s="377">
        <v>1033501</v>
      </c>
      <c r="G22" s="74">
        <v>1260153</v>
      </c>
      <c r="H22" s="96">
        <v>271705.65999999997</v>
      </c>
      <c r="I22" s="329">
        <f t="shared" si="0"/>
        <v>21.561323109178009</v>
      </c>
      <c r="K22" s="141"/>
    </row>
    <row r="23" spans="1:14" x14ac:dyDescent="0.25">
      <c r="A23" s="535"/>
      <c r="B23" s="375"/>
      <c r="C23" s="376" t="s">
        <v>365</v>
      </c>
      <c r="D23" s="222">
        <v>34091.29</v>
      </c>
      <c r="E23" s="222"/>
      <c r="F23" s="377">
        <v>17000</v>
      </c>
      <c r="G23" s="74">
        <v>0</v>
      </c>
      <c r="H23" s="96"/>
      <c r="I23" s="329">
        <f t="shared" si="0"/>
        <v>0</v>
      </c>
      <c r="L23" s="141"/>
    </row>
    <row r="24" spans="1:14" x14ac:dyDescent="0.25">
      <c r="A24" s="535"/>
      <c r="B24" s="375"/>
      <c r="C24" s="376" t="s">
        <v>419</v>
      </c>
      <c r="D24" s="222">
        <v>38214.900000000009</v>
      </c>
      <c r="E24" s="222">
        <v>92167.17</v>
      </c>
      <c r="F24" s="377">
        <v>0</v>
      </c>
      <c r="G24" s="74">
        <v>380000</v>
      </c>
      <c r="H24" s="96"/>
      <c r="I24" s="329">
        <f t="shared" si="0"/>
        <v>0</v>
      </c>
      <c r="L24" s="141"/>
    </row>
    <row r="25" spans="1:14" x14ac:dyDescent="0.25">
      <c r="A25" s="535"/>
      <c r="B25" s="375"/>
      <c r="C25" s="376" t="s">
        <v>367</v>
      </c>
      <c r="D25" s="222">
        <v>591948.06999999995</v>
      </c>
      <c r="E25" s="222">
        <v>258164.32</v>
      </c>
      <c r="F25" s="377">
        <v>186572</v>
      </c>
      <c r="G25" s="74">
        <v>1118182</v>
      </c>
      <c r="H25" s="96">
        <v>171423.35999999999</v>
      </c>
      <c r="I25" s="329">
        <f t="shared" si="0"/>
        <v>15.330541897472861</v>
      </c>
      <c r="K25" s="141"/>
      <c r="L25" s="141"/>
      <c r="M25" s="141"/>
    </row>
    <row r="26" spans="1:14" x14ac:dyDescent="0.25">
      <c r="A26" s="535"/>
      <c r="B26" s="375"/>
      <c r="C26" s="376" t="s">
        <v>368</v>
      </c>
      <c r="D26" s="96">
        <v>0</v>
      </c>
      <c r="E26" s="96"/>
      <c r="F26" s="74"/>
      <c r="G26" s="74">
        <v>0</v>
      </c>
      <c r="H26" s="96"/>
      <c r="I26" s="329">
        <f t="shared" si="0"/>
        <v>0</v>
      </c>
      <c r="L26" s="141"/>
      <c r="N26" s="141"/>
    </row>
    <row r="27" spans="1:14" x14ac:dyDescent="0.25">
      <c r="A27" s="535"/>
      <c r="B27" s="378"/>
      <c r="C27" s="379" t="s">
        <v>366</v>
      </c>
      <c r="D27" s="126">
        <v>0</v>
      </c>
      <c r="E27" s="126"/>
      <c r="F27" s="60"/>
      <c r="G27" s="60">
        <v>0</v>
      </c>
      <c r="H27" s="126">
        <v>1226.5</v>
      </c>
      <c r="I27" s="323">
        <f t="shared" si="0"/>
        <v>0</v>
      </c>
    </row>
    <row r="28" spans="1:14" ht="15.75" thickBot="1" x14ac:dyDescent="0.3">
      <c r="A28" s="662"/>
      <c r="B28" s="378"/>
      <c r="C28" s="379"/>
      <c r="D28" s="126">
        <v>0</v>
      </c>
      <c r="E28" s="126"/>
      <c r="F28" s="60"/>
      <c r="G28" s="60">
        <v>0</v>
      </c>
      <c r="H28" s="126"/>
      <c r="I28" s="323">
        <f t="shared" si="0"/>
        <v>0</v>
      </c>
    </row>
    <row r="29" spans="1:14" ht="16.5" thickTop="1" thickBot="1" x14ac:dyDescent="0.3">
      <c r="A29" s="663" t="s">
        <v>369</v>
      </c>
      <c r="B29" s="664"/>
      <c r="C29" s="665"/>
      <c r="D29" s="380">
        <v>1389578.65</v>
      </c>
      <c r="E29" s="381">
        <v>1600445.57</v>
      </c>
      <c r="F29" s="380">
        <v>7583014</v>
      </c>
      <c r="G29" s="380">
        <f>G20+G5</f>
        <v>8851034</v>
      </c>
      <c r="H29" s="381">
        <f>H20+H5</f>
        <v>1233799.3999999999</v>
      </c>
      <c r="I29" s="448">
        <f t="shared" si="0"/>
        <v>13.939607508004148</v>
      </c>
    </row>
    <row r="30" spans="1:14" ht="15.75" thickTop="1" x14ac:dyDescent="0.25">
      <c r="A30" s="666"/>
      <c r="B30" s="666"/>
      <c r="C30" s="666"/>
      <c r="D30" s="382"/>
      <c r="E30" s="382"/>
      <c r="F30" s="382"/>
      <c r="G30" s="383"/>
    </row>
  </sheetData>
  <mergeCells count="17">
    <mergeCell ref="I3:I4"/>
    <mergeCell ref="B5:C5"/>
    <mergeCell ref="A6:A19"/>
    <mergeCell ref="D3:D4"/>
    <mergeCell ref="E3:E4"/>
    <mergeCell ref="F3:F4"/>
    <mergeCell ref="H3:H4"/>
    <mergeCell ref="A30:C30"/>
    <mergeCell ref="G3:G4"/>
    <mergeCell ref="A3:A4"/>
    <mergeCell ref="B3:B4"/>
    <mergeCell ref="C3:C4"/>
    <mergeCell ref="A1:C1"/>
    <mergeCell ref="A2:C2"/>
    <mergeCell ref="B20:C20"/>
    <mergeCell ref="A21:A28"/>
    <mergeCell ref="A29:C29"/>
  </mergeCells>
  <pageMargins left="3.937007874015748E-2" right="3.937007874015748E-2" top="3.937007874015748E-2" bottom="3.937007874015748E-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C23" sqref="C23"/>
    </sheetView>
  </sheetViews>
  <sheetFormatPr defaultRowHeight="15" x14ac:dyDescent="0.25"/>
  <cols>
    <col min="1" max="1" width="9.5703125" customWidth="1"/>
    <col min="2" max="2" width="8.42578125" customWidth="1"/>
    <col min="3" max="3" width="36.85546875" customWidth="1"/>
    <col min="4" max="5" width="11.7109375" hidden="1" customWidth="1"/>
    <col min="6" max="6" width="6.140625" hidden="1" customWidth="1"/>
    <col min="7" max="8" width="14.85546875" customWidth="1"/>
    <col min="9" max="9" width="8.85546875" customWidth="1"/>
    <col min="11" max="11" width="10.140625" bestFit="1" customWidth="1"/>
    <col min="245" max="245" width="10.28515625" customWidth="1"/>
    <col min="246" max="246" width="36.85546875" customWidth="1"/>
    <col min="247" max="258" width="0" hidden="1" customWidth="1"/>
    <col min="259" max="261" width="11.7109375" customWidth="1"/>
    <col min="262" max="262" width="12.140625" customWidth="1"/>
    <col min="263" max="263" width="7.28515625" customWidth="1"/>
    <col min="267" max="267" width="10.140625" bestFit="1" customWidth="1"/>
    <col min="501" max="501" width="10.28515625" customWidth="1"/>
    <col min="502" max="502" width="36.85546875" customWidth="1"/>
    <col min="503" max="514" width="0" hidden="1" customWidth="1"/>
    <col min="515" max="517" width="11.7109375" customWidth="1"/>
    <col min="518" max="518" width="12.140625" customWidth="1"/>
    <col min="519" max="519" width="7.28515625" customWidth="1"/>
    <col min="523" max="523" width="10.140625" bestFit="1" customWidth="1"/>
    <col min="757" max="757" width="10.28515625" customWidth="1"/>
    <col min="758" max="758" width="36.85546875" customWidth="1"/>
    <col min="759" max="770" width="0" hidden="1" customWidth="1"/>
    <col min="771" max="773" width="11.7109375" customWidth="1"/>
    <col min="774" max="774" width="12.140625" customWidth="1"/>
    <col min="775" max="775" width="7.28515625" customWidth="1"/>
    <col min="779" max="779" width="10.140625" bestFit="1" customWidth="1"/>
    <col min="1013" max="1013" width="10.28515625" customWidth="1"/>
    <col min="1014" max="1014" width="36.85546875" customWidth="1"/>
    <col min="1015" max="1026" width="0" hidden="1" customWidth="1"/>
    <col min="1027" max="1029" width="11.7109375" customWidth="1"/>
    <col min="1030" max="1030" width="12.140625" customWidth="1"/>
    <col min="1031" max="1031" width="7.28515625" customWidth="1"/>
    <col min="1035" max="1035" width="10.140625" bestFit="1" customWidth="1"/>
    <col min="1269" max="1269" width="10.28515625" customWidth="1"/>
    <col min="1270" max="1270" width="36.85546875" customWidth="1"/>
    <col min="1271" max="1282" width="0" hidden="1" customWidth="1"/>
    <col min="1283" max="1285" width="11.7109375" customWidth="1"/>
    <col min="1286" max="1286" width="12.140625" customWidth="1"/>
    <col min="1287" max="1287" width="7.28515625" customWidth="1"/>
    <col min="1291" max="1291" width="10.140625" bestFit="1" customWidth="1"/>
    <col min="1525" max="1525" width="10.28515625" customWidth="1"/>
    <col min="1526" max="1526" width="36.85546875" customWidth="1"/>
    <col min="1527" max="1538" width="0" hidden="1" customWidth="1"/>
    <col min="1539" max="1541" width="11.7109375" customWidth="1"/>
    <col min="1542" max="1542" width="12.140625" customWidth="1"/>
    <col min="1543" max="1543" width="7.28515625" customWidth="1"/>
    <col min="1547" max="1547" width="10.140625" bestFit="1" customWidth="1"/>
    <col min="1781" max="1781" width="10.28515625" customWidth="1"/>
    <col min="1782" max="1782" width="36.85546875" customWidth="1"/>
    <col min="1783" max="1794" width="0" hidden="1" customWidth="1"/>
    <col min="1795" max="1797" width="11.7109375" customWidth="1"/>
    <col min="1798" max="1798" width="12.140625" customWidth="1"/>
    <col min="1799" max="1799" width="7.28515625" customWidth="1"/>
    <col min="1803" max="1803" width="10.140625" bestFit="1" customWidth="1"/>
    <col min="2037" max="2037" width="10.28515625" customWidth="1"/>
    <col min="2038" max="2038" width="36.85546875" customWidth="1"/>
    <col min="2039" max="2050" width="0" hidden="1" customWidth="1"/>
    <col min="2051" max="2053" width="11.7109375" customWidth="1"/>
    <col min="2054" max="2054" width="12.140625" customWidth="1"/>
    <col min="2055" max="2055" width="7.28515625" customWidth="1"/>
    <col min="2059" max="2059" width="10.140625" bestFit="1" customWidth="1"/>
    <col min="2293" max="2293" width="10.28515625" customWidth="1"/>
    <col min="2294" max="2294" width="36.85546875" customWidth="1"/>
    <col min="2295" max="2306" width="0" hidden="1" customWidth="1"/>
    <col min="2307" max="2309" width="11.7109375" customWidth="1"/>
    <col min="2310" max="2310" width="12.140625" customWidth="1"/>
    <col min="2311" max="2311" width="7.28515625" customWidth="1"/>
    <col min="2315" max="2315" width="10.140625" bestFit="1" customWidth="1"/>
    <col min="2549" max="2549" width="10.28515625" customWidth="1"/>
    <col min="2550" max="2550" width="36.85546875" customWidth="1"/>
    <col min="2551" max="2562" width="0" hidden="1" customWidth="1"/>
    <col min="2563" max="2565" width="11.7109375" customWidth="1"/>
    <col min="2566" max="2566" width="12.140625" customWidth="1"/>
    <col min="2567" max="2567" width="7.28515625" customWidth="1"/>
    <col min="2571" max="2571" width="10.140625" bestFit="1" customWidth="1"/>
    <col min="2805" max="2805" width="10.28515625" customWidth="1"/>
    <col min="2806" max="2806" width="36.85546875" customWidth="1"/>
    <col min="2807" max="2818" width="0" hidden="1" customWidth="1"/>
    <col min="2819" max="2821" width="11.7109375" customWidth="1"/>
    <col min="2822" max="2822" width="12.140625" customWidth="1"/>
    <col min="2823" max="2823" width="7.28515625" customWidth="1"/>
    <col min="2827" max="2827" width="10.140625" bestFit="1" customWidth="1"/>
    <col min="3061" max="3061" width="10.28515625" customWidth="1"/>
    <col min="3062" max="3062" width="36.85546875" customWidth="1"/>
    <col min="3063" max="3074" width="0" hidden="1" customWidth="1"/>
    <col min="3075" max="3077" width="11.7109375" customWidth="1"/>
    <col min="3078" max="3078" width="12.140625" customWidth="1"/>
    <col min="3079" max="3079" width="7.28515625" customWidth="1"/>
    <col min="3083" max="3083" width="10.140625" bestFit="1" customWidth="1"/>
    <col min="3317" max="3317" width="10.28515625" customWidth="1"/>
    <col min="3318" max="3318" width="36.85546875" customWidth="1"/>
    <col min="3319" max="3330" width="0" hidden="1" customWidth="1"/>
    <col min="3331" max="3333" width="11.7109375" customWidth="1"/>
    <col min="3334" max="3334" width="12.140625" customWidth="1"/>
    <col min="3335" max="3335" width="7.28515625" customWidth="1"/>
    <col min="3339" max="3339" width="10.140625" bestFit="1" customWidth="1"/>
    <col min="3573" max="3573" width="10.28515625" customWidth="1"/>
    <col min="3574" max="3574" width="36.85546875" customWidth="1"/>
    <col min="3575" max="3586" width="0" hidden="1" customWidth="1"/>
    <col min="3587" max="3589" width="11.7109375" customWidth="1"/>
    <col min="3590" max="3590" width="12.140625" customWidth="1"/>
    <col min="3591" max="3591" width="7.28515625" customWidth="1"/>
    <col min="3595" max="3595" width="10.140625" bestFit="1" customWidth="1"/>
    <col min="3829" max="3829" width="10.28515625" customWidth="1"/>
    <col min="3830" max="3830" width="36.85546875" customWidth="1"/>
    <col min="3831" max="3842" width="0" hidden="1" customWidth="1"/>
    <col min="3843" max="3845" width="11.7109375" customWidth="1"/>
    <col min="3846" max="3846" width="12.140625" customWidth="1"/>
    <col min="3847" max="3847" width="7.28515625" customWidth="1"/>
    <col min="3851" max="3851" width="10.140625" bestFit="1" customWidth="1"/>
    <col min="4085" max="4085" width="10.28515625" customWidth="1"/>
    <col min="4086" max="4086" width="36.85546875" customWidth="1"/>
    <col min="4087" max="4098" width="0" hidden="1" customWidth="1"/>
    <col min="4099" max="4101" width="11.7109375" customWidth="1"/>
    <col min="4102" max="4102" width="12.140625" customWidth="1"/>
    <col min="4103" max="4103" width="7.28515625" customWidth="1"/>
    <col min="4107" max="4107" width="10.140625" bestFit="1" customWidth="1"/>
    <col min="4341" max="4341" width="10.28515625" customWidth="1"/>
    <col min="4342" max="4342" width="36.85546875" customWidth="1"/>
    <col min="4343" max="4354" width="0" hidden="1" customWidth="1"/>
    <col min="4355" max="4357" width="11.7109375" customWidth="1"/>
    <col min="4358" max="4358" width="12.140625" customWidth="1"/>
    <col min="4359" max="4359" width="7.28515625" customWidth="1"/>
    <col min="4363" max="4363" width="10.140625" bestFit="1" customWidth="1"/>
    <col min="4597" max="4597" width="10.28515625" customWidth="1"/>
    <col min="4598" max="4598" width="36.85546875" customWidth="1"/>
    <col min="4599" max="4610" width="0" hidden="1" customWidth="1"/>
    <col min="4611" max="4613" width="11.7109375" customWidth="1"/>
    <col min="4614" max="4614" width="12.140625" customWidth="1"/>
    <col min="4615" max="4615" width="7.28515625" customWidth="1"/>
    <col min="4619" max="4619" width="10.140625" bestFit="1" customWidth="1"/>
    <col min="4853" max="4853" width="10.28515625" customWidth="1"/>
    <col min="4854" max="4854" width="36.85546875" customWidth="1"/>
    <col min="4855" max="4866" width="0" hidden="1" customWidth="1"/>
    <col min="4867" max="4869" width="11.7109375" customWidth="1"/>
    <col min="4870" max="4870" width="12.140625" customWidth="1"/>
    <col min="4871" max="4871" width="7.28515625" customWidth="1"/>
    <col min="4875" max="4875" width="10.140625" bestFit="1" customWidth="1"/>
    <col min="5109" max="5109" width="10.28515625" customWidth="1"/>
    <col min="5110" max="5110" width="36.85546875" customWidth="1"/>
    <col min="5111" max="5122" width="0" hidden="1" customWidth="1"/>
    <col min="5123" max="5125" width="11.7109375" customWidth="1"/>
    <col min="5126" max="5126" width="12.140625" customWidth="1"/>
    <col min="5127" max="5127" width="7.28515625" customWidth="1"/>
    <col min="5131" max="5131" width="10.140625" bestFit="1" customWidth="1"/>
    <col min="5365" max="5365" width="10.28515625" customWidth="1"/>
    <col min="5366" max="5366" width="36.85546875" customWidth="1"/>
    <col min="5367" max="5378" width="0" hidden="1" customWidth="1"/>
    <col min="5379" max="5381" width="11.7109375" customWidth="1"/>
    <col min="5382" max="5382" width="12.140625" customWidth="1"/>
    <col min="5383" max="5383" width="7.28515625" customWidth="1"/>
    <col min="5387" max="5387" width="10.140625" bestFit="1" customWidth="1"/>
    <col min="5621" max="5621" width="10.28515625" customWidth="1"/>
    <col min="5622" max="5622" width="36.85546875" customWidth="1"/>
    <col min="5623" max="5634" width="0" hidden="1" customWidth="1"/>
    <col min="5635" max="5637" width="11.7109375" customWidth="1"/>
    <col min="5638" max="5638" width="12.140625" customWidth="1"/>
    <col min="5639" max="5639" width="7.28515625" customWidth="1"/>
    <col min="5643" max="5643" width="10.140625" bestFit="1" customWidth="1"/>
    <col min="5877" max="5877" width="10.28515625" customWidth="1"/>
    <col min="5878" max="5878" width="36.85546875" customWidth="1"/>
    <col min="5879" max="5890" width="0" hidden="1" customWidth="1"/>
    <col min="5891" max="5893" width="11.7109375" customWidth="1"/>
    <col min="5894" max="5894" width="12.140625" customWidth="1"/>
    <col min="5895" max="5895" width="7.28515625" customWidth="1"/>
    <col min="5899" max="5899" width="10.140625" bestFit="1" customWidth="1"/>
    <col min="6133" max="6133" width="10.28515625" customWidth="1"/>
    <col min="6134" max="6134" width="36.85546875" customWidth="1"/>
    <col min="6135" max="6146" width="0" hidden="1" customWidth="1"/>
    <col min="6147" max="6149" width="11.7109375" customWidth="1"/>
    <col min="6150" max="6150" width="12.140625" customWidth="1"/>
    <col min="6151" max="6151" width="7.28515625" customWidth="1"/>
    <col min="6155" max="6155" width="10.140625" bestFit="1" customWidth="1"/>
    <col min="6389" max="6389" width="10.28515625" customWidth="1"/>
    <col min="6390" max="6390" width="36.85546875" customWidth="1"/>
    <col min="6391" max="6402" width="0" hidden="1" customWidth="1"/>
    <col min="6403" max="6405" width="11.7109375" customWidth="1"/>
    <col min="6406" max="6406" width="12.140625" customWidth="1"/>
    <col min="6407" max="6407" width="7.28515625" customWidth="1"/>
    <col min="6411" max="6411" width="10.140625" bestFit="1" customWidth="1"/>
    <col min="6645" max="6645" width="10.28515625" customWidth="1"/>
    <col min="6646" max="6646" width="36.85546875" customWidth="1"/>
    <col min="6647" max="6658" width="0" hidden="1" customWidth="1"/>
    <col min="6659" max="6661" width="11.7109375" customWidth="1"/>
    <col min="6662" max="6662" width="12.140625" customWidth="1"/>
    <col min="6663" max="6663" width="7.28515625" customWidth="1"/>
    <col min="6667" max="6667" width="10.140625" bestFit="1" customWidth="1"/>
    <col min="6901" max="6901" width="10.28515625" customWidth="1"/>
    <col min="6902" max="6902" width="36.85546875" customWidth="1"/>
    <col min="6903" max="6914" width="0" hidden="1" customWidth="1"/>
    <col min="6915" max="6917" width="11.7109375" customWidth="1"/>
    <col min="6918" max="6918" width="12.140625" customWidth="1"/>
    <col min="6919" max="6919" width="7.28515625" customWidth="1"/>
    <col min="6923" max="6923" width="10.140625" bestFit="1" customWidth="1"/>
    <col min="7157" max="7157" width="10.28515625" customWidth="1"/>
    <col min="7158" max="7158" width="36.85546875" customWidth="1"/>
    <col min="7159" max="7170" width="0" hidden="1" customWidth="1"/>
    <col min="7171" max="7173" width="11.7109375" customWidth="1"/>
    <col min="7174" max="7174" width="12.140625" customWidth="1"/>
    <col min="7175" max="7175" width="7.28515625" customWidth="1"/>
    <col min="7179" max="7179" width="10.140625" bestFit="1" customWidth="1"/>
    <col min="7413" max="7413" width="10.28515625" customWidth="1"/>
    <col min="7414" max="7414" width="36.85546875" customWidth="1"/>
    <col min="7415" max="7426" width="0" hidden="1" customWidth="1"/>
    <col min="7427" max="7429" width="11.7109375" customWidth="1"/>
    <col min="7430" max="7430" width="12.140625" customWidth="1"/>
    <col min="7431" max="7431" width="7.28515625" customWidth="1"/>
    <col min="7435" max="7435" width="10.140625" bestFit="1" customWidth="1"/>
    <col min="7669" max="7669" width="10.28515625" customWidth="1"/>
    <col min="7670" max="7670" width="36.85546875" customWidth="1"/>
    <col min="7671" max="7682" width="0" hidden="1" customWidth="1"/>
    <col min="7683" max="7685" width="11.7109375" customWidth="1"/>
    <col min="7686" max="7686" width="12.140625" customWidth="1"/>
    <col min="7687" max="7687" width="7.28515625" customWidth="1"/>
    <col min="7691" max="7691" width="10.140625" bestFit="1" customWidth="1"/>
    <col min="7925" max="7925" width="10.28515625" customWidth="1"/>
    <col min="7926" max="7926" width="36.85546875" customWidth="1"/>
    <col min="7927" max="7938" width="0" hidden="1" customWidth="1"/>
    <col min="7939" max="7941" width="11.7109375" customWidth="1"/>
    <col min="7942" max="7942" width="12.140625" customWidth="1"/>
    <col min="7943" max="7943" width="7.28515625" customWidth="1"/>
    <col min="7947" max="7947" width="10.140625" bestFit="1" customWidth="1"/>
    <col min="8181" max="8181" width="10.28515625" customWidth="1"/>
    <col min="8182" max="8182" width="36.85546875" customWidth="1"/>
    <col min="8183" max="8194" width="0" hidden="1" customWidth="1"/>
    <col min="8195" max="8197" width="11.7109375" customWidth="1"/>
    <col min="8198" max="8198" width="12.140625" customWidth="1"/>
    <col min="8199" max="8199" width="7.28515625" customWidth="1"/>
    <col min="8203" max="8203" width="10.140625" bestFit="1" customWidth="1"/>
    <col min="8437" max="8437" width="10.28515625" customWidth="1"/>
    <col min="8438" max="8438" width="36.85546875" customWidth="1"/>
    <col min="8439" max="8450" width="0" hidden="1" customWidth="1"/>
    <col min="8451" max="8453" width="11.7109375" customWidth="1"/>
    <col min="8454" max="8454" width="12.140625" customWidth="1"/>
    <col min="8455" max="8455" width="7.28515625" customWidth="1"/>
    <col min="8459" max="8459" width="10.140625" bestFit="1" customWidth="1"/>
    <col min="8693" max="8693" width="10.28515625" customWidth="1"/>
    <col min="8694" max="8694" width="36.85546875" customWidth="1"/>
    <col min="8695" max="8706" width="0" hidden="1" customWidth="1"/>
    <col min="8707" max="8709" width="11.7109375" customWidth="1"/>
    <col min="8710" max="8710" width="12.140625" customWidth="1"/>
    <col min="8711" max="8711" width="7.28515625" customWidth="1"/>
    <col min="8715" max="8715" width="10.140625" bestFit="1" customWidth="1"/>
    <col min="8949" max="8949" width="10.28515625" customWidth="1"/>
    <col min="8950" max="8950" width="36.85546875" customWidth="1"/>
    <col min="8951" max="8962" width="0" hidden="1" customWidth="1"/>
    <col min="8963" max="8965" width="11.7109375" customWidth="1"/>
    <col min="8966" max="8966" width="12.140625" customWidth="1"/>
    <col min="8967" max="8967" width="7.28515625" customWidth="1"/>
    <col min="8971" max="8971" width="10.140625" bestFit="1" customWidth="1"/>
    <col min="9205" max="9205" width="10.28515625" customWidth="1"/>
    <col min="9206" max="9206" width="36.85546875" customWidth="1"/>
    <col min="9207" max="9218" width="0" hidden="1" customWidth="1"/>
    <col min="9219" max="9221" width="11.7109375" customWidth="1"/>
    <col min="9222" max="9222" width="12.140625" customWidth="1"/>
    <col min="9223" max="9223" width="7.28515625" customWidth="1"/>
    <col min="9227" max="9227" width="10.140625" bestFit="1" customWidth="1"/>
    <col min="9461" max="9461" width="10.28515625" customWidth="1"/>
    <col min="9462" max="9462" width="36.85546875" customWidth="1"/>
    <col min="9463" max="9474" width="0" hidden="1" customWidth="1"/>
    <col min="9475" max="9477" width="11.7109375" customWidth="1"/>
    <col min="9478" max="9478" width="12.140625" customWidth="1"/>
    <col min="9479" max="9479" width="7.28515625" customWidth="1"/>
    <col min="9483" max="9483" width="10.140625" bestFit="1" customWidth="1"/>
    <col min="9717" max="9717" width="10.28515625" customWidth="1"/>
    <col min="9718" max="9718" width="36.85546875" customWidth="1"/>
    <col min="9719" max="9730" width="0" hidden="1" customWidth="1"/>
    <col min="9731" max="9733" width="11.7109375" customWidth="1"/>
    <col min="9734" max="9734" width="12.140625" customWidth="1"/>
    <col min="9735" max="9735" width="7.28515625" customWidth="1"/>
    <col min="9739" max="9739" width="10.140625" bestFit="1" customWidth="1"/>
    <col min="9973" max="9973" width="10.28515625" customWidth="1"/>
    <col min="9974" max="9974" width="36.85546875" customWidth="1"/>
    <col min="9975" max="9986" width="0" hidden="1" customWidth="1"/>
    <col min="9987" max="9989" width="11.7109375" customWidth="1"/>
    <col min="9990" max="9990" width="12.140625" customWidth="1"/>
    <col min="9991" max="9991" width="7.28515625" customWidth="1"/>
    <col min="9995" max="9995" width="10.140625" bestFit="1" customWidth="1"/>
    <col min="10229" max="10229" width="10.28515625" customWidth="1"/>
    <col min="10230" max="10230" width="36.85546875" customWidth="1"/>
    <col min="10231" max="10242" width="0" hidden="1" customWidth="1"/>
    <col min="10243" max="10245" width="11.7109375" customWidth="1"/>
    <col min="10246" max="10246" width="12.140625" customWidth="1"/>
    <col min="10247" max="10247" width="7.28515625" customWidth="1"/>
    <col min="10251" max="10251" width="10.140625" bestFit="1" customWidth="1"/>
    <col min="10485" max="10485" width="10.28515625" customWidth="1"/>
    <col min="10486" max="10486" width="36.85546875" customWidth="1"/>
    <col min="10487" max="10498" width="0" hidden="1" customWidth="1"/>
    <col min="10499" max="10501" width="11.7109375" customWidth="1"/>
    <col min="10502" max="10502" width="12.140625" customWidth="1"/>
    <col min="10503" max="10503" width="7.28515625" customWidth="1"/>
    <col min="10507" max="10507" width="10.140625" bestFit="1" customWidth="1"/>
    <col min="10741" max="10741" width="10.28515625" customWidth="1"/>
    <col min="10742" max="10742" width="36.85546875" customWidth="1"/>
    <col min="10743" max="10754" width="0" hidden="1" customWidth="1"/>
    <col min="10755" max="10757" width="11.7109375" customWidth="1"/>
    <col min="10758" max="10758" width="12.140625" customWidth="1"/>
    <col min="10759" max="10759" width="7.28515625" customWidth="1"/>
    <col min="10763" max="10763" width="10.140625" bestFit="1" customWidth="1"/>
    <col min="10997" max="10997" width="10.28515625" customWidth="1"/>
    <col min="10998" max="10998" width="36.85546875" customWidth="1"/>
    <col min="10999" max="11010" width="0" hidden="1" customWidth="1"/>
    <col min="11011" max="11013" width="11.7109375" customWidth="1"/>
    <col min="11014" max="11014" width="12.140625" customWidth="1"/>
    <col min="11015" max="11015" width="7.28515625" customWidth="1"/>
    <col min="11019" max="11019" width="10.140625" bestFit="1" customWidth="1"/>
    <col min="11253" max="11253" width="10.28515625" customWidth="1"/>
    <col min="11254" max="11254" width="36.85546875" customWidth="1"/>
    <col min="11255" max="11266" width="0" hidden="1" customWidth="1"/>
    <col min="11267" max="11269" width="11.7109375" customWidth="1"/>
    <col min="11270" max="11270" width="12.140625" customWidth="1"/>
    <col min="11271" max="11271" width="7.28515625" customWidth="1"/>
    <col min="11275" max="11275" width="10.140625" bestFit="1" customWidth="1"/>
    <col min="11509" max="11509" width="10.28515625" customWidth="1"/>
    <col min="11510" max="11510" width="36.85546875" customWidth="1"/>
    <col min="11511" max="11522" width="0" hidden="1" customWidth="1"/>
    <col min="11523" max="11525" width="11.7109375" customWidth="1"/>
    <col min="11526" max="11526" width="12.140625" customWidth="1"/>
    <col min="11527" max="11527" width="7.28515625" customWidth="1"/>
    <col min="11531" max="11531" width="10.140625" bestFit="1" customWidth="1"/>
    <col min="11765" max="11765" width="10.28515625" customWidth="1"/>
    <col min="11766" max="11766" width="36.85546875" customWidth="1"/>
    <col min="11767" max="11778" width="0" hidden="1" customWidth="1"/>
    <col min="11779" max="11781" width="11.7109375" customWidth="1"/>
    <col min="11782" max="11782" width="12.140625" customWidth="1"/>
    <col min="11783" max="11783" width="7.28515625" customWidth="1"/>
    <col min="11787" max="11787" width="10.140625" bestFit="1" customWidth="1"/>
    <col min="12021" max="12021" width="10.28515625" customWidth="1"/>
    <col min="12022" max="12022" width="36.85546875" customWidth="1"/>
    <col min="12023" max="12034" width="0" hidden="1" customWidth="1"/>
    <col min="12035" max="12037" width="11.7109375" customWidth="1"/>
    <col min="12038" max="12038" width="12.140625" customWidth="1"/>
    <col min="12039" max="12039" width="7.28515625" customWidth="1"/>
    <col min="12043" max="12043" width="10.140625" bestFit="1" customWidth="1"/>
    <col min="12277" max="12277" width="10.28515625" customWidth="1"/>
    <col min="12278" max="12278" width="36.85546875" customWidth="1"/>
    <col min="12279" max="12290" width="0" hidden="1" customWidth="1"/>
    <col min="12291" max="12293" width="11.7109375" customWidth="1"/>
    <col min="12294" max="12294" width="12.140625" customWidth="1"/>
    <col min="12295" max="12295" width="7.28515625" customWidth="1"/>
    <col min="12299" max="12299" width="10.140625" bestFit="1" customWidth="1"/>
    <col min="12533" max="12533" width="10.28515625" customWidth="1"/>
    <col min="12534" max="12534" width="36.85546875" customWidth="1"/>
    <col min="12535" max="12546" width="0" hidden="1" customWidth="1"/>
    <col min="12547" max="12549" width="11.7109375" customWidth="1"/>
    <col min="12550" max="12550" width="12.140625" customWidth="1"/>
    <col min="12551" max="12551" width="7.28515625" customWidth="1"/>
    <col min="12555" max="12555" width="10.140625" bestFit="1" customWidth="1"/>
    <col min="12789" max="12789" width="10.28515625" customWidth="1"/>
    <col min="12790" max="12790" width="36.85546875" customWidth="1"/>
    <col min="12791" max="12802" width="0" hidden="1" customWidth="1"/>
    <col min="12803" max="12805" width="11.7109375" customWidth="1"/>
    <col min="12806" max="12806" width="12.140625" customWidth="1"/>
    <col min="12807" max="12807" width="7.28515625" customWidth="1"/>
    <col min="12811" max="12811" width="10.140625" bestFit="1" customWidth="1"/>
    <col min="13045" max="13045" width="10.28515625" customWidth="1"/>
    <col min="13046" max="13046" width="36.85546875" customWidth="1"/>
    <col min="13047" max="13058" width="0" hidden="1" customWidth="1"/>
    <col min="13059" max="13061" width="11.7109375" customWidth="1"/>
    <col min="13062" max="13062" width="12.140625" customWidth="1"/>
    <col min="13063" max="13063" width="7.28515625" customWidth="1"/>
    <col min="13067" max="13067" width="10.140625" bestFit="1" customWidth="1"/>
    <col min="13301" max="13301" width="10.28515625" customWidth="1"/>
    <col min="13302" max="13302" width="36.85546875" customWidth="1"/>
    <col min="13303" max="13314" width="0" hidden="1" customWidth="1"/>
    <col min="13315" max="13317" width="11.7109375" customWidth="1"/>
    <col min="13318" max="13318" width="12.140625" customWidth="1"/>
    <col min="13319" max="13319" width="7.28515625" customWidth="1"/>
    <col min="13323" max="13323" width="10.140625" bestFit="1" customWidth="1"/>
    <col min="13557" max="13557" width="10.28515625" customWidth="1"/>
    <col min="13558" max="13558" width="36.85546875" customWidth="1"/>
    <col min="13559" max="13570" width="0" hidden="1" customWidth="1"/>
    <col min="13571" max="13573" width="11.7109375" customWidth="1"/>
    <col min="13574" max="13574" width="12.140625" customWidth="1"/>
    <col min="13575" max="13575" width="7.28515625" customWidth="1"/>
    <col min="13579" max="13579" width="10.140625" bestFit="1" customWidth="1"/>
    <col min="13813" max="13813" width="10.28515625" customWidth="1"/>
    <col min="13814" max="13814" width="36.85546875" customWidth="1"/>
    <col min="13815" max="13826" width="0" hidden="1" customWidth="1"/>
    <col min="13827" max="13829" width="11.7109375" customWidth="1"/>
    <col min="13830" max="13830" width="12.140625" customWidth="1"/>
    <col min="13831" max="13831" width="7.28515625" customWidth="1"/>
    <col min="13835" max="13835" width="10.140625" bestFit="1" customWidth="1"/>
    <col min="14069" max="14069" width="10.28515625" customWidth="1"/>
    <col min="14070" max="14070" width="36.85546875" customWidth="1"/>
    <col min="14071" max="14082" width="0" hidden="1" customWidth="1"/>
    <col min="14083" max="14085" width="11.7109375" customWidth="1"/>
    <col min="14086" max="14086" width="12.140625" customWidth="1"/>
    <col min="14087" max="14087" width="7.28515625" customWidth="1"/>
    <col min="14091" max="14091" width="10.140625" bestFit="1" customWidth="1"/>
    <col min="14325" max="14325" width="10.28515625" customWidth="1"/>
    <col min="14326" max="14326" width="36.85546875" customWidth="1"/>
    <col min="14327" max="14338" width="0" hidden="1" customWidth="1"/>
    <col min="14339" max="14341" width="11.7109375" customWidth="1"/>
    <col min="14342" max="14342" width="12.140625" customWidth="1"/>
    <col min="14343" max="14343" width="7.28515625" customWidth="1"/>
    <col min="14347" max="14347" width="10.140625" bestFit="1" customWidth="1"/>
    <col min="14581" max="14581" width="10.28515625" customWidth="1"/>
    <col min="14582" max="14582" width="36.85546875" customWidth="1"/>
    <col min="14583" max="14594" width="0" hidden="1" customWidth="1"/>
    <col min="14595" max="14597" width="11.7109375" customWidth="1"/>
    <col min="14598" max="14598" width="12.140625" customWidth="1"/>
    <col min="14599" max="14599" width="7.28515625" customWidth="1"/>
    <col min="14603" max="14603" width="10.140625" bestFit="1" customWidth="1"/>
    <col min="14837" max="14837" width="10.28515625" customWidth="1"/>
    <col min="14838" max="14838" width="36.85546875" customWidth="1"/>
    <col min="14839" max="14850" width="0" hidden="1" customWidth="1"/>
    <col min="14851" max="14853" width="11.7109375" customWidth="1"/>
    <col min="14854" max="14854" width="12.140625" customWidth="1"/>
    <col min="14855" max="14855" width="7.28515625" customWidth="1"/>
    <col min="14859" max="14859" width="10.140625" bestFit="1" customWidth="1"/>
    <col min="15093" max="15093" width="10.28515625" customWidth="1"/>
    <col min="15094" max="15094" width="36.85546875" customWidth="1"/>
    <col min="15095" max="15106" width="0" hidden="1" customWidth="1"/>
    <col min="15107" max="15109" width="11.7109375" customWidth="1"/>
    <col min="15110" max="15110" width="12.140625" customWidth="1"/>
    <col min="15111" max="15111" width="7.28515625" customWidth="1"/>
    <col min="15115" max="15115" width="10.140625" bestFit="1" customWidth="1"/>
    <col min="15349" max="15349" width="10.28515625" customWidth="1"/>
    <col min="15350" max="15350" width="36.85546875" customWidth="1"/>
    <col min="15351" max="15362" width="0" hidden="1" customWidth="1"/>
    <col min="15363" max="15365" width="11.7109375" customWidth="1"/>
    <col min="15366" max="15366" width="12.140625" customWidth="1"/>
    <col min="15367" max="15367" width="7.28515625" customWidth="1"/>
    <col min="15371" max="15371" width="10.140625" bestFit="1" customWidth="1"/>
    <col min="15605" max="15605" width="10.28515625" customWidth="1"/>
    <col min="15606" max="15606" width="36.85546875" customWidth="1"/>
    <col min="15607" max="15618" width="0" hidden="1" customWidth="1"/>
    <col min="15619" max="15621" width="11.7109375" customWidth="1"/>
    <col min="15622" max="15622" width="12.140625" customWidth="1"/>
    <col min="15623" max="15623" width="7.28515625" customWidth="1"/>
    <col min="15627" max="15627" width="10.140625" bestFit="1" customWidth="1"/>
    <col min="15861" max="15861" width="10.28515625" customWidth="1"/>
    <col min="15862" max="15862" width="36.85546875" customWidth="1"/>
    <col min="15863" max="15874" width="0" hidden="1" customWidth="1"/>
    <col min="15875" max="15877" width="11.7109375" customWidth="1"/>
    <col min="15878" max="15878" width="12.140625" customWidth="1"/>
    <col min="15879" max="15879" width="7.28515625" customWidth="1"/>
    <col min="15883" max="15883" width="10.140625" bestFit="1" customWidth="1"/>
    <col min="16117" max="16117" width="10.28515625" customWidth="1"/>
    <col min="16118" max="16118" width="36.85546875" customWidth="1"/>
    <col min="16119" max="16130" width="0" hidden="1" customWidth="1"/>
    <col min="16131" max="16133" width="11.7109375" customWidth="1"/>
    <col min="16134" max="16134" width="12.140625" customWidth="1"/>
    <col min="16135" max="16135" width="7.28515625" customWidth="1"/>
    <col min="16139" max="16139" width="10.140625" bestFit="1" customWidth="1"/>
  </cols>
  <sheetData>
    <row r="1" spans="1:13" ht="15.75" thickBot="1" x14ac:dyDescent="0.3">
      <c r="A1" s="657" t="s">
        <v>370</v>
      </c>
      <c r="B1" s="657"/>
      <c r="C1" s="657"/>
      <c r="D1" s="384"/>
      <c r="E1" s="384"/>
      <c r="F1" s="384"/>
      <c r="G1" s="383"/>
      <c r="H1" s="383"/>
    </row>
    <row r="2" spans="1:13" ht="15.75" customHeight="1" thickTop="1" x14ac:dyDescent="0.25">
      <c r="A2" s="672" t="s">
        <v>101</v>
      </c>
      <c r="B2" s="658" t="s">
        <v>1</v>
      </c>
      <c r="C2" s="629" t="s">
        <v>102</v>
      </c>
      <c r="D2" s="564" t="s">
        <v>3</v>
      </c>
      <c r="E2" s="564" t="s">
        <v>4</v>
      </c>
      <c r="F2" s="564" t="s">
        <v>5</v>
      </c>
      <c r="G2" s="572" t="s">
        <v>390</v>
      </c>
      <c r="H2" s="566" t="s">
        <v>428</v>
      </c>
      <c r="I2" s="560" t="s">
        <v>427</v>
      </c>
    </row>
    <row r="3" spans="1:13" ht="24.75" customHeight="1" thickBot="1" x14ac:dyDescent="0.3">
      <c r="A3" s="673"/>
      <c r="B3" s="659"/>
      <c r="C3" s="630"/>
      <c r="D3" s="565"/>
      <c r="E3" s="565"/>
      <c r="F3" s="565"/>
      <c r="G3" s="573"/>
      <c r="H3" s="567"/>
      <c r="I3" s="561"/>
    </row>
    <row r="4" spans="1:13" ht="16.5" thickTop="1" thickBot="1" x14ac:dyDescent="0.3">
      <c r="A4" s="385" t="s">
        <v>371</v>
      </c>
      <c r="B4" s="667" t="s">
        <v>356</v>
      </c>
      <c r="C4" s="668"/>
      <c r="D4" s="387">
        <v>849215.54</v>
      </c>
      <c r="E4" s="386">
        <v>553837.26</v>
      </c>
      <c r="F4" s="387">
        <v>919778</v>
      </c>
      <c r="G4" s="387">
        <f>SUM(G5:G12)</f>
        <v>975590</v>
      </c>
      <c r="H4" s="434">
        <f>SUM(H5:H12)</f>
        <v>293116.93</v>
      </c>
      <c r="I4" s="442">
        <f t="shared" ref="I4:I13" si="0">IF(G4=0,0,H4/G4)*100</f>
        <v>30.0450937381482</v>
      </c>
    </row>
    <row r="5" spans="1:13" x14ac:dyDescent="0.25">
      <c r="A5" s="669"/>
      <c r="B5" s="388"/>
      <c r="C5" s="388" t="s">
        <v>372</v>
      </c>
      <c r="D5" s="389">
        <v>367612.56</v>
      </c>
      <c r="E5" s="389">
        <v>378931.96</v>
      </c>
      <c r="F5" s="390">
        <v>428301</v>
      </c>
      <c r="G5" s="391">
        <v>444894</v>
      </c>
      <c r="H5" s="392">
        <v>217186.31</v>
      </c>
      <c r="I5" s="443">
        <f t="shared" si="0"/>
        <v>48.817540807473243</v>
      </c>
      <c r="K5" s="254"/>
    </row>
    <row r="6" spans="1:13" x14ac:dyDescent="0.25">
      <c r="A6" s="670"/>
      <c r="B6" s="393"/>
      <c r="C6" s="394" t="s">
        <v>373</v>
      </c>
      <c r="D6" s="396">
        <v>363308.49</v>
      </c>
      <c r="E6" s="396"/>
      <c r="F6" s="397">
        <v>400000</v>
      </c>
      <c r="G6" s="127">
        <v>397415</v>
      </c>
      <c r="H6" s="398"/>
      <c r="I6" s="444">
        <f t="shared" si="0"/>
        <v>0</v>
      </c>
      <c r="M6" s="141"/>
    </row>
    <row r="7" spans="1:13" x14ac:dyDescent="0.25">
      <c r="A7" s="670"/>
      <c r="B7" s="393"/>
      <c r="C7" s="394" t="s">
        <v>402</v>
      </c>
      <c r="D7" s="396"/>
      <c r="E7" s="396"/>
      <c r="F7" s="397"/>
      <c r="G7" s="127"/>
      <c r="H7" s="398"/>
      <c r="I7" s="444">
        <f t="shared" si="0"/>
        <v>0</v>
      </c>
    </row>
    <row r="8" spans="1:13" x14ac:dyDescent="0.25">
      <c r="A8" s="670"/>
      <c r="B8" s="399"/>
      <c r="C8" s="311" t="s">
        <v>374</v>
      </c>
      <c r="D8" s="396">
        <v>76653.59</v>
      </c>
      <c r="E8" s="396">
        <v>77863.88</v>
      </c>
      <c r="F8" s="397">
        <v>91477</v>
      </c>
      <c r="G8" s="395">
        <v>133281</v>
      </c>
      <c r="H8" s="400">
        <v>66535.23</v>
      </c>
      <c r="I8" s="445">
        <f t="shared" si="0"/>
        <v>49.921016498975845</v>
      </c>
    </row>
    <row r="9" spans="1:13" x14ac:dyDescent="0.25">
      <c r="A9" s="670"/>
      <c r="B9" s="401"/>
      <c r="C9" s="402" t="s">
        <v>375</v>
      </c>
      <c r="D9" s="129"/>
      <c r="E9" s="129">
        <v>44078.86</v>
      </c>
      <c r="F9" s="128"/>
      <c r="G9" s="127"/>
      <c r="H9" s="398"/>
      <c r="I9" s="444">
        <f t="shared" si="0"/>
        <v>0</v>
      </c>
      <c r="K9" s="141"/>
    </row>
    <row r="10" spans="1:13" x14ac:dyDescent="0.25">
      <c r="A10" s="670"/>
      <c r="B10" s="401"/>
      <c r="C10" s="402" t="s">
        <v>376</v>
      </c>
      <c r="D10" s="129">
        <v>14992.5</v>
      </c>
      <c r="E10" s="129"/>
      <c r="F10" s="128"/>
      <c r="G10" s="127"/>
      <c r="H10" s="398"/>
      <c r="I10" s="444">
        <f t="shared" si="0"/>
        <v>0</v>
      </c>
      <c r="K10" s="141"/>
    </row>
    <row r="11" spans="1:13" x14ac:dyDescent="0.25">
      <c r="A11" s="670"/>
      <c r="B11" s="399"/>
      <c r="C11" s="399" t="s">
        <v>377</v>
      </c>
      <c r="D11" s="404"/>
      <c r="E11" s="404">
        <v>47962.559999999998</v>
      </c>
      <c r="F11" s="405"/>
      <c r="G11" s="403"/>
      <c r="H11" s="406"/>
      <c r="I11" s="446">
        <f t="shared" si="0"/>
        <v>0</v>
      </c>
    </row>
    <row r="12" spans="1:13" ht="15.75" thickBot="1" x14ac:dyDescent="0.3">
      <c r="A12" s="671"/>
      <c r="B12" s="407"/>
      <c r="C12" s="399" t="s">
        <v>366</v>
      </c>
      <c r="D12" s="410">
        <v>26648.400000000001</v>
      </c>
      <c r="E12" s="410">
        <v>5000</v>
      </c>
      <c r="F12" s="411"/>
      <c r="G12" s="408">
        <v>0</v>
      </c>
      <c r="H12" s="412">
        <v>9395.39</v>
      </c>
      <c r="I12" s="447">
        <f t="shared" si="0"/>
        <v>0</v>
      </c>
    </row>
    <row r="13" spans="1:13" ht="16.5" thickTop="1" thickBot="1" x14ac:dyDescent="0.3">
      <c r="A13" s="663" t="s">
        <v>369</v>
      </c>
      <c r="B13" s="664"/>
      <c r="C13" s="665"/>
      <c r="D13" s="413">
        <v>849215.54</v>
      </c>
      <c r="E13" s="381">
        <v>553837.26</v>
      </c>
      <c r="F13" s="413">
        <v>919778</v>
      </c>
      <c r="G13" s="380">
        <f>G4</f>
        <v>975590</v>
      </c>
      <c r="H13" s="414">
        <f>H4</f>
        <v>293116.93</v>
      </c>
      <c r="I13" s="448">
        <f t="shared" si="0"/>
        <v>30.0450937381482</v>
      </c>
    </row>
    <row r="14" spans="1:13" ht="15.75" thickTop="1" x14ac:dyDescent="0.25"/>
    <row r="15" spans="1:13" x14ac:dyDescent="0.25">
      <c r="F15" s="141"/>
      <c r="G15" s="141"/>
    </row>
    <row r="17" spans="11:11" x14ac:dyDescent="0.25">
      <c r="K17" s="141"/>
    </row>
  </sheetData>
  <mergeCells count="13">
    <mergeCell ref="A1:C1"/>
    <mergeCell ref="A2:A3"/>
    <mergeCell ref="B2:B3"/>
    <mergeCell ref="C2:C3"/>
    <mergeCell ref="I2:I3"/>
    <mergeCell ref="F2:F3"/>
    <mergeCell ref="G2:G3"/>
    <mergeCell ref="H2:H3"/>
    <mergeCell ref="B4:C4"/>
    <mergeCell ref="A5:A12"/>
    <mergeCell ref="A13:C13"/>
    <mergeCell ref="D2:D3"/>
    <mergeCell ref="E2:E3"/>
  </mergeCells>
  <pageMargins left="0.7" right="0.7" top="0.75" bottom="0.75" header="0.3" footer="0.3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tabSelected="1" workbookViewId="0">
      <selection sqref="A1:G1"/>
    </sheetView>
  </sheetViews>
  <sheetFormatPr defaultRowHeight="15" x14ac:dyDescent="0.25"/>
  <cols>
    <col min="1" max="1" width="62.7109375" customWidth="1"/>
    <col min="2" max="3" width="14.42578125" hidden="1" customWidth="1"/>
    <col min="4" max="4" width="15.7109375" hidden="1" customWidth="1"/>
    <col min="5" max="5" width="14.28515625" customWidth="1"/>
    <col min="6" max="6" width="14.85546875" customWidth="1"/>
    <col min="7" max="7" width="15.85546875" customWidth="1"/>
    <col min="9" max="9" width="10.140625" hidden="1" customWidth="1"/>
    <col min="10" max="10" width="11.42578125" hidden="1" customWidth="1"/>
    <col min="11" max="11" width="0" hidden="1" customWidth="1"/>
    <col min="12" max="12" width="12.140625" hidden="1" customWidth="1"/>
    <col min="13" max="13" width="11.7109375" customWidth="1"/>
    <col min="243" max="243" width="47" customWidth="1"/>
    <col min="244" max="255" width="0" hidden="1" customWidth="1"/>
    <col min="256" max="258" width="14.42578125" customWidth="1"/>
    <col min="259" max="259" width="13.140625" customWidth="1"/>
    <col min="260" max="260" width="10.85546875" customWidth="1"/>
    <col min="261" max="262" width="13.28515625" customWidth="1"/>
    <col min="265" max="268" width="0" hidden="1" customWidth="1"/>
    <col min="499" max="499" width="47" customWidth="1"/>
    <col min="500" max="511" width="0" hidden="1" customWidth="1"/>
    <col min="512" max="514" width="14.42578125" customWidth="1"/>
    <col min="515" max="515" width="13.140625" customWidth="1"/>
    <col min="516" max="516" width="10.85546875" customWidth="1"/>
    <col min="517" max="518" width="13.28515625" customWidth="1"/>
    <col min="521" max="524" width="0" hidden="1" customWidth="1"/>
    <col min="755" max="755" width="47" customWidth="1"/>
    <col min="756" max="767" width="0" hidden="1" customWidth="1"/>
    <col min="768" max="770" width="14.42578125" customWidth="1"/>
    <col min="771" max="771" width="13.140625" customWidth="1"/>
    <col min="772" max="772" width="10.85546875" customWidth="1"/>
    <col min="773" max="774" width="13.28515625" customWidth="1"/>
    <col min="777" max="780" width="0" hidden="1" customWidth="1"/>
    <col min="1011" max="1011" width="47" customWidth="1"/>
    <col min="1012" max="1023" width="0" hidden="1" customWidth="1"/>
    <col min="1024" max="1026" width="14.42578125" customWidth="1"/>
    <col min="1027" max="1027" width="13.140625" customWidth="1"/>
    <col min="1028" max="1028" width="10.85546875" customWidth="1"/>
    <col min="1029" max="1030" width="13.28515625" customWidth="1"/>
    <col min="1033" max="1036" width="0" hidden="1" customWidth="1"/>
    <col min="1267" max="1267" width="47" customWidth="1"/>
    <col min="1268" max="1279" width="0" hidden="1" customWidth="1"/>
    <col min="1280" max="1282" width="14.42578125" customWidth="1"/>
    <col min="1283" max="1283" width="13.140625" customWidth="1"/>
    <col min="1284" max="1284" width="10.85546875" customWidth="1"/>
    <col min="1285" max="1286" width="13.28515625" customWidth="1"/>
    <col min="1289" max="1292" width="0" hidden="1" customWidth="1"/>
    <col min="1523" max="1523" width="47" customWidth="1"/>
    <col min="1524" max="1535" width="0" hidden="1" customWidth="1"/>
    <col min="1536" max="1538" width="14.42578125" customWidth="1"/>
    <col min="1539" max="1539" width="13.140625" customWidth="1"/>
    <col min="1540" max="1540" width="10.85546875" customWidth="1"/>
    <col min="1541" max="1542" width="13.28515625" customWidth="1"/>
    <col min="1545" max="1548" width="0" hidden="1" customWidth="1"/>
    <col min="1779" max="1779" width="47" customWidth="1"/>
    <col min="1780" max="1791" width="0" hidden="1" customWidth="1"/>
    <col min="1792" max="1794" width="14.42578125" customWidth="1"/>
    <col min="1795" max="1795" width="13.140625" customWidth="1"/>
    <col min="1796" max="1796" width="10.85546875" customWidth="1"/>
    <col min="1797" max="1798" width="13.28515625" customWidth="1"/>
    <col min="1801" max="1804" width="0" hidden="1" customWidth="1"/>
    <col min="2035" max="2035" width="47" customWidth="1"/>
    <col min="2036" max="2047" width="0" hidden="1" customWidth="1"/>
    <col min="2048" max="2050" width="14.42578125" customWidth="1"/>
    <col min="2051" max="2051" width="13.140625" customWidth="1"/>
    <col min="2052" max="2052" width="10.85546875" customWidth="1"/>
    <col min="2053" max="2054" width="13.28515625" customWidth="1"/>
    <col min="2057" max="2060" width="0" hidden="1" customWidth="1"/>
    <col min="2291" max="2291" width="47" customWidth="1"/>
    <col min="2292" max="2303" width="0" hidden="1" customWidth="1"/>
    <col min="2304" max="2306" width="14.42578125" customWidth="1"/>
    <col min="2307" max="2307" width="13.140625" customWidth="1"/>
    <col min="2308" max="2308" width="10.85546875" customWidth="1"/>
    <col min="2309" max="2310" width="13.28515625" customWidth="1"/>
    <col min="2313" max="2316" width="0" hidden="1" customWidth="1"/>
    <col min="2547" max="2547" width="47" customWidth="1"/>
    <col min="2548" max="2559" width="0" hidden="1" customWidth="1"/>
    <col min="2560" max="2562" width="14.42578125" customWidth="1"/>
    <col min="2563" max="2563" width="13.140625" customWidth="1"/>
    <col min="2564" max="2564" width="10.85546875" customWidth="1"/>
    <col min="2565" max="2566" width="13.28515625" customWidth="1"/>
    <col min="2569" max="2572" width="0" hidden="1" customWidth="1"/>
    <col min="2803" max="2803" width="47" customWidth="1"/>
    <col min="2804" max="2815" width="0" hidden="1" customWidth="1"/>
    <col min="2816" max="2818" width="14.42578125" customWidth="1"/>
    <col min="2819" max="2819" width="13.140625" customWidth="1"/>
    <col min="2820" max="2820" width="10.85546875" customWidth="1"/>
    <col min="2821" max="2822" width="13.28515625" customWidth="1"/>
    <col min="2825" max="2828" width="0" hidden="1" customWidth="1"/>
    <col min="3059" max="3059" width="47" customWidth="1"/>
    <col min="3060" max="3071" width="0" hidden="1" customWidth="1"/>
    <col min="3072" max="3074" width="14.42578125" customWidth="1"/>
    <col min="3075" max="3075" width="13.140625" customWidth="1"/>
    <col min="3076" max="3076" width="10.85546875" customWidth="1"/>
    <col min="3077" max="3078" width="13.28515625" customWidth="1"/>
    <col min="3081" max="3084" width="0" hidden="1" customWidth="1"/>
    <col min="3315" max="3315" width="47" customWidth="1"/>
    <col min="3316" max="3327" width="0" hidden="1" customWidth="1"/>
    <col min="3328" max="3330" width="14.42578125" customWidth="1"/>
    <col min="3331" max="3331" width="13.140625" customWidth="1"/>
    <col min="3332" max="3332" width="10.85546875" customWidth="1"/>
    <col min="3333" max="3334" width="13.28515625" customWidth="1"/>
    <col min="3337" max="3340" width="0" hidden="1" customWidth="1"/>
    <col min="3571" max="3571" width="47" customWidth="1"/>
    <col min="3572" max="3583" width="0" hidden="1" customWidth="1"/>
    <col min="3584" max="3586" width="14.42578125" customWidth="1"/>
    <col min="3587" max="3587" width="13.140625" customWidth="1"/>
    <col min="3588" max="3588" width="10.85546875" customWidth="1"/>
    <col min="3589" max="3590" width="13.28515625" customWidth="1"/>
    <col min="3593" max="3596" width="0" hidden="1" customWidth="1"/>
    <col min="3827" max="3827" width="47" customWidth="1"/>
    <col min="3828" max="3839" width="0" hidden="1" customWidth="1"/>
    <col min="3840" max="3842" width="14.42578125" customWidth="1"/>
    <col min="3843" max="3843" width="13.140625" customWidth="1"/>
    <col min="3844" max="3844" width="10.85546875" customWidth="1"/>
    <col min="3845" max="3846" width="13.28515625" customWidth="1"/>
    <col min="3849" max="3852" width="0" hidden="1" customWidth="1"/>
    <col min="4083" max="4083" width="47" customWidth="1"/>
    <col min="4084" max="4095" width="0" hidden="1" customWidth="1"/>
    <col min="4096" max="4098" width="14.42578125" customWidth="1"/>
    <col min="4099" max="4099" width="13.140625" customWidth="1"/>
    <col min="4100" max="4100" width="10.85546875" customWidth="1"/>
    <col min="4101" max="4102" width="13.28515625" customWidth="1"/>
    <col min="4105" max="4108" width="0" hidden="1" customWidth="1"/>
    <col min="4339" max="4339" width="47" customWidth="1"/>
    <col min="4340" max="4351" width="0" hidden="1" customWidth="1"/>
    <col min="4352" max="4354" width="14.42578125" customWidth="1"/>
    <col min="4355" max="4355" width="13.140625" customWidth="1"/>
    <col min="4356" max="4356" width="10.85546875" customWidth="1"/>
    <col min="4357" max="4358" width="13.28515625" customWidth="1"/>
    <col min="4361" max="4364" width="0" hidden="1" customWidth="1"/>
    <col min="4595" max="4595" width="47" customWidth="1"/>
    <col min="4596" max="4607" width="0" hidden="1" customWidth="1"/>
    <col min="4608" max="4610" width="14.42578125" customWidth="1"/>
    <col min="4611" max="4611" width="13.140625" customWidth="1"/>
    <col min="4612" max="4612" width="10.85546875" customWidth="1"/>
    <col min="4613" max="4614" width="13.28515625" customWidth="1"/>
    <col min="4617" max="4620" width="0" hidden="1" customWidth="1"/>
    <col min="4851" max="4851" width="47" customWidth="1"/>
    <col min="4852" max="4863" width="0" hidden="1" customWidth="1"/>
    <col min="4864" max="4866" width="14.42578125" customWidth="1"/>
    <col min="4867" max="4867" width="13.140625" customWidth="1"/>
    <col min="4868" max="4868" width="10.85546875" customWidth="1"/>
    <col min="4869" max="4870" width="13.28515625" customWidth="1"/>
    <col min="4873" max="4876" width="0" hidden="1" customWidth="1"/>
    <col min="5107" max="5107" width="47" customWidth="1"/>
    <col min="5108" max="5119" width="0" hidden="1" customWidth="1"/>
    <col min="5120" max="5122" width="14.42578125" customWidth="1"/>
    <col min="5123" max="5123" width="13.140625" customWidth="1"/>
    <col min="5124" max="5124" width="10.85546875" customWidth="1"/>
    <col min="5125" max="5126" width="13.28515625" customWidth="1"/>
    <col min="5129" max="5132" width="0" hidden="1" customWidth="1"/>
    <col min="5363" max="5363" width="47" customWidth="1"/>
    <col min="5364" max="5375" width="0" hidden="1" customWidth="1"/>
    <col min="5376" max="5378" width="14.42578125" customWidth="1"/>
    <col min="5379" max="5379" width="13.140625" customWidth="1"/>
    <col min="5380" max="5380" width="10.85546875" customWidth="1"/>
    <col min="5381" max="5382" width="13.28515625" customWidth="1"/>
    <col min="5385" max="5388" width="0" hidden="1" customWidth="1"/>
    <col min="5619" max="5619" width="47" customWidth="1"/>
    <col min="5620" max="5631" width="0" hidden="1" customWidth="1"/>
    <col min="5632" max="5634" width="14.42578125" customWidth="1"/>
    <col min="5635" max="5635" width="13.140625" customWidth="1"/>
    <col min="5636" max="5636" width="10.85546875" customWidth="1"/>
    <col min="5637" max="5638" width="13.28515625" customWidth="1"/>
    <col min="5641" max="5644" width="0" hidden="1" customWidth="1"/>
    <col min="5875" max="5875" width="47" customWidth="1"/>
    <col min="5876" max="5887" width="0" hidden="1" customWidth="1"/>
    <col min="5888" max="5890" width="14.42578125" customWidth="1"/>
    <col min="5891" max="5891" width="13.140625" customWidth="1"/>
    <col min="5892" max="5892" width="10.85546875" customWidth="1"/>
    <col min="5893" max="5894" width="13.28515625" customWidth="1"/>
    <col min="5897" max="5900" width="0" hidden="1" customWidth="1"/>
    <col min="6131" max="6131" width="47" customWidth="1"/>
    <col min="6132" max="6143" width="0" hidden="1" customWidth="1"/>
    <col min="6144" max="6146" width="14.42578125" customWidth="1"/>
    <col min="6147" max="6147" width="13.140625" customWidth="1"/>
    <col min="6148" max="6148" width="10.85546875" customWidth="1"/>
    <col min="6149" max="6150" width="13.28515625" customWidth="1"/>
    <col min="6153" max="6156" width="0" hidden="1" customWidth="1"/>
    <col min="6387" max="6387" width="47" customWidth="1"/>
    <col min="6388" max="6399" width="0" hidden="1" customWidth="1"/>
    <col min="6400" max="6402" width="14.42578125" customWidth="1"/>
    <col min="6403" max="6403" width="13.140625" customWidth="1"/>
    <col min="6404" max="6404" width="10.85546875" customWidth="1"/>
    <col min="6405" max="6406" width="13.28515625" customWidth="1"/>
    <col min="6409" max="6412" width="0" hidden="1" customWidth="1"/>
    <col min="6643" max="6643" width="47" customWidth="1"/>
    <col min="6644" max="6655" width="0" hidden="1" customWidth="1"/>
    <col min="6656" max="6658" width="14.42578125" customWidth="1"/>
    <col min="6659" max="6659" width="13.140625" customWidth="1"/>
    <col min="6660" max="6660" width="10.85546875" customWidth="1"/>
    <col min="6661" max="6662" width="13.28515625" customWidth="1"/>
    <col min="6665" max="6668" width="0" hidden="1" customWidth="1"/>
    <col min="6899" max="6899" width="47" customWidth="1"/>
    <col min="6900" max="6911" width="0" hidden="1" customWidth="1"/>
    <col min="6912" max="6914" width="14.42578125" customWidth="1"/>
    <col min="6915" max="6915" width="13.140625" customWidth="1"/>
    <col min="6916" max="6916" width="10.85546875" customWidth="1"/>
    <col min="6917" max="6918" width="13.28515625" customWidth="1"/>
    <col min="6921" max="6924" width="0" hidden="1" customWidth="1"/>
    <col min="7155" max="7155" width="47" customWidth="1"/>
    <col min="7156" max="7167" width="0" hidden="1" customWidth="1"/>
    <col min="7168" max="7170" width="14.42578125" customWidth="1"/>
    <col min="7171" max="7171" width="13.140625" customWidth="1"/>
    <col min="7172" max="7172" width="10.85546875" customWidth="1"/>
    <col min="7173" max="7174" width="13.28515625" customWidth="1"/>
    <col min="7177" max="7180" width="0" hidden="1" customWidth="1"/>
    <col min="7411" max="7411" width="47" customWidth="1"/>
    <col min="7412" max="7423" width="0" hidden="1" customWidth="1"/>
    <col min="7424" max="7426" width="14.42578125" customWidth="1"/>
    <col min="7427" max="7427" width="13.140625" customWidth="1"/>
    <col min="7428" max="7428" width="10.85546875" customWidth="1"/>
    <col min="7429" max="7430" width="13.28515625" customWidth="1"/>
    <col min="7433" max="7436" width="0" hidden="1" customWidth="1"/>
    <col min="7667" max="7667" width="47" customWidth="1"/>
    <col min="7668" max="7679" width="0" hidden="1" customWidth="1"/>
    <col min="7680" max="7682" width="14.42578125" customWidth="1"/>
    <col min="7683" max="7683" width="13.140625" customWidth="1"/>
    <col min="7684" max="7684" width="10.85546875" customWidth="1"/>
    <col min="7685" max="7686" width="13.28515625" customWidth="1"/>
    <col min="7689" max="7692" width="0" hidden="1" customWidth="1"/>
    <col min="7923" max="7923" width="47" customWidth="1"/>
    <col min="7924" max="7935" width="0" hidden="1" customWidth="1"/>
    <col min="7936" max="7938" width="14.42578125" customWidth="1"/>
    <col min="7939" max="7939" width="13.140625" customWidth="1"/>
    <col min="7940" max="7940" width="10.85546875" customWidth="1"/>
    <col min="7941" max="7942" width="13.28515625" customWidth="1"/>
    <col min="7945" max="7948" width="0" hidden="1" customWidth="1"/>
    <col min="8179" max="8179" width="47" customWidth="1"/>
    <col min="8180" max="8191" width="0" hidden="1" customWidth="1"/>
    <col min="8192" max="8194" width="14.42578125" customWidth="1"/>
    <col min="8195" max="8195" width="13.140625" customWidth="1"/>
    <col min="8196" max="8196" width="10.85546875" customWidth="1"/>
    <col min="8197" max="8198" width="13.28515625" customWidth="1"/>
    <col min="8201" max="8204" width="0" hidden="1" customWidth="1"/>
    <col min="8435" max="8435" width="47" customWidth="1"/>
    <col min="8436" max="8447" width="0" hidden="1" customWidth="1"/>
    <col min="8448" max="8450" width="14.42578125" customWidth="1"/>
    <col min="8451" max="8451" width="13.140625" customWidth="1"/>
    <col min="8452" max="8452" width="10.85546875" customWidth="1"/>
    <col min="8453" max="8454" width="13.28515625" customWidth="1"/>
    <col min="8457" max="8460" width="0" hidden="1" customWidth="1"/>
    <col min="8691" max="8691" width="47" customWidth="1"/>
    <col min="8692" max="8703" width="0" hidden="1" customWidth="1"/>
    <col min="8704" max="8706" width="14.42578125" customWidth="1"/>
    <col min="8707" max="8707" width="13.140625" customWidth="1"/>
    <col min="8708" max="8708" width="10.85546875" customWidth="1"/>
    <col min="8709" max="8710" width="13.28515625" customWidth="1"/>
    <col min="8713" max="8716" width="0" hidden="1" customWidth="1"/>
    <col min="8947" max="8947" width="47" customWidth="1"/>
    <col min="8948" max="8959" width="0" hidden="1" customWidth="1"/>
    <col min="8960" max="8962" width="14.42578125" customWidth="1"/>
    <col min="8963" max="8963" width="13.140625" customWidth="1"/>
    <col min="8964" max="8964" width="10.85546875" customWidth="1"/>
    <col min="8965" max="8966" width="13.28515625" customWidth="1"/>
    <col min="8969" max="8972" width="0" hidden="1" customWidth="1"/>
    <col min="9203" max="9203" width="47" customWidth="1"/>
    <col min="9204" max="9215" width="0" hidden="1" customWidth="1"/>
    <col min="9216" max="9218" width="14.42578125" customWidth="1"/>
    <col min="9219" max="9219" width="13.140625" customWidth="1"/>
    <col min="9220" max="9220" width="10.85546875" customWidth="1"/>
    <col min="9221" max="9222" width="13.28515625" customWidth="1"/>
    <col min="9225" max="9228" width="0" hidden="1" customWidth="1"/>
    <col min="9459" max="9459" width="47" customWidth="1"/>
    <col min="9460" max="9471" width="0" hidden="1" customWidth="1"/>
    <col min="9472" max="9474" width="14.42578125" customWidth="1"/>
    <col min="9475" max="9475" width="13.140625" customWidth="1"/>
    <col min="9476" max="9476" width="10.85546875" customWidth="1"/>
    <col min="9477" max="9478" width="13.28515625" customWidth="1"/>
    <col min="9481" max="9484" width="0" hidden="1" customWidth="1"/>
    <col min="9715" max="9715" width="47" customWidth="1"/>
    <col min="9716" max="9727" width="0" hidden="1" customWidth="1"/>
    <col min="9728" max="9730" width="14.42578125" customWidth="1"/>
    <col min="9731" max="9731" width="13.140625" customWidth="1"/>
    <col min="9732" max="9732" width="10.85546875" customWidth="1"/>
    <col min="9733" max="9734" width="13.28515625" customWidth="1"/>
    <col min="9737" max="9740" width="0" hidden="1" customWidth="1"/>
    <col min="9971" max="9971" width="47" customWidth="1"/>
    <col min="9972" max="9983" width="0" hidden="1" customWidth="1"/>
    <col min="9984" max="9986" width="14.42578125" customWidth="1"/>
    <col min="9987" max="9987" width="13.140625" customWidth="1"/>
    <col min="9988" max="9988" width="10.85546875" customWidth="1"/>
    <col min="9989" max="9990" width="13.28515625" customWidth="1"/>
    <col min="9993" max="9996" width="0" hidden="1" customWidth="1"/>
    <col min="10227" max="10227" width="47" customWidth="1"/>
    <col min="10228" max="10239" width="0" hidden="1" customWidth="1"/>
    <col min="10240" max="10242" width="14.42578125" customWidth="1"/>
    <col min="10243" max="10243" width="13.140625" customWidth="1"/>
    <col min="10244" max="10244" width="10.85546875" customWidth="1"/>
    <col min="10245" max="10246" width="13.28515625" customWidth="1"/>
    <col min="10249" max="10252" width="0" hidden="1" customWidth="1"/>
    <col min="10483" max="10483" width="47" customWidth="1"/>
    <col min="10484" max="10495" width="0" hidden="1" customWidth="1"/>
    <col min="10496" max="10498" width="14.42578125" customWidth="1"/>
    <col min="10499" max="10499" width="13.140625" customWidth="1"/>
    <col min="10500" max="10500" width="10.85546875" customWidth="1"/>
    <col min="10501" max="10502" width="13.28515625" customWidth="1"/>
    <col min="10505" max="10508" width="0" hidden="1" customWidth="1"/>
    <col min="10739" max="10739" width="47" customWidth="1"/>
    <col min="10740" max="10751" width="0" hidden="1" customWidth="1"/>
    <col min="10752" max="10754" width="14.42578125" customWidth="1"/>
    <col min="10755" max="10755" width="13.140625" customWidth="1"/>
    <col min="10756" max="10756" width="10.85546875" customWidth="1"/>
    <col min="10757" max="10758" width="13.28515625" customWidth="1"/>
    <col min="10761" max="10764" width="0" hidden="1" customWidth="1"/>
    <col min="10995" max="10995" width="47" customWidth="1"/>
    <col min="10996" max="11007" width="0" hidden="1" customWidth="1"/>
    <col min="11008" max="11010" width="14.42578125" customWidth="1"/>
    <col min="11011" max="11011" width="13.140625" customWidth="1"/>
    <col min="11012" max="11012" width="10.85546875" customWidth="1"/>
    <col min="11013" max="11014" width="13.28515625" customWidth="1"/>
    <col min="11017" max="11020" width="0" hidden="1" customWidth="1"/>
    <col min="11251" max="11251" width="47" customWidth="1"/>
    <col min="11252" max="11263" width="0" hidden="1" customWidth="1"/>
    <col min="11264" max="11266" width="14.42578125" customWidth="1"/>
    <col min="11267" max="11267" width="13.140625" customWidth="1"/>
    <col min="11268" max="11268" width="10.85546875" customWidth="1"/>
    <col min="11269" max="11270" width="13.28515625" customWidth="1"/>
    <col min="11273" max="11276" width="0" hidden="1" customWidth="1"/>
    <col min="11507" max="11507" width="47" customWidth="1"/>
    <col min="11508" max="11519" width="0" hidden="1" customWidth="1"/>
    <col min="11520" max="11522" width="14.42578125" customWidth="1"/>
    <col min="11523" max="11523" width="13.140625" customWidth="1"/>
    <col min="11524" max="11524" width="10.85546875" customWidth="1"/>
    <col min="11525" max="11526" width="13.28515625" customWidth="1"/>
    <col min="11529" max="11532" width="0" hidden="1" customWidth="1"/>
    <col min="11763" max="11763" width="47" customWidth="1"/>
    <col min="11764" max="11775" width="0" hidden="1" customWidth="1"/>
    <col min="11776" max="11778" width="14.42578125" customWidth="1"/>
    <col min="11779" max="11779" width="13.140625" customWidth="1"/>
    <col min="11780" max="11780" width="10.85546875" customWidth="1"/>
    <col min="11781" max="11782" width="13.28515625" customWidth="1"/>
    <col min="11785" max="11788" width="0" hidden="1" customWidth="1"/>
    <col min="12019" max="12019" width="47" customWidth="1"/>
    <col min="12020" max="12031" width="0" hidden="1" customWidth="1"/>
    <col min="12032" max="12034" width="14.42578125" customWidth="1"/>
    <col min="12035" max="12035" width="13.140625" customWidth="1"/>
    <col min="12036" max="12036" width="10.85546875" customWidth="1"/>
    <col min="12037" max="12038" width="13.28515625" customWidth="1"/>
    <col min="12041" max="12044" width="0" hidden="1" customWidth="1"/>
    <col min="12275" max="12275" width="47" customWidth="1"/>
    <col min="12276" max="12287" width="0" hidden="1" customWidth="1"/>
    <col min="12288" max="12290" width="14.42578125" customWidth="1"/>
    <col min="12291" max="12291" width="13.140625" customWidth="1"/>
    <col min="12292" max="12292" width="10.85546875" customWidth="1"/>
    <col min="12293" max="12294" width="13.28515625" customWidth="1"/>
    <col min="12297" max="12300" width="0" hidden="1" customWidth="1"/>
    <col min="12531" max="12531" width="47" customWidth="1"/>
    <col min="12532" max="12543" width="0" hidden="1" customWidth="1"/>
    <col min="12544" max="12546" width="14.42578125" customWidth="1"/>
    <col min="12547" max="12547" width="13.140625" customWidth="1"/>
    <col min="12548" max="12548" width="10.85546875" customWidth="1"/>
    <col min="12549" max="12550" width="13.28515625" customWidth="1"/>
    <col min="12553" max="12556" width="0" hidden="1" customWidth="1"/>
    <col min="12787" max="12787" width="47" customWidth="1"/>
    <col min="12788" max="12799" width="0" hidden="1" customWidth="1"/>
    <col min="12800" max="12802" width="14.42578125" customWidth="1"/>
    <col min="12803" max="12803" width="13.140625" customWidth="1"/>
    <col min="12804" max="12804" width="10.85546875" customWidth="1"/>
    <col min="12805" max="12806" width="13.28515625" customWidth="1"/>
    <col min="12809" max="12812" width="0" hidden="1" customWidth="1"/>
    <col min="13043" max="13043" width="47" customWidth="1"/>
    <col min="13044" max="13055" width="0" hidden="1" customWidth="1"/>
    <col min="13056" max="13058" width="14.42578125" customWidth="1"/>
    <col min="13059" max="13059" width="13.140625" customWidth="1"/>
    <col min="13060" max="13060" width="10.85546875" customWidth="1"/>
    <col min="13061" max="13062" width="13.28515625" customWidth="1"/>
    <col min="13065" max="13068" width="0" hidden="1" customWidth="1"/>
    <col min="13299" max="13299" width="47" customWidth="1"/>
    <col min="13300" max="13311" width="0" hidden="1" customWidth="1"/>
    <col min="13312" max="13314" width="14.42578125" customWidth="1"/>
    <col min="13315" max="13315" width="13.140625" customWidth="1"/>
    <col min="13316" max="13316" width="10.85546875" customWidth="1"/>
    <col min="13317" max="13318" width="13.28515625" customWidth="1"/>
    <col min="13321" max="13324" width="0" hidden="1" customWidth="1"/>
    <col min="13555" max="13555" width="47" customWidth="1"/>
    <col min="13556" max="13567" width="0" hidden="1" customWidth="1"/>
    <col min="13568" max="13570" width="14.42578125" customWidth="1"/>
    <col min="13571" max="13571" width="13.140625" customWidth="1"/>
    <col min="13572" max="13572" width="10.85546875" customWidth="1"/>
    <col min="13573" max="13574" width="13.28515625" customWidth="1"/>
    <col min="13577" max="13580" width="0" hidden="1" customWidth="1"/>
    <col min="13811" max="13811" width="47" customWidth="1"/>
    <col min="13812" max="13823" width="0" hidden="1" customWidth="1"/>
    <col min="13824" max="13826" width="14.42578125" customWidth="1"/>
    <col min="13827" max="13827" width="13.140625" customWidth="1"/>
    <col min="13828" max="13828" width="10.85546875" customWidth="1"/>
    <col min="13829" max="13830" width="13.28515625" customWidth="1"/>
    <col min="13833" max="13836" width="0" hidden="1" customWidth="1"/>
    <col min="14067" max="14067" width="47" customWidth="1"/>
    <col min="14068" max="14079" width="0" hidden="1" customWidth="1"/>
    <col min="14080" max="14082" width="14.42578125" customWidth="1"/>
    <col min="14083" max="14083" width="13.140625" customWidth="1"/>
    <col min="14084" max="14084" width="10.85546875" customWidth="1"/>
    <col min="14085" max="14086" width="13.28515625" customWidth="1"/>
    <col min="14089" max="14092" width="0" hidden="1" customWidth="1"/>
    <col min="14323" max="14323" width="47" customWidth="1"/>
    <col min="14324" max="14335" width="0" hidden="1" customWidth="1"/>
    <col min="14336" max="14338" width="14.42578125" customWidth="1"/>
    <col min="14339" max="14339" width="13.140625" customWidth="1"/>
    <col min="14340" max="14340" width="10.85546875" customWidth="1"/>
    <col min="14341" max="14342" width="13.28515625" customWidth="1"/>
    <col min="14345" max="14348" width="0" hidden="1" customWidth="1"/>
    <col min="14579" max="14579" width="47" customWidth="1"/>
    <col min="14580" max="14591" width="0" hidden="1" customWidth="1"/>
    <col min="14592" max="14594" width="14.42578125" customWidth="1"/>
    <col min="14595" max="14595" width="13.140625" customWidth="1"/>
    <col min="14596" max="14596" width="10.85546875" customWidth="1"/>
    <col min="14597" max="14598" width="13.28515625" customWidth="1"/>
    <col min="14601" max="14604" width="0" hidden="1" customWidth="1"/>
    <col min="14835" max="14835" width="47" customWidth="1"/>
    <col min="14836" max="14847" width="0" hidden="1" customWidth="1"/>
    <col min="14848" max="14850" width="14.42578125" customWidth="1"/>
    <col min="14851" max="14851" width="13.140625" customWidth="1"/>
    <col min="14852" max="14852" width="10.85546875" customWidth="1"/>
    <col min="14853" max="14854" width="13.28515625" customWidth="1"/>
    <col min="14857" max="14860" width="0" hidden="1" customWidth="1"/>
    <col min="15091" max="15091" width="47" customWidth="1"/>
    <col min="15092" max="15103" width="0" hidden="1" customWidth="1"/>
    <col min="15104" max="15106" width="14.42578125" customWidth="1"/>
    <col min="15107" max="15107" width="13.140625" customWidth="1"/>
    <col min="15108" max="15108" width="10.85546875" customWidth="1"/>
    <col min="15109" max="15110" width="13.28515625" customWidth="1"/>
    <col min="15113" max="15116" width="0" hidden="1" customWidth="1"/>
    <col min="15347" max="15347" width="47" customWidth="1"/>
    <col min="15348" max="15359" width="0" hidden="1" customWidth="1"/>
    <col min="15360" max="15362" width="14.42578125" customWidth="1"/>
    <col min="15363" max="15363" width="13.140625" customWidth="1"/>
    <col min="15364" max="15364" width="10.85546875" customWidth="1"/>
    <col min="15365" max="15366" width="13.28515625" customWidth="1"/>
    <col min="15369" max="15372" width="0" hidden="1" customWidth="1"/>
    <col min="15603" max="15603" width="47" customWidth="1"/>
    <col min="15604" max="15615" width="0" hidden="1" customWidth="1"/>
    <col min="15616" max="15618" width="14.42578125" customWidth="1"/>
    <col min="15619" max="15619" width="13.140625" customWidth="1"/>
    <col min="15620" max="15620" width="10.85546875" customWidth="1"/>
    <col min="15621" max="15622" width="13.28515625" customWidth="1"/>
    <col min="15625" max="15628" width="0" hidden="1" customWidth="1"/>
    <col min="15859" max="15859" width="47" customWidth="1"/>
    <col min="15860" max="15871" width="0" hidden="1" customWidth="1"/>
    <col min="15872" max="15874" width="14.42578125" customWidth="1"/>
    <col min="15875" max="15875" width="13.140625" customWidth="1"/>
    <col min="15876" max="15876" width="10.85546875" customWidth="1"/>
    <col min="15877" max="15878" width="13.28515625" customWidth="1"/>
    <col min="15881" max="15884" width="0" hidden="1" customWidth="1"/>
    <col min="16115" max="16115" width="47" customWidth="1"/>
    <col min="16116" max="16127" width="0" hidden="1" customWidth="1"/>
    <col min="16128" max="16130" width="14.42578125" customWidth="1"/>
    <col min="16131" max="16131" width="13.140625" customWidth="1"/>
    <col min="16132" max="16132" width="10.85546875" customWidth="1"/>
    <col min="16133" max="16134" width="13.28515625" customWidth="1"/>
    <col min="16137" max="16140" width="0" hidden="1" customWidth="1"/>
  </cols>
  <sheetData>
    <row r="1" spans="1:17" ht="15.75" x14ac:dyDescent="0.25">
      <c r="A1" s="674" t="s">
        <v>378</v>
      </c>
      <c r="B1" s="674"/>
      <c r="C1" s="674"/>
      <c r="D1" s="674"/>
      <c r="E1" s="674"/>
      <c r="F1" s="674"/>
      <c r="G1" s="674"/>
    </row>
    <row r="2" spans="1:17" ht="15.75" thickBot="1" x14ac:dyDescent="0.3">
      <c r="A2" s="415"/>
      <c r="B2" s="382"/>
      <c r="C2" s="382"/>
      <c r="D2" s="382"/>
      <c r="E2" s="383"/>
    </row>
    <row r="3" spans="1:17" ht="13.5" customHeight="1" thickTop="1" x14ac:dyDescent="0.25">
      <c r="A3" s="675" t="s">
        <v>2</v>
      </c>
      <c r="B3" s="564" t="s">
        <v>3</v>
      </c>
      <c r="C3" s="564" t="s">
        <v>4</v>
      </c>
      <c r="D3" s="564" t="s">
        <v>5</v>
      </c>
      <c r="E3" s="572" t="s">
        <v>390</v>
      </c>
      <c r="F3" s="566" t="s">
        <v>428</v>
      </c>
      <c r="G3" s="560" t="s">
        <v>427</v>
      </c>
    </row>
    <row r="4" spans="1:17" ht="15.75" thickBot="1" x14ac:dyDescent="0.3">
      <c r="A4" s="676"/>
      <c r="B4" s="689"/>
      <c r="C4" s="689"/>
      <c r="D4" s="689"/>
      <c r="E4" s="573"/>
      <c r="F4" s="567"/>
      <c r="G4" s="561"/>
    </row>
    <row r="5" spans="1:17" ht="15.75" thickTop="1" x14ac:dyDescent="0.25">
      <c r="A5" s="416" t="s">
        <v>379</v>
      </c>
      <c r="B5" s="417">
        <v>11835790.83</v>
      </c>
      <c r="C5" s="418">
        <v>12870365.969999999</v>
      </c>
      <c r="D5" s="418">
        <v>12442147</v>
      </c>
      <c r="E5" s="417">
        <f>'Bežné príjmy'!G110</f>
        <v>12222412</v>
      </c>
      <c r="F5" s="417">
        <f>'Bežné príjmy'!H110</f>
        <v>6819400.6899999995</v>
      </c>
      <c r="G5" s="529">
        <f t="shared" ref="G5:G6" si="0">IF(E5=0,0,F5/E5)*100</f>
        <v>55.794230222316173</v>
      </c>
      <c r="H5" s="141"/>
      <c r="I5" s="141">
        <v>100</v>
      </c>
      <c r="J5" s="141">
        <v>6809462.0100000007</v>
      </c>
      <c r="K5" s="141"/>
      <c r="L5" s="141"/>
      <c r="O5" s="141"/>
    </row>
    <row r="6" spans="1:17" ht="15.75" thickBot="1" x14ac:dyDescent="0.3">
      <c r="A6" s="419" t="s">
        <v>380</v>
      </c>
      <c r="B6" s="408">
        <v>10815176.439999999</v>
      </c>
      <c r="C6" s="409">
        <v>12072287.610000001</v>
      </c>
      <c r="D6" s="409">
        <v>12278088</v>
      </c>
      <c r="E6" s="408">
        <f>'bežné výdavky'!G209</f>
        <v>12522825</v>
      </c>
      <c r="F6" s="408">
        <f>'bežné výdavky'!H209</f>
        <v>6579303.25</v>
      </c>
      <c r="G6" s="447">
        <f t="shared" si="0"/>
        <v>52.538490715952669</v>
      </c>
      <c r="H6" s="141"/>
      <c r="I6" s="141">
        <v>200</v>
      </c>
      <c r="J6" s="141">
        <v>1596956.56</v>
      </c>
      <c r="K6" s="141"/>
      <c r="L6" s="141"/>
      <c r="O6" s="141"/>
    </row>
    <row r="7" spans="1:17" ht="15.75" thickBot="1" x14ac:dyDescent="0.3">
      <c r="A7" s="420" t="s">
        <v>381</v>
      </c>
      <c r="B7" s="421">
        <v>1020614.3900000006</v>
      </c>
      <c r="C7" s="422">
        <v>798078.35999999754</v>
      </c>
      <c r="D7" s="422">
        <v>164059</v>
      </c>
      <c r="E7" s="421">
        <f>E5-E6</f>
        <v>-300413</v>
      </c>
      <c r="F7" s="421">
        <f>F5-F6</f>
        <v>240097.43999999948</v>
      </c>
      <c r="G7" s="423"/>
      <c r="I7" s="141">
        <v>300</v>
      </c>
      <c r="J7" s="141">
        <v>4237177.49</v>
      </c>
      <c r="M7" s="141"/>
      <c r="O7" s="141"/>
      <c r="Q7" s="141"/>
    </row>
    <row r="8" spans="1:17" ht="16.5" thickTop="1" thickBot="1" x14ac:dyDescent="0.3">
      <c r="A8" s="677"/>
      <c r="B8" s="678"/>
      <c r="C8" s="678"/>
      <c r="D8" s="678"/>
      <c r="E8" s="678"/>
      <c r="F8" s="678"/>
      <c r="G8" s="679"/>
      <c r="I8" s="141">
        <v>400</v>
      </c>
      <c r="J8" s="141">
        <v>1468140</v>
      </c>
      <c r="O8" s="141"/>
    </row>
    <row r="9" spans="1:17" ht="15.75" thickTop="1" x14ac:dyDescent="0.25">
      <c r="A9" s="416" t="s">
        <v>382</v>
      </c>
      <c r="B9" s="417">
        <v>2123247.52</v>
      </c>
      <c r="C9" s="418">
        <v>1526662.64</v>
      </c>
      <c r="D9" s="418">
        <v>2638168</v>
      </c>
      <c r="E9" s="417">
        <f>'Kapitálové príjmy'!G54</f>
        <v>2897216</v>
      </c>
      <c r="F9" s="417">
        <f>'Kapitálové príjmy'!H54</f>
        <v>2088595.63</v>
      </c>
      <c r="G9" s="529">
        <f t="shared" ref="G9:G10" si="1">IF(E9=0,0,F9/E9)*100</f>
        <v>72.089745120833243</v>
      </c>
      <c r="I9" s="141">
        <v>500</v>
      </c>
      <c r="J9" s="141">
        <v>5048368</v>
      </c>
      <c r="K9" s="141"/>
      <c r="L9" s="141">
        <f>SUM(J5:J9)</f>
        <v>19160104.060000002</v>
      </c>
      <c r="O9" s="141"/>
    </row>
    <row r="10" spans="1:17" ht="15.75" thickBot="1" x14ac:dyDescent="0.3">
      <c r="A10" s="419" t="s">
        <v>383</v>
      </c>
      <c r="B10" s="408">
        <v>2329182.13</v>
      </c>
      <c r="C10" s="409">
        <v>2649518.4899999998</v>
      </c>
      <c r="D10" s="409">
        <v>9465463</v>
      </c>
      <c r="E10" s="408">
        <f>'Kapitálové výdavky'!G144</f>
        <v>10472247</v>
      </c>
      <c r="F10" s="408">
        <f>'Kapitálové výdavky'!H144</f>
        <v>1302190.9400000002</v>
      </c>
      <c r="G10" s="447">
        <f t="shared" si="1"/>
        <v>12.434685125360396</v>
      </c>
      <c r="I10" s="141">
        <v>600</v>
      </c>
      <c r="J10" s="141" t="e">
        <f>#REF!</f>
        <v>#REF!</v>
      </c>
      <c r="K10" s="141"/>
      <c r="L10" s="141" t="e">
        <f>SUM(J10:J12)</f>
        <v>#REF!</v>
      </c>
      <c r="O10" s="141"/>
      <c r="Q10" s="141"/>
    </row>
    <row r="11" spans="1:17" ht="15.75" thickBot="1" x14ac:dyDescent="0.3">
      <c r="A11" s="424" t="s">
        <v>384</v>
      </c>
      <c r="B11" s="425">
        <v>-205934.60999999987</v>
      </c>
      <c r="C11" s="426">
        <v>-1122855.8499999999</v>
      </c>
      <c r="D11" s="426">
        <v>-6827295</v>
      </c>
      <c r="E11" s="425">
        <f>E9-E10</f>
        <v>-7575031</v>
      </c>
      <c r="F11" s="425">
        <f>F9-F10</f>
        <v>786404.68999999971</v>
      </c>
      <c r="G11" s="427"/>
      <c r="I11" s="141">
        <v>700</v>
      </c>
      <c r="J11" s="141" t="e">
        <f>#REF!</f>
        <v>#REF!</v>
      </c>
      <c r="L11" s="141" t="e">
        <f>L9-L10</f>
        <v>#REF!</v>
      </c>
      <c r="M11" s="141"/>
      <c r="O11" s="141"/>
    </row>
    <row r="12" spans="1:17" ht="16.5" thickTop="1" thickBot="1" x14ac:dyDescent="0.3">
      <c r="A12" s="677"/>
      <c r="B12" s="678"/>
      <c r="C12" s="678"/>
      <c r="D12" s="678"/>
      <c r="E12" s="678"/>
      <c r="F12" s="678"/>
      <c r="G12" s="679"/>
      <c r="I12" s="141">
        <v>800</v>
      </c>
      <c r="J12" s="141" t="e">
        <f>#REF!</f>
        <v>#REF!</v>
      </c>
      <c r="O12" s="141"/>
      <c r="Q12" s="141"/>
    </row>
    <row r="13" spans="1:17" ht="15.75" thickTop="1" x14ac:dyDescent="0.25">
      <c r="A13" s="416" t="s">
        <v>385</v>
      </c>
      <c r="B13" s="417">
        <v>1389578.65</v>
      </c>
      <c r="C13" s="418">
        <v>1600445.57</v>
      </c>
      <c r="D13" s="418">
        <v>7583014</v>
      </c>
      <c r="E13" s="417">
        <f>'Fin operácie - príjmy'!G29</f>
        <v>8851034</v>
      </c>
      <c r="F13" s="417">
        <f>'Fin operácie - príjmy'!H29</f>
        <v>1233799.3999999999</v>
      </c>
      <c r="G13" s="529">
        <f t="shared" ref="G13:G14" si="2">IF(E13=0,0,F13/E13)*100</f>
        <v>13.939607508004148</v>
      </c>
      <c r="I13" s="141"/>
      <c r="J13" s="141"/>
      <c r="K13" s="141"/>
      <c r="L13" s="141"/>
      <c r="O13" s="141"/>
    </row>
    <row r="14" spans="1:17" ht="15.75" thickBot="1" x14ac:dyDescent="0.3">
      <c r="A14" s="419" t="s">
        <v>386</v>
      </c>
      <c r="B14" s="408">
        <v>849215.54</v>
      </c>
      <c r="C14" s="409">
        <v>553837.26</v>
      </c>
      <c r="D14" s="409">
        <v>919778</v>
      </c>
      <c r="E14" s="408">
        <f>'Finančné operácie - výdavky'!G13</f>
        <v>975590</v>
      </c>
      <c r="F14" s="408">
        <f>'Finančné operácie - výdavky'!H13</f>
        <v>293116.93</v>
      </c>
      <c r="G14" s="447">
        <f t="shared" si="2"/>
        <v>30.0450937381482</v>
      </c>
      <c r="I14" s="141"/>
      <c r="J14" s="141"/>
      <c r="K14" s="141"/>
      <c r="L14" s="141"/>
      <c r="O14" s="141"/>
    </row>
    <row r="15" spans="1:17" ht="15.75" thickBot="1" x14ac:dyDescent="0.3">
      <c r="A15" s="424" t="s">
        <v>387</v>
      </c>
      <c r="B15" s="425">
        <v>540363.10999999987</v>
      </c>
      <c r="C15" s="426">
        <v>1046608.31</v>
      </c>
      <c r="D15" s="426">
        <v>6663236</v>
      </c>
      <c r="E15" s="425">
        <f>E13-E14</f>
        <v>7875444</v>
      </c>
      <c r="F15" s="425">
        <f>F13-F14</f>
        <v>940682.47</v>
      </c>
      <c r="G15" s="427"/>
      <c r="J15" s="141"/>
      <c r="K15" s="141"/>
      <c r="O15" s="141"/>
    </row>
    <row r="16" spans="1:17" ht="16.5" thickTop="1" thickBot="1" x14ac:dyDescent="0.3">
      <c r="A16" s="680"/>
      <c r="B16" s="681"/>
      <c r="C16" s="681"/>
      <c r="D16" s="681"/>
      <c r="E16" s="681"/>
      <c r="F16" s="681"/>
      <c r="G16" s="682"/>
      <c r="I16" s="141"/>
      <c r="K16" s="141"/>
      <c r="L16" s="141"/>
      <c r="O16" s="141"/>
    </row>
    <row r="17" spans="1:12" ht="16.5" customHeight="1" thickTop="1" x14ac:dyDescent="0.25">
      <c r="A17" s="683" t="s">
        <v>388</v>
      </c>
      <c r="B17" s="684"/>
      <c r="C17" s="684"/>
      <c r="D17" s="684"/>
      <c r="E17" s="684"/>
      <c r="F17" s="684"/>
      <c r="G17" s="685"/>
      <c r="I17" s="141"/>
      <c r="K17" s="141"/>
      <c r="L17" s="141"/>
    </row>
    <row r="18" spans="1:12" ht="15.75" thickBot="1" x14ac:dyDescent="0.3">
      <c r="A18" s="686"/>
      <c r="B18" s="687"/>
      <c r="C18" s="687"/>
      <c r="D18" s="687"/>
      <c r="E18" s="687"/>
      <c r="F18" s="687"/>
      <c r="G18" s="688"/>
    </row>
    <row r="19" spans="1:12" ht="17.25" thickTop="1" thickBot="1" x14ac:dyDescent="0.3">
      <c r="A19" s="428" t="s">
        <v>389</v>
      </c>
      <c r="B19" s="429">
        <v>1355042.8900000006</v>
      </c>
      <c r="C19" s="430">
        <v>721830.81999999774</v>
      </c>
      <c r="D19" s="429">
        <v>0</v>
      </c>
      <c r="E19" s="429">
        <f>E7+E11+E15</f>
        <v>0</v>
      </c>
      <c r="F19" s="430">
        <f>F7+F11+F15</f>
        <v>1967184.5999999992</v>
      </c>
      <c r="G19" s="431"/>
    </row>
    <row r="20" spans="1:12" ht="15.75" thickTop="1" x14ac:dyDescent="0.25">
      <c r="J20" s="141"/>
    </row>
    <row r="21" spans="1:12" ht="15" customHeight="1" x14ac:dyDescent="0.25">
      <c r="I21" s="141"/>
    </row>
    <row r="22" spans="1:12" ht="15" customHeight="1" x14ac:dyDescent="0.25">
      <c r="E22" s="432"/>
      <c r="F22" s="432"/>
      <c r="G22" s="432"/>
      <c r="J22" s="141"/>
    </row>
    <row r="23" spans="1:12" ht="15" customHeight="1" x14ac:dyDescent="0.25">
      <c r="E23" s="432"/>
      <c r="F23" s="432"/>
      <c r="G23" s="432"/>
    </row>
    <row r="24" spans="1:12" ht="15" customHeight="1" x14ac:dyDescent="0.25">
      <c r="B24" s="141"/>
      <c r="C24" s="141"/>
      <c r="D24" s="141"/>
      <c r="E24" s="141"/>
      <c r="F24" s="432"/>
      <c r="G24" s="432"/>
    </row>
    <row r="25" spans="1:12" ht="15" customHeight="1" x14ac:dyDescent="0.25">
      <c r="F25" s="432"/>
      <c r="G25" s="432"/>
    </row>
    <row r="27" spans="1:12" x14ac:dyDescent="0.25">
      <c r="E27" s="141"/>
    </row>
    <row r="28" spans="1:12" x14ac:dyDescent="0.25">
      <c r="E28" s="141"/>
    </row>
    <row r="30" spans="1:12" x14ac:dyDescent="0.25">
      <c r="E30" s="141"/>
      <c r="F30" s="141"/>
      <c r="G30" s="141"/>
    </row>
    <row r="31" spans="1:12" x14ac:dyDescent="0.25">
      <c r="E31" s="141"/>
      <c r="F31" s="141"/>
      <c r="G31" s="141"/>
    </row>
    <row r="34" spans="5:12" x14ac:dyDescent="0.25">
      <c r="G34" s="433"/>
    </row>
    <row r="37" spans="5:12" x14ac:dyDescent="0.25">
      <c r="E37" s="141"/>
      <c r="F37" s="141"/>
      <c r="G37" s="141"/>
    </row>
    <row r="40" spans="5:12" x14ac:dyDescent="0.25">
      <c r="J40" s="141"/>
      <c r="K40" s="141"/>
      <c r="L40" s="141"/>
    </row>
    <row r="46" spans="5:12" x14ac:dyDescent="0.25">
      <c r="E46" s="141"/>
      <c r="F46" s="141"/>
      <c r="G46" s="141"/>
    </row>
    <row r="61" spans="5:6" x14ac:dyDescent="0.25">
      <c r="E61" s="141"/>
      <c r="F61" s="141"/>
    </row>
    <row r="62" spans="5:6" x14ac:dyDescent="0.25">
      <c r="E62" s="141"/>
      <c r="F62" s="141"/>
    </row>
    <row r="69" spans="5:6" x14ac:dyDescent="0.25">
      <c r="E69" s="141"/>
      <c r="F69" s="141"/>
    </row>
    <row r="70" spans="5:6" x14ac:dyDescent="0.25">
      <c r="E70" s="141"/>
      <c r="F70" s="141"/>
    </row>
  </sheetData>
  <mergeCells count="12">
    <mergeCell ref="A1:G1"/>
    <mergeCell ref="A3:A4"/>
    <mergeCell ref="A12:G12"/>
    <mergeCell ref="A16:G16"/>
    <mergeCell ref="A17:G18"/>
    <mergeCell ref="D3:D4"/>
    <mergeCell ref="E3:E4"/>
    <mergeCell ref="G3:G4"/>
    <mergeCell ref="A8:G8"/>
    <mergeCell ref="B3:B4"/>
    <mergeCell ref="C3:C4"/>
    <mergeCell ref="F3:F4"/>
  </mergeCells>
  <pageMargins left="3.937007874015748E-2" right="3.937007874015748E-2" top="3.937007874015748E-2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7</vt:i4>
      </vt:variant>
    </vt:vector>
  </HeadingPairs>
  <TitlesOfParts>
    <vt:vector size="7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2021-09-10T06:25:58Z</cp:lastPrinted>
  <dcterms:created xsi:type="dcterms:W3CDTF">2020-12-08T12:33:08Z</dcterms:created>
  <dcterms:modified xsi:type="dcterms:W3CDTF">2021-09-10T06:27:14Z</dcterms:modified>
</cp:coreProperties>
</file>