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vorska\Desktop\"/>
    </mc:Choice>
  </mc:AlternateContent>
  <bookViews>
    <workbookView xWindow="0" yWindow="0" windowWidth="28800" windowHeight="12435" activeTab="2"/>
  </bookViews>
  <sheets>
    <sheet name="Rekapitulácia stavby" sheetId="1" r:id="rId1"/>
    <sheet name="01 - I. etapa" sheetId="2" r:id="rId2"/>
    <sheet name="02 - II.etapa" sheetId="3" r:id="rId3"/>
  </sheets>
  <definedNames>
    <definedName name="_xlnm._FilterDatabase" localSheetId="1" hidden="1">'01 - I. etapa'!$C$140:$K$293</definedName>
    <definedName name="_xlnm._FilterDatabase" localSheetId="2" hidden="1">'02 - II.etapa'!$C$141:$K$271</definedName>
    <definedName name="_xlnm.Print_Titles" localSheetId="1">'01 - I. etapa'!$140:$140</definedName>
    <definedName name="_xlnm.Print_Titles" localSheetId="2">'02 - II.etapa'!$141:$141</definedName>
    <definedName name="_xlnm.Print_Titles" localSheetId="0">'Rekapitulácia stavby'!$92:$92</definedName>
    <definedName name="_xlnm.Print_Area" localSheetId="1">'01 - I. etapa'!$C$4:$J$76,'01 - I. etapa'!$C$128:$K$293</definedName>
    <definedName name="_xlnm.Print_Area" localSheetId="2">'02 - II.etapa'!$C$4:$J$76,'02 - II.etapa'!$C$129:$K$271</definedName>
    <definedName name="_xlnm.Print_Area" localSheetId="0">'Rekapitulácia stavby'!$D$4:$AO$76,'Rekapitulácia stavby'!$C$82:$AQ$97</definedName>
  </definedNames>
  <calcPr calcId="152511"/>
</workbook>
</file>

<file path=xl/calcChain.xml><?xml version="1.0" encoding="utf-8"?>
<calcChain xmlns="http://schemas.openxmlformats.org/spreadsheetml/2006/main">
  <c r="J144" i="3" l="1"/>
  <c r="J39" i="3"/>
  <c r="J38" i="3"/>
  <c r="AY96" i="1"/>
  <c r="J37" i="3"/>
  <c r="AX96" i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T168" i="3"/>
  <c r="R169" i="3"/>
  <c r="R168" i="3"/>
  <c r="P169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J98" i="3"/>
  <c r="J138" i="3"/>
  <c r="F136" i="3"/>
  <c r="E134" i="3"/>
  <c r="BI121" i="3"/>
  <c r="BH121" i="3"/>
  <c r="BG121" i="3"/>
  <c r="BE121" i="3"/>
  <c r="BI120" i="3"/>
  <c r="BH120" i="3"/>
  <c r="BG120" i="3"/>
  <c r="BF120" i="3"/>
  <c r="BE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J91" i="3"/>
  <c r="F89" i="3"/>
  <c r="E87" i="3"/>
  <c r="J24" i="3"/>
  <c r="E24" i="3"/>
  <c r="J139" i="3" s="1"/>
  <c r="J23" i="3"/>
  <c r="J18" i="3"/>
  <c r="E18" i="3"/>
  <c r="F92" i="3" s="1"/>
  <c r="J17" i="3"/>
  <c r="J15" i="3"/>
  <c r="E15" i="3"/>
  <c r="F91" i="3" s="1"/>
  <c r="J14" i="3"/>
  <c r="J12" i="3"/>
  <c r="J136" i="3"/>
  <c r="E7" i="3"/>
  <c r="E85" i="3"/>
  <c r="J39" i="2"/>
  <c r="J38" i="2"/>
  <c r="AY95" i="1" s="1"/>
  <c r="J37" i="2"/>
  <c r="AX95" i="1" s="1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 s="1"/>
  <c r="R165" i="2"/>
  <c r="R164" i="2" s="1"/>
  <c r="P165" i="2"/>
  <c r="P164" i="2" s="1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T143" i="2"/>
  <c r="R144" i="2"/>
  <c r="R143" i="2"/>
  <c r="P144" i="2"/>
  <c r="P143" i="2"/>
  <c r="J137" i="2"/>
  <c r="F135" i="2"/>
  <c r="E133" i="2"/>
  <c r="BI120" i="2"/>
  <c r="BH120" i="2"/>
  <c r="BG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1" i="2"/>
  <c r="F89" i="2"/>
  <c r="E87" i="2"/>
  <c r="J24" i="2"/>
  <c r="E24" i="2"/>
  <c r="J92" i="2"/>
  <c r="J23" i="2"/>
  <c r="J18" i="2"/>
  <c r="E18" i="2"/>
  <c r="F138" i="2"/>
  <c r="J17" i="2"/>
  <c r="J15" i="2"/>
  <c r="E15" i="2"/>
  <c r="F137" i="2"/>
  <c r="J14" i="2"/>
  <c r="J12" i="2"/>
  <c r="J89" i="2" s="1"/>
  <c r="E7" i="2"/>
  <c r="E131" i="2" s="1"/>
  <c r="L90" i="1"/>
  <c r="AM90" i="1"/>
  <c r="AM89" i="1"/>
  <c r="L89" i="1"/>
  <c r="AM87" i="1"/>
  <c r="L87" i="1"/>
  <c r="L85" i="1"/>
  <c r="L84" i="1"/>
  <c r="BK271" i="3"/>
  <c r="J270" i="3"/>
  <c r="BK268" i="3"/>
  <c r="BK267" i="3"/>
  <c r="J264" i="3"/>
  <c r="BK263" i="3"/>
  <c r="J263" i="3"/>
  <c r="BK261" i="3"/>
  <c r="J261" i="3"/>
  <c r="BK260" i="3"/>
  <c r="J260" i="3"/>
  <c r="BK259" i="3"/>
  <c r="J259" i="3"/>
  <c r="BK258" i="3"/>
  <c r="J258" i="3"/>
  <c r="BK256" i="3"/>
  <c r="J256" i="3"/>
  <c r="BK255" i="3"/>
  <c r="J255" i="3"/>
  <c r="J254" i="3"/>
  <c r="BK253" i="3"/>
  <c r="J252" i="3"/>
  <c r="BK251" i="3"/>
  <c r="BK250" i="3"/>
  <c r="BK249" i="3"/>
  <c r="BK247" i="3"/>
  <c r="J246" i="3"/>
  <c r="J245" i="3"/>
  <c r="J244" i="3"/>
  <c r="BK243" i="3"/>
  <c r="J242" i="3"/>
  <c r="J241" i="3"/>
  <c r="J240" i="3"/>
  <c r="J239" i="3"/>
  <c r="BK238" i="3"/>
  <c r="BK237" i="3"/>
  <c r="BK236" i="3"/>
  <c r="BK235" i="3"/>
  <c r="BK234" i="3"/>
  <c r="BK233" i="3"/>
  <c r="J232" i="3"/>
  <c r="BK231" i="3"/>
  <c r="J230" i="3"/>
  <c r="J229" i="3"/>
  <c r="BK228" i="3"/>
  <c r="J225" i="3"/>
  <c r="BK223" i="3"/>
  <c r="J222" i="3"/>
  <c r="J221" i="3"/>
  <c r="J220" i="3"/>
  <c r="BK218" i="3"/>
  <c r="BK217" i="3"/>
  <c r="J214" i="3"/>
  <c r="BK211" i="3"/>
  <c r="BK210" i="3"/>
  <c r="BK208" i="3"/>
  <c r="BK207" i="3"/>
  <c r="BK206" i="3"/>
  <c r="J205" i="3"/>
  <c r="BK204" i="3"/>
  <c r="BK203" i="3"/>
  <c r="J195" i="3"/>
  <c r="J194" i="3"/>
  <c r="J192" i="3"/>
  <c r="J191" i="3"/>
  <c r="J190" i="3"/>
  <c r="J188" i="3"/>
  <c r="BK186" i="3"/>
  <c r="J185" i="3"/>
  <c r="BK184" i="3"/>
  <c r="J183" i="3"/>
  <c r="BK181" i="3"/>
  <c r="J173" i="3"/>
  <c r="BK172" i="3"/>
  <c r="J166" i="3"/>
  <c r="BK164" i="3"/>
  <c r="BK163" i="3"/>
  <c r="BK162" i="3"/>
  <c r="J161" i="3"/>
  <c r="J160" i="3"/>
  <c r="J156" i="3"/>
  <c r="BK154" i="3"/>
  <c r="J153" i="3"/>
  <c r="BK151" i="3"/>
  <c r="J149" i="3"/>
  <c r="BK146" i="3"/>
  <c r="J293" i="2"/>
  <c r="BK289" i="2"/>
  <c r="BK286" i="2"/>
  <c r="BK285" i="2"/>
  <c r="BK284" i="2"/>
  <c r="BK283" i="2"/>
  <c r="J281" i="2"/>
  <c r="J280" i="2"/>
  <c r="BK275" i="2"/>
  <c r="BK274" i="2"/>
  <c r="BK272" i="2"/>
  <c r="J269" i="2"/>
  <c r="BK267" i="2"/>
  <c r="BK265" i="2"/>
  <c r="J264" i="2"/>
  <c r="BK263" i="2"/>
  <c r="J262" i="2"/>
  <c r="J261" i="2"/>
  <c r="BK260" i="2"/>
  <c r="BK259" i="2"/>
  <c r="J258" i="2"/>
  <c r="BK257" i="2"/>
  <c r="BK256" i="2"/>
  <c r="BK254" i="2"/>
  <c r="BK253" i="2"/>
  <c r="BK250" i="2"/>
  <c r="BK249" i="2"/>
  <c r="J248" i="2"/>
  <c r="J247" i="2"/>
  <c r="BK244" i="2"/>
  <c r="BK243" i="2"/>
  <c r="J242" i="2"/>
  <c r="BK241" i="2"/>
  <c r="BK240" i="2"/>
  <c r="J239" i="2"/>
  <c r="BK238" i="2"/>
  <c r="J233" i="2"/>
  <c r="BK232" i="2"/>
  <c r="J231" i="2"/>
  <c r="J230" i="2"/>
  <c r="BK229" i="2"/>
  <c r="BK226" i="2"/>
  <c r="BK224" i="2"/>
  <c r="J221" i="2"/>
  <c r="J220" i="2"/>
  <c r="BK218" i="2"/>
  <c r="BK217" i="2"/>
  <c r="BK216" i="2"/>
  <c r="BK215" i="2"/>
  <c r="J214" i="2"/>
  <c r="BK213" i="2"/>
  <c r="J212" i="2"/>
  <c r="BK207" i="2"/>
  <c r="BK206" i="2"/>
  <c r="J201" i="2"/>
  <c r="J200" i="2"/>
  <c r="BK198" i="2"/>
  <c r="BK196" i="2"/>
  <c r="J194" i="2"/>
  <c r="J191" i="2"/>
  <c r="J189" i="2"/>
  <c r="BK186" i="2"/>
  <c r="J185" i="2"/>
  <c r="J184" i="2"/>
  <c r="BK183" i="2"/>
  <c r="BK182" i="2"/>
  <c r="J181" i="2"/>
  <c r="BK179" i="2"/>
  <c r="J178" i="2"/>
  <c r="BK176" i="2"/>
  <c r="BK175" i="2"/>
  <c r="BK174" i="2"/>
  <c r="J172" i="2"/>
  <c r="J171" i="2"/>
  <c r="BK169" i="2"/>
  <c r="BK163" i="2"/>
  <c r="J162" i="2"/>
  <c r="BK161" i="2"/>
  <c r="J160" i="2"/>
  <c r="J159" i="2"/>
  <c r="J157" i="2"/>
  <c r="BK154" i="2"/>
  <c r="J152" i="2"/>
  <c r="J148" i="2"/>
  <c r="BK146" i="2"/>
  <c r="J144" i="2"/>
  <c r="AS94" i="1"/>
  <c r="J228" i="3"/>
  <c r="J226" i="3"/>
  <c r="BK225" i="3"/>
  <c r="J224" i="3"/>
  <c r="BK222" i="3"/>
  <c r="BK221" i="3"/>
  <c r="BK220" i="3"/>
  <c r="J219" i="3"/>
  <c r="BK216" i="3"/>
  <c r="J215" i="3"/>
  <c r="BK214" i="3"/>
  <c r="J213" i="3"/>
  <c r="BK209" i="3"/>
  <c r="BK205" i="3"/>
  <c r="J202" i="3"/>
  <c r="J201" i="3"/>
  <c r="BK195" i="3"/>
  <c r="BK194" i="3"/>
  <c r="BK191" i="3"/>
  <c r="BK189" i="3"/>
  <c r="J182" i="3"/>
  <c r="BK180" i="3"/>
  <c r="BK178" i="3"/>
  <c r="BK169" i="3"/>
  <c r="BK167" i="3"/>
  <c r="BK166" i="3"/>
  <c r="J162" i="3"/>
  <c r="BK160" i="3"/>
  <c r="BK159" i="3"/>
  <c r="J158" i="3"/>
  <c r="J152" i="3"/>
  <c r="J147" i="3"/>
  <c r="J146" i="3"/>
  <c r="BK293" i="2"/>
  <c r="BK292" i="2"/>
  <c r="J290" i="2"/>
  <c r="J289" i="2"/>
  <c r="J286" i="2"/>
  <c r="J279" i="2"/>
  <c r="J275" i="2"/>
  <c r="J274" i="2"/>
  <c r="BK273" i="2"/>
  <c r="J271" i="2"/>
  <c r="BK269" i="2"/>
  <c r="J263" i="2"/>
  <c r="BK261" i="2"/>
  <c r="J255" i="2"/>
  <c r="J251" i="2"/>
  <c r="J249" i="2"/>
  <c r="J246" i="2"/>
  <c r="J245" i="2"/>
  <c r="J237" i="2"/>
  <c r="BK235" i="2"/>
  <c r="BK234" i="2"/>
  <c r="J222" i="2"/>
  <c r="BK219" i="2"/>
  <c r="J215" i="2"/>
  <c r="BK212" i="2"/>
  <c r="BK210" i="2"/>
  <c r="BK209" i="2"/>
  <c r="BK205" i="2"/>
  <c r="J202" i="2"/>
  <c r="BK201" i="2"/>
  <c r="BK199" i="2"/>
  <c r="J197" i="2"/>
  <c r="J196" i="2"/>
  <c r="J193" i="2"/>
  <c r="BK192" i="2"/>
  <c r="BK190" i="2"/>
  <c r="BK189" i="2"/>
  <c r="J188" i="2"/>
  <c r="BK187" i="2"/>
  <c r="BK184" i="2"/>
  <c r="J183" i="2"/>
  <c r="J180" i="2"/>
  <c r="BK178" i="2"/>
  <c r="J175" i="2"/>
  <c r="J173" i="2"/>
  <c r="BK171" i="2"/>
  <c r="BK168" i="2"/>
  <c r="J165" i="2"/>
  <c r="J163" i="2"/>
  <c r="BK159" i="2"/>
  <c r="BK156" i="2"/>
  <c r="BK155" i="2"/>
  <c r="BK153" i="2"/>
  <c r="BK150" i="2"/>
  <c r="J149" i="2"/>
  <c r="J147" i="2"/>
  <c r="J271" i="3"/>
  <c r="BK270" i="3"/>
  <c r="J268" i="3"/>
  <c r="J267" i="3"/>
  <c r="BK264" i="3"/>
  <c r="BK254" i="3"/>
  <c r="J253" i="3"/>
  <c r="BK252" i="3"/>
  <c r="J251" i="3"/>
  <c r="J250" i="3"/>
  <c r="J249" i="3"/>
  <c r="BK248" i="3"/>
  <c r="J248" i="3"/>
  <c r="J247" i="3"/>
  <c r="BK246" i="3"/>
  <c r="BK245" i="3"/>
  <c r="BK244" i="3"/>
  <c r="J243" i="3"/>
  <c r="BK242" i="3"/>
  <c r="BK241" i="3"/>
  <c r="BK240" i="3"/>
  <c r="BK239" i="3"/>
  <c r="J238" i="3"/>
  <c r="J237" i="3"/>
  <c r="J236" i="3"/>
  <c r="J235" i="3"/>
  <c r="J234" i="3"/>
  <c r="J233" i="3"/>
  <c r="BK232" i="3"/>
  <c r="J231" i="3"/>
  <c r="BK230" i="3"/>
  <c r="BK229" i="3"/>
  <c r="BK226" i="3"/>
  <c r="BK224" i="3"/>
  <c r="J223" i="3"/>
  <c r="J218" i="3"/>
  <c r="J217" i="3"/>
  <c r="BK212" i="3"/>
  <c r="J211" i="3"/>
  <c r="J209" i="3"/>
  <c r="J208" i="3"/>
  <c r="J206" i="3"/>
  <c r="BK202" i="3"/>
  <c r="BK201" i="3"/>
  <c r="J200" i="3"/>
  <c r="BK199" i="3"/>
  <c r="J197" i="3"/>
  <c r="J196" i="3"/>
  <c r="J193" i="3"/>
  <c r="BK192" i="3"/>
  <c r="BK190" i="3"/>
  <c r="J189" i="3"/>
  <c r="BK188" i="3"/>
  <c r="BK187" i="3"/>
  <c r="J186" i="3"/>
  <c r="BK185" i="3"/>
  <c r="BK179" i="3"/>
  <c r="J178" i="3"/>
  <c r="J177" i="3"/>
  <c r="BK176" i="3"/>
  <c r="J174" i="3"/>
  <c r="J172" i="3"/>
  <c r="J169" i="3"/>
  <c r="J167" i="3"/>
  <c r="J165" i="3"/>
  <c r="BK161" i="3"/>
  <c r="J159" i="3"/>
  <c r="BK157" i="3"/>
  <c r="BK153" i="3"/>
  <c r="BK152" i="3"/>
  <c r="BK148" i="3"/>
  <c r="BK147" i="3"/>
  <c r="J292" i="2"/>
  <c r="J285" i="2"/>
  <c r="BK278" i="2"/>
  <c r="BK276" i="2"/>
  <c r="BK271" i="2"/>
  <c r="BK270" i="2"/>
  <c r="BK268" i="2"/>
  <c r="J266" i="2"/>
  <c r="J265" i="2"/>
  <c r="J260" i="2"/>
  <c r="J259" i="2"/>
  <c r="BK258" i="2"/>
  <c r="J257" i="2"/>
  <c r="J256" i="2"/>
  <c r="BK255" i="2"/>
  <c r="J254" i="2"/>
  <c r="J253" i="2"/>
  <c r="BK252" i="2"/>
  <c r="J250" i="2"/>
  <c r="BK247" i="2"/>
  <c r="BK245" i="2"/>
  <c r="J243" i="2"/>
  <c r="J241" i="2"/>
  <c r="J238" i="2"/>
  <c r="J234" i="2"/>
  <c r="BK233" i="2"/>
  <c r="J232" i="2"/>
  <c r="BK231" i="2"/>
  <c r="BK230" i="2"/>
  <c r="BK225" i="2"/>
  <c r="J224" i="2"/>
  <c r="J223" i="2"/>
  <c r="BK221" i="2"/>
  <c r="BK220" i="2"/>
  <c r="J219" i="2"/>
  <c r="J218" i="2"/>
  <c r="BK214" i="2"/>
  <c r="J211" i="2"/>
  <c r="J209" i="2"/>
  <c r="J208" i="2"/>
  <c r="J207" i="2"/>
  <c r="J206" i="2"/>
  <c r="J205" i="2"/>
  <c r="BK203" i="2"/>
  <c r="J195" i="2"/>
  <c r="BK194" i="2"/>
  <c r="BK193" i="2"/>
  <c r="J192" i="2"/>
  <c r="BK191" i="2"/>
  <c r="J190" i="2"/>
  <c r="BK188" i="2"/>
  <c r="BK185" i="2"/>
  <c r="J182" i="2"/>
  <c r="J174" i="2"/>
  <c r="BK172" i="2"/>
  <c r="J170" i="2"/>
  <c r="J169" i="2"/>
  <c r="BK165" i="2"/>
  <c r="BK160" i="2"/>
  <c r="BK158" i="2"/>
  <c r="J154" i="2"/>
  <c r="BK149" i="2"/>
  <c r="BK148" i="2"/>
  <c r="BK147" i="2"/>
  <c r="J146" i="2"/>
  <c r="BK219" i="3"/>
  <c r="J216" i="3"/>
  <c r="BK215" i="3"/>
  <c r="BK213" i="3"/>
  <c r="J212" i="3"/>
  <c r="J210" i="3"/>
  <c r="J207" i="3"/>
  <c r="J204" i="3"/>
  <c r="J203" i="3"/>
  <c r="BK200" i="3"/>
  <c r="J199" i="3"/>
  <c r="BK197" i="3"/>
  <c r="BK196" i="3"/>
  <c r="BK193" i="3"/>
  <c r="J187" i="3"/>
  <c r="J184" i="3"/>
  <c r="BK183" i="3"/>
  <c r="BK182" i="3"/>
  <c r="J181" i="3"/>
  <c r="J180" i="3"/>
  <c r="J179" i="3"/>
  <c r="BK177" i="3"/>
  <c r="J176" i="3"/>
  <c r="BK174" i="3"/>
  <c r="BK173" i="3"/>
  <c r="BK165" i="3"/>
  <c r="J164" i="3"/>
  <c r="J163" i="3"/>
  <c r="BK158" i="3"/>
  <c r="J157" i="3"/>
  <c r="BK156" i="3"/>
  <c r="J154" i="3"/>
  <c r="J151" i="3"/>
  <c r="BK149" i="3"/>
  <c r="J148" i="3"/>
  <c r="BK290" i="2"/>
  <c r="J284" i="2"/>
  <c r="J283" i="2"/>
  <c r="BK281" i="2"/>
  <c r="BK280" i="2"/>
  <c r="BK279" i="2"/>
  <c r="J278" i="2"/>
  <c r="J276" i="2"/>
  <c r="J273" i="2"/>
  <c r="J272" i="2"/>
  <c r="J270" i="2"/>
  <c r="J268" i="2"/>
  <c r="J267" i="2"/>
  <c r="BK266" i="2"/>
  <c r="BK264" i="2"/>
  <c r="BK262" i="2"/>
  <c r="J252" i="2"/>
  <c r="BK251" i="2"/>
  <c r="BK248" i="2"/>
  <c r="BK246" i="2"/>
  <c r="J244" i="2"/>
  <c r="BK242" i="2"/>
  <c r="J240" i="2"/>
  <c r="BK239" i="2"/>
  <c r="BK237" i="2"/>
  <c r="J235" i="2"/>
  <c r="J229" i="2"/>
  <c r="BK228" i="2"/>
  <c r="J228" i="2"/>
  <c r="BK227" i="2"/>
  <c r="J227" i="2"/>
  <c r="J226" i="2"/>
  <c r="J225" i="2"/>
  <c r="BK223" i="2"/>
  <c r="BK222" i="2"/>
  <c r="J217" i="2"/>
  <c r="J216" i="2"/>
  <c r="J213" i="2"/>
  <c r="BK211" i="2"/>
  <c r="J210" i="2"/>
  <c r="BK208" i="2"/>
  <c r="J203" i="2"/>
  <c r="BK202" i="2"/>
  <c r="BK200" i="2"/>
  <c r="J199" i="2"/>
  <c r="J198" i="2"/>
  <c r="BK197" i="2"/>
  <c r="BK195" i="2"/>
  <c r="J187" i="2"/>
  <c r="J186" i="2"/>
  <c r="BK181" i="2"/>
  <c r="BK180" i="2"/>
  <c r="J179" i="2"/>
  <c r="J176" i="2"/>
  <c r="BK173" i="2"/>
  <c r="BK170" i="2"/>
  <c r="J168" i="2"/>
  <c r="BK162" i="2"/>
  <c r="J161" i="2"/>
  <c r="J158" i="2"/>
  <c r="BK157" i="2"/>
  <c r="J156" i="2"/>
  <c r="J155" i="2"/>
  <c r="J153" i="2"/>
  <c r="BK152" i="2"/>
  <c r="J150" i="2"/>
  <c r="BK144" i="2"/>
  <c r="P145" i="2" l="1"/>
  <c r="P142" i="2" s="1"/>
  <c r="T151" i="2"/>
  <c r="T167" i="2"/>
  <c r="P177" i="2"/>
  <c r="T204" i="2"/>
  <c r="T236" i="2"/>
  <c r="R277" i="2"/>
  <c r="P282" i="2"/>
  <c r="BK171" i="3"/>
  <c r="P171" i="3"/>
  <c r="R171" i="3"/>
  <c r="T171" i="3"/>
  <c r="BK175" i="3"/>
  <c r="J175" i="3"/>
  <c r="J105" i="3" s="1"/>
  <c r="P175" i="3"/>
  <c r="R175" i="3"/>
  <c r="T175" i="3"/>
  <c r="BK198" i="3"/>
  <c r="J198" i="3"/>
  <c r="J106" i="3" s="1"/>
  <c r="P198" i="3"/>
  <c r="R227" i="3"/>
  <c r="BK269" i="3"/>
  <c r="J269" i="3" s="1"/>
  <c r="J112" i="3" s="1"/>
  <c r="BK145" i="2"/>
  <c r="J145" i="2"/>
  <c r="J99" i="2" s="1"/>
  <c r="BK151" i="2"/>
  <c r="J151" i="2" s="1"/>
  <c r="J100" i="2" s="1"/>
  <c r="P167" i="2"/>
  <c r="T177" i="2"/>
  <c r="R204" i="2"/>
  <c r="P236" i="2"/>
  <c r="P277" i="2"/>
  <c r="BK282" i="2"/>
  <c r="J282" i="2" s="1"/>
  <c r="J108" i="2" s="1"/>
  <c r="BK291" i="2"/>
  <c r="J291" i="2"/>
  <c r="J111" i="2" s="1"/>
  <c r="T291" i="2"/>
  <c r="BK227" i="3"/>
  <c r="J227" i="3"/>
  <c r="J107" i="3" s="1"/>
  <c r="P269" i="3"/>
  <c r="T145" i="2"/>
  <c r="T142" i="2"/>
  <c r="R151" i="2"/>
  <c r="R167" i="2"/>
  <c r="R177" i="2"/>
  <c r="P204" i="2"/>
  <c r="BK236" i="2"/>
  <c r="J236" i="2"/>
  <c r="J106" i="2" s="1"/>
  <c r="BK277" i="2"/>
  <c r="J277" i="2" s="1"/>
  <c r="J107" i="2" s="1"/>
  <c r="T277" i="2"/>
  <c r="R282" i="2"/>
  <c r="BK288" i="2"/>
  <c r="BK287" i="2"/>
  <c r="J287" i="2" s="1"/>
  <c r="J109" i="2" s="1"/>
  <c r="P288" i="2"/>
  <c r="P287" i="2"/>
  <c r="R288" i="2"/>
  <c r="R287" i="2"/>
  <c r="T288" i="2"/>
  <c r="T287" i="2"/>
  <c r="P291" i="2"/>
  <c r="R291" i="2"/>
  <c r="BK145" i="3"/>
  <c r="J145" i="3"/>
  <c r="J99" i="3" s="1"/>
  <c r="P145" i="3"/>
  <c r="R145" i="3"/>
  <c r="T145" i="3"/>
  <c r="BK150" i="3"/>
  <c r="J150" i="3"/>
  <c r="J100" i="3" s="1"/>
  <c r="P150" i="3"/>
  <c r="R150" i="3"/>
  <c r="T150" i="3"/>
  <c r="BK155" i="3"/>
  <c r="J155" i="3"/>
  <c r="J101" i="3" s="1"/>
  <c r="P155" i="3"/>
  <c r="R155" i="3"/>
  <c r="T155" i="3"/>
  <c r="R198" i="3"/>
  <c r="T198" i="3"/>
  <c r="P227" i="3"/>
  <c r="R269" i="3"/>
  <c r="R145" i="2"/>
  <c r="R142" i="2"/>
  <c r="P151" i="2"/>
  <c r="BK167" i="2"/>
  <c r="J167" i="2" s="1"/>
  <c r="J103" i="2" s="1"/>
  <c r="BK177" i="2"/>
  <c r="J177" i="2"/>
  <c r="J104" i="2" s="1"/>
  <c r="BK204" i="2"/>
  <c r="J204" i="2" s="1"/>
  <c r="J105" i="2" s="1"/>
  <c r="R236" i="2"/>
  <c r="T282" i="2"/>
  <c r="T227" i="3"/>
  <c r="BK257" i="3"/>
  <c r="J257" i="3" s="1"/>
  <c r="J108" i="3" s="1"/>
  <c r="P257" i="3"/>
  <c r="R257" i="3"/>
  <c r="T257" i="3"/>
  <c r="BK262" i="3"/>
  <c r="J262" i="3" s="1"/>
  <c r="J109" i="3" s="1"/>
  <c r="P262" i="3"/>
  <c r="R262" i="3"/>
  <c r="T262" i="3"/>
  <c r="BK266" i="3"/>
  <c r="J266" i="3" s="1"/>
  <c r="J111" i="3" s="1"/>
  <c r="P266" i="3"/>
  <c r="P265" i="3"/>
  <c r="R266" i="3"/>
  <c r="R265" i="3"/>
  <c r="T266" i="3"/>
  <c r="T265" i="3"/>
  <c r="T269" i="3"/>
  <c r="F92" i="2"/>
  <c r="J138" i="2"/>
  <c r="BF147" i="2"/>
  <c r="BF148" i="2"/>
  <c r="BF152" i="2"/>
  <c r="BF155" i="2"/>
  <c r="BF158" i="2"/>
  <c r="BF159" i="2"/>
  <c r="BF175" i="2"/>
  <c r="BF184" i="2"/>
  <c r="BF185" i="2"/>
  <c r="BF186" i="2"/>
  <c r="BF197" i="2"/>
  <c r="BF198" i="2"/>
  <c r="BF199" i="2"/>
  <c r="BF202" i="2"/>
  <c r="BF210" i="2"/>
  <c r="BF213" i="2"/>
  <c r="BF215" i="2"/>
  <c r="BF216" i="2"/>
  <c r="BF222" i="2"/>
  <c r="BF225" i="2"/>
  <c r="BF226" i="2"/>
  <c r="BF227" i="2"/>
  <c r="BF235" i="2"/>
  <c r="BF243" i="2"/>
  <c r="BF247" i="2"/>
  <c r="BF269" i="2"/>
  <c r="BF271" i="2"/>
  <c r="BF275" i="2"/>
  <c r="BF276" i="2"/>
  <c r="BF279" i="2"/>
  <c r="BF280" i="2"/>
  <c r="BF281" i="2"/>
  <c r="BF283" i="2"/>
  <c r="BF284" i="2"/>
  <c r="BF286" i="2"/>
  <c r="BF289" i="2"/>
  <c r="BF290" i="2"/>
  <c r="BF293" i="2"/>
  <c r="BF148" i="3"/>
  <c r="BF153" i="3"/>
  <c r="BF156" i="3"/>
  <c r="BF167" i="3"/>
  <c r="BF169" i="3"/>
  <c r="BF174" i="3"/>
  <c r="BF178" i="3"/>
  <c r="BF179" i="3"/>
  <c r="BF181" i="3"/>
  <c r="BF183" i="3"/>
  <c r="BF186" i="3"/>
  <c r="BF200" i="3"/>
  <c r="BF202" i="3"/>
  <c r="BF209" i="3"/>
  <c r="BF212" i="3"/>
  <c r="BF218" i="3"/>
  <c r="E85" i="2"/>
  <c r="BF144" i="2"/>
  <c r="BF149" i="2"/>
  <c r="BF165" i="2"/>
  <c r="BF168" i="2"/>
  <c r="BF169" i="2"/>
  <c r="BF171" i="2"/>
  <c r="BF172" i="2"/>
  <c r="BF173" i="2"/>
  <c r="BF174" i="2"/>
  <c r="BF178" i="2"/>
  <c r="BF180" i="2"/>
  <c r="BF181" i="2"/>
  <c r="BF189" i="2"/>
  <c r="BF190" i="2"/>
  <c r="BF196" i="2"/>
  <c r="BF205" i="2"/>
  <c r="BF208" i="2"/>
  <c r="BF223" i="2"/>
  <c r="BF228" i="2"/>
  <c r="BF233" i="2"/>
  <c r="BF234" i="2"/>
  <c r="BF237" i="2"/>
  <c r="BF240" i="2"/>
  <c r="BF242" i="2"/>
  <c r="BF263" i="2"/>
  <c r="BF268" i="2"/>
  <c r="BF272" i="2"/>
  <c r="BF273" i="2"/>
  <c r="BF274" i="2"/>
  <c r="J92" i="3"/>
  <c r="E132" i="3"/>
  <c r="F138" i="3"/>
  <c r="F139" i="3"/>
  <c r="BF147" i="3"/>
  <c r="BF149" i="3"/>
  <c r="BF151" i="3"/>
  <c r="BF158" i="3"/>
  <c r="BF159" i="3"/>
  <c r="BF162" i="3"/>
  <c r="BF164" i="3"/>
  <c r="BF166" i="3"/>
  <c r="BF173" i="3"/>
  <c r="BF176" i="3"/>
  <c r="BF177" i="3"/>
  <c r="BF185" i="3"/>
  <c r="BF188" i="3"/>
  <c r="BF189" i="3"/>
  <c r="BF192" i="3"/>
  <c r="BF195" i="3"/>
  <c r="BF199" i="3"/>
  <c r="BF203" i="3"/>
  <c r="BF205" i="3"/>
  <c r="BF206" i="3"/>
  <c r="BF207" i="3"/>
  <c r="BF208" i="3"/>
  <c r="BF210" i="3"/>
  <c r="BF216" i="3"/>
  <c r="BF224" i="3"/>
  <c r="BF225" i="3"/>
  <c r="BF226" i="3"/>
  <c r="BF230" i="3"/>
  <c r="BF232" i="3"/>
  <c r="BF233" i="3"/>
  <c r="BF234" i="3"/>
  <c r="BF235" i="3"/>
  <c r="BF236" i="3"/>
  <c r="BF237" i="3"/>
  <c r="BF241" i="3"/>
  <c r="BF242" i="3"/>
  <c r="BF244" i="3"/>
  <c r="BF245" i="3"/>
  <c r="BF246" i="3"/>
  <c r="BF250" i="3"/>
  <c r="BF252" i="3"/>
  <c r="BF264" i="3"/>
  <c r="BF270" i="3"/>
  <c r="F91" i="2"/>
  <c r="J135" i="2"/>
  <c r="BF146" i="2"/>
  <c r="BF150" i="2"/>
  <c r="BF162" i="2"/>
  <c r="BF179" i="2"/>
  <c r="BF182" i="2"/>
  <c r="BF187" i="2"/>
  <c r="BF188" i="2"/>
  <c r="BF191" i="2"/>
  <c r="BF192" i="2"/>
  <c r="BF195" i="2"/>
  <c r="BF203" i="2"/>
  <c r="BF214" i="2"/>
  <c r="BF218" i="2"/>
  <c r="BF221" i="2"/>
  <c r="BF231" i="2"/>
  <c r="BF244" i="2"/>
  <c r="BF245" i="2"/>
  <c r="BF248" i="2"/>
  <c r="BF249" i="2"/>
  <c r="BF250" i="2"/>
  <c r="BF254" i="2"/>
  <c r="BF255" i="2"/>
  <c r="BF257" i="2"/>
  <c r="BF260" i="2"/>
  <c r="BF262" i="2"/>
  <c r="BF265" i="2"/>
  <c r="BF266" i="2"/>
  <c r="BF270" i="2"/>
  <c r="BF278" i="2"/>
  <c r="BK143" i="2"/>
  <c r="J143" i="2" s="1"/>
  <c r="J98" i="2" s="1"/>
  <c r="BK164" i="2"/>
  <c r="J164" i="2"/>
  <c r="J101" i="2" s="1"/>
  <c r="J89" i="3"/>
  <c r="BF157" i="3"/>
  <c r="BF160" i="3"/>
  <c r="BF161" i="3"/>
  <c r="BF184" i="3"/>
  <c r="BF197" i="3"/>
  <c r="BF201" i="3"/>
  <c r="BF204" i="3"/>
  <c r="BF211" i="3"/>
  <c r="BF214" i="3"/>
  <c r="BF215" i="3"/>
  <c r="BF217" i="3"/>
  <c r="BF220" i="3"/>
  <c r="BF222" i="3"/>
  <c r="BF223" i="3"/>
  <c r="BF228" i="3"/>
  <c r="BF271" i="3"/>
  <c r="BK168" i="3"/>
  <c r="J168" i="3"/>
  <c r="J102" i="3" s="1"/>
  <c r="BF153" i="2"/>
  <c r="BF154" i="2"/>
  <c r="BF156" i="2"/>
  <c r="BF157" i="2"/>
  <c r="BF160" i="2"/>
  <c r="BF161" i="2"/>
  <c r="BF163" i="2"/>
  <c r="BF170" i="2"/>
  <c r="BF176" i="2"/>
  <c r="BF183" i="2"/>
  <c r="BF193" i="2"/>
  <c r="BF194" i="2"/>
  <c r="BF200" i="2"/>
  <c r="BF201" i="2"/>
  <c r="BF206" i="2"/>
  <c r="BF207" i="2"/>
  <c r="BF209" i="2"/>
  <c r="BF211" i="2"/>
  <c r="BF212" i="2"/>
  <c r="BF217" i="2"/>
  <c r="BF219" i="2"/>
  <c r="BF220" i="2"/>
  <c r="BF224" i="2"/>
  <c r="BF229" i="2"/>
  <c r="BF230" i="2"/>
  <c r="BF232" i="2"/>
  <c r="BF238" i="2"/>
  <c r="BF239" i="2"/>
  <c r="BF241" i="2"/>
  <c r="BF246" i="2"/>
  <c r="BF251" i="2"/>
  <c r="BF252" i="2"/>
  <c r="BF253" i="2"/>
  <c r="BF256" i="2"/>
  <c r="BF258" i="2"/>
  <c r="BF259" i="2"/>
  <c r="BF261" i="2"/>
  <c r="BF264" i="2"/>
  <c r="BF267" i="2"/>
  <c r="BF285" i="2"/>
  <c r="BF292" i="2"/>
  <c r="BF146" i="3"/>
  <c r="BF152" i="3"/>
  <c r="BF154" i="3"/>
  <c r="BF163" i="3"/>
  <c r="BF165" i="3"/>
  <c r="BF172" i="3"/>
  <c r="BF180" i="3"/>
  <c r="BF182" i="3"/>
  <c r="BF187" i="3"/>
  <c r="BF190" i="3"/>
  <c r="BF191" i="3"/>
  <c r="BF193" i="3"/>
  <c r="BF194" i="3"/>
  <c r="BF196" i="3"/>
  <c r="BF213" i="3"/>
  <c r="BF219" i="3"/>
  <c r="BF221" i="3"/>
  <c r="BF229" i="3"/>
  <c r="BF231" i="3"/>
  <c r="BF238" i="3"/>
  <c r="BF239" i="3"/>
  <c r="BF240" i="3"/>
  <c r="BF243" i="3"/>
  <c r="BF247" i="3"/>
  <c r="BF248" i="3"/>
  <c r="BF249" i="3"/>
  <c r="BF251" i="3"/>
  <c r="BF253" i="3"/>
  <c r="BF254" i="3"/>
  <c r="BF255" i="3"/>
  <c r="BF256" i="3"/>
  <c r="BF258" i="3"/>
  <c r="BF259" i="3"/>
  <c r="BF260" i="3"/>
  <c r="BF261" i="3"/>
  <c r="BF263" i="3"/>
  <c r="BF267" i="3"/>
  <c r="BF268" i="3"/>
  <c r="F35" i="3"/>
  <c r="AZ96" i="1"/>
  <c r="F35" i="2"/>
  <c r="AZ95" i="1"/>
  <c r="J35" i="2"/>
  <c r="AV95" i="1"/>
  <c r="F38" i="2"/>
  <c r="BC95" i="1"/>
  <c r="F39" i="2"/>
  <c r="BD95" i="1"/>
  <c r="J35" i="3"/>
  <c r="AV96" i="1"/>
  <c r="F39" i="3"/>
  <c r="BD96" i="1"/>
  <c r="F37" i="3"/>
  <c r="BB96" i="1"/>
  <c r="F37" i="2"/>
  <c r="BB95" i="1"/>
  <c r="F38" i="3"/>
  <c r="BC96" i="1"/>
  <c r="T143" i="3" l="1"/>
  <c r="P166" i="2"/>
  <c r="P141" i="2"/>
  <c r="AU95" i="1" s="1"/>
  <c r="R143" i="3"/>
  <c r="R166" i="2"/>
  <c r="R141" i="2"/>
  <c r="T166" i="2"/>
  <c r="T141" i="2"/>
  <c r="P143" i="3"/>
  <c r="T170" i="3"/>
  <c r="R170" i="3"/>
  <c r="P170" i="3"/>
  <c r="BK170" i="3"/>
  <c r="J170" i="3"/>
  <c r="J103" i="3" s="1"/>
  <c r="BK166" i="2"/>
  <c r="J166" i="2" s="1"/>
  <c r="J102" i="2" s="1"/>
  <c r="J171" i="3"/>
  <c r="J104" i="3"/>
  <c r="J288" i="2"/>
  <c r="J110" i="2"/>
  <c r="BK143" i="3"/>
  <c r="J143" i="3"/>
  <c r="J97" i="3" s="1"/>
  <c r="BK142" i="2"/>
  <c r="BK141" i="2" s="1"/>
  <c r="J141" i="2" s="1"/>
  <c r="J96" i="2" s="1"/>
  <c r="J30" i="2" s="1"/>
  <c r="BK265" i="3"/>
  <c r="J265" i="3"/>
  <c r="J110" i="3" s="1"/>
  <c r="BC94" i="1"/>
  <c r="AY94" i="1" s="1"/>
  <c r="AZ94" i="1"/>
  <c r="AV94" i="1" s="1"/>
  <c r="AK29" i="1" s="1"/>
  <c r="BD94" i="1"/>
  <c r="W33" i="1"/>
  <c r="BB94" i="1"/>
  <c r="W31" i="1"/>
  <c r="R142" i="3" l="1"/>
  <c r="T142" i="3"/>
  <c r="P142" i="3"/>
  <c r="AU96" i="1" s="1"/>
  <c r="AU94" i="1" s="1"/>
  <c r="J142" i="2"/>
  <c r="J97" i="2" s="1"/>
  <c r="BK142" i="3"/>
  <c r="J142" i="3" s="1"/>
  <c r="J96" i="3" s="1"/>
  <c r="J30" i="3" s="1"/>
  <c r="W32" i="1"/>
  <c r="J120" i="2"/>
  <c r="J114" i="2" s="1"/>
  <c r="J31" i="2" s="1"/>
  <c r="J32" i="2" s="1"/>
  <c r="AG95" i="1" s="1"/>
  <c r="AX94" i="1"/>
  <c r="W29" i="1"/>
  <c r="BF120" i="2" l="1"/>
  <c r="F36" i="2" s="1"/>
  <c r="BA95" i="1" s="1"/>
  <c r="J122" i="2"/>
  <c r="J121" i="3"/>
  <c r="BF121" i="3" s="1"/>
  <c r="J36" i="3" s="1"/>
  <c r="AW96" i="1" s="1"/>
  <c r="AT96" i="1" s="1"/>
  <c r="J115" i="3" l="1"/>
  <c r="J31" i="3" s="1"/>
  <c r="J32" i="3" s="1"/>
  <c r="AG96" i="1" s="1"/>
  <c r="AN96" i="1" s="1"/>
  <c r="J36" i="2"/>
  <c r="AW95" i="1" s="1"/>
  <c r="AT95" i="1" s="1"/>
  <c r="F36" i="3"/>
  <c r="BA96" i="1" s="1"/>
  <c r="BA94" i="1" s="1"/>
  <c r="AW94" i="1" s="1"/>
  <c r="AK30" i="1" s="1"/>
  <c r="J41" i="2" l="1"/>
  <c r="J41" i="3"/>
  <c r="AN95" i="1"/>
  <c r="AG94" i="1"/>
  <c r="W30" i="1"/>
  <c r="J123" i="3"/>
  <c r="AT94" i="1"/>
  <c r="AN94" i="1" l="1"/>
  <c r="AK26" i="1"/>
  <c r="AK35" i="1" s="1"/>
</calcChain>
</file>

<file path=xl/sharedStrings.xml><?xml version="1.0" encoding="utf-8"?>
<sst xmlns="http://schemas.openxmlformats.org/spreadsheetml/2006/main" count="4158" uniqueCount="860">
  <si>
    <t>Export Komplet</t>
  </si>
  <si>
    <t/>
  </si>
  <si>
    <t>2.0</t>
  </si>
  <si>
    <t>False</t>
  </si>
  <si>
    <t>{16f14321-7a0f-4aae-af9f-882fbe98851e}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</si>
  <si>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</si>
  <si>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</si>
  <si>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</si>
  <si>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</si>
  <si>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</si>
  <si>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</si>
  <si>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</si>
  <si>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</si>
  <si>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061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</si>
  <si>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</si>
  <si>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</si>
  <si>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strechy Nám. Majstra Pavla 47, Levoča</t>
  </si>
  <si>
    <t>JKSO:</t>
  </si>
  <si>
    <t>KS:</t>
  </si>
  <si>
    <t>Miesto:</t>
  </si>
  <si>
    <t>Levoča</t>
  </si>
  <si>
    <t>Dátum:</t>
  </si>
  <si>
    <t>11. 9. 2020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</si>
  <si>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</si>
  <si>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</si>
  <si>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</si>
  <si>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</si>
  <si>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</si>
  <si>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</si>
  <si>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</si>
  <si>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Arch. M.Dzurilla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</si>
  <si>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</si>
  <si>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</si>
  <si>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</si>
  <si>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</si>
  <si>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</si>
  <si>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</si>
  <si>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</si>
  <si>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</si>
  <si>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</si>
  <si>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</si>
  <si>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</si>
  <si>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</si>
  <si>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</si>
  <si>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</si>
  <si>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</si>
  <si>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</si>
  <si>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</si>
  <si>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</si>
  <si>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</si>
  <si>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</si>
  <si>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</si>
  <si>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</si>
  <si>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</si>
  <si>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</si>
  <si>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</si>
  <si>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</si>
  <si>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</si>
  <si>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</si>
  <si>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</si>
  <si>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</si>
  <si>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</si>
  <si>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</si>
  <si>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</si>
  <si>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</si>
  <si>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</si>
  <si>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</si>
  <si>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</si>
  <si>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</si>
  <si>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</si>
  <si>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</si>
  <si>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</si>
  <si>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</si>
  <si>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</si>
  <si>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</si>
  <si>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</si>
  <si>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</si>
  <si>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</si>
  <si>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</si>
  <si>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</si>
  <si>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I. etapa</t>
  </si>
  <si>
    <t>STA</t>
  </si>
  <si>
    <t>1</t>
  </si>
  <si>
    <t>{8a5d3c46-01f2-4b14-9c2e-6e6404a946e1}</t>
  </si>
  <si>
    <t>02</t>
  </si>
  <si>
    <t>II.etapa</t>
  </si>
  <si>
    <t>{76998378-193c-49db-8387-605c26565c27}</t>
  </si>
  <si>
    <t>KRYCÍ LIST ROZPOČTU</t>
  </si>
  <si>
    <t>Objekt:</t>
  </si>
  <si>
    <t>01 - I. etapa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</si>
  <si>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</si>
  <si>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</si>
  <si>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</si>
  <si>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</si>
  <si>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</si>
  <si>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</si>
  <si>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</si>
  <si>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</si>
  <si>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</si>
  <si>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</si>
  <si>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</si>
  <si>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</si>
  <si>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</si>
  <si>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</si>
  <si>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</si>
  <si>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</si>
  <si>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</si>
  <si>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</si>
  <si>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</si>
  <si>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</si>
  <si>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</si>
  <si>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</si>
  <si>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</si>
  <si>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</si>
  <si>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</si>
  <si>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</si>
  <si>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</si>
  <si>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</si>
  <si>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</si>
  <si>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</si>
  <si>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</si>
  <si>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</si>
  <si>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</si>
  <si>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</si>
  <si>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</si>
  <si>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</si>
  <si>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</si>
  <si>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</si>
  <si>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</si>
  <si>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</si>
  <si>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</si>
  <si>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</si>
  <si>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</si>
  <si>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</si>
  <si>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</si>
  <si>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</si>
  <si>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</si>
  <si>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</si>
  <si>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</si>
  <si>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</si>
  <si>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</si>
  <si>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311231124</t>
  </si>
  <si>
    <t>Murivo nosné (m3) z tehál pálených plných rozmeru 290x140x65 mm, na maltu MVC</t>
  </si>
  <si>
    <t>m3</t>
  </si>
  <si>
    <t>4</t>
  </si>
  <si>
    <t>-1541429239</t>
  </si>
  <si>
    <t>6</t>
  </si>
  <si>
    <t>Úpravy povrchov, podlahy, osadenie</t>
  </si>
  <si>
    <t>622460122</t>
  </si>
  <si>
    <t>Príprava vonkajšieho podkladu stien penetráciou hĺbkovou</t>
  </si>
  <si>
    <t>m2</t>
  </si>
  <si>
    <t>1943861359</t>
  </si>
  <si>
    <t>622460212</t>
  </si>
  <si>
    <t>Vonkajšia omietka stien vápenná jadrová (hrubá), hr. 15 mm</t>
  </si>
  <si>
    <t>-1934502560</t>
  </si>
  <si>
    <t>622460243</t>
  </si>
  <si>
    <t>Vonkajšia omietka stien vápennocementová jadrová (hrubá), hr. 20 mm</t>
  </si>
  <si>
    <t>-448291995</t>
  </si>
  <si>
    <t>5</t>
  </si>
  <si>
    <t>622460251</t>
  </si>
  <si>
    <t>Vonkajšia omietka stien vápennocementová štuková (jemná), hr. 3 mm</t>
  </si>
  <si>
    <t>-550191866</t>
  </si>
  <si>
    <t>622463250</t>
  </si>
  <si>
    <t>Náter komínového telesa - hydrofóbny náter H705/5</t>
  </si>
  <si>
    <t>-1423937154</t>
  </si>
  <si>
    <t>9</t>
  </si>
  <si>
    <t>Ostatné konštrukcie a práce-búranie</t>
  </si>
  <si>
    <t>7</t>
  </si>
  <si>
    <t>962032631</t>
  </si>
  <si>
    <t>Búranie komínov. muriva z tehál nad strechou na akúkoľvek maltu,  -1,63300t</t>
  </si>
  <si>
    <t>756997065</t>
  </si>
  <si>
    <t>8</t>
  </si>
  <si>
    <t>962042334</t>
  </si>
  <si>
    <t>Búranie muriva alebo vybúranie otvorov plochy nad 4 m2 z betónu prostého pilierov,  -2,20000t</t>
  </si>
  <si>
    <t>-1235504813</t>
  </si>
  <si>
    <t>97901</t>
  </si>
  <si>
    <t>Zvislá doprava sutiny a vybúraných hmôt za prvé podlažie - vypratanie sute z podkrovia</t>
  </si>
  <si>
    <t>t</t>
  </si>
  <si>
    <t>996589352</t>
  </si>
  <si>
    <t>10</t>
  </si>
  <si>
    <t>979011201</t>
  </si>
  <si>
    <t>Plastový sklz na stavebnú suť výšky do 10 m</t>
  </si>
  <si>
    <t>ks</t>
  </si>
  <si>
    <t>-42131675</t>
  </si>
  <si>
    <t>11</t>
  </si>
  <si>
    <t>979011202</t>
  </si>
  <si>
    <t>Príplatok k cene za každý ďalší meter výšky</t>
  </si>
  <si>
    <t>m</t>
  </si>
  <si>
    <t>1472181039</t>
  </si>
  <si>
    <t>12</t>
  </si>
  <si>
    <t>979011232</t>
  </si>
  <si>
    <t>Demontáž sklzu na stavebnú suť výšky do 20 m</t>
  </si>
  <si>
    <t>187240085</t>
  </si>
  <si>
    <t>13</t>
  </si>
  <si>
    <t>979081111</t>
  </si>
  <si>
    <t>Odvoz sutiny a vybúraných hmôt na skládku do 1 km</t>
  </si>
  <si>
    <t>-331088067</t>
  </si>
  <si>
    <t>14</t>
  </si>
  <si>
    <t>979081121</t>
  </si>
  <si>
    <t>Odvoz sutiny a vybúraných hmôt na skládku za každý ďalší 1 km</t>
  </si>
  <si>
    <t>-1336447617</t>
  </si>
  <si>
    <t>15</t>
  </si>
  <si>
    <t>979082111</t>
  </si>
  <si>
    <t>Vnútrostavenisková doprava sutiny a vybúraných hmôt do 10 m</t>
  </si>
  <si>
    <t>-1152584564</t>
  </si>
  <si>
    <t>16</t>
  </si>
  <si>
    <t>979089012</t>
  </si>
  <si>
    <t>Poplatok za skladovanie - betón, tehly, dlaždice (17 01) ostatné</t>
  </si>
  <si>
    <t>-27403336</t>
  </si>
  <si>
    <t>17</t>
  </si>
  <si>
    <t>979089713</t>
  </si>
  <si>
    <t>Prenájom kontajneru 7 m3</t>
  </si>
  <si>
    <t>808879073</t>
  </si>
  <si>
    <t>18</t>
  </si>
  <si>
    <t>979093111</t>
  </si>
  <si>
    <t>Uloženie sutiny na skládku s hrubým urovnaním bez zhutnenia</t>
  </si>
  <si>
    <t>-142228248</t>
  </si>
  <si>
    <t>99</t>
  </si>
  <si>
    <t>Presun hmôt HSV</t>
  </si>
  <si>
    <t>19</t>
  </si>
  <si>
    <t>999281111</t>
  </si>
  <si>
    <t>Presun hmôt pre opravy a údržbu objektov vrátane vonkajších plášťov výšky do 25 m</t>
  </si>
  <si>
    <t>1561508677</t>
  </si>
  <si>
    <t>PSV</t>
  </si>
  <si>
    <t>Práce a dodávky PSV</t>
  </si>
  <si>
    <t>712</t>
  </si>
  <si>
    <t>Izolácie striech, povlakové krytiny</t>
  </si>
  <si>
    <t>712290010</t>
  </si>
  <si>
    <t>Zhotovenie paropriepustnej podstrešnej fólie 150g/m2 pre strechy ploché do 10°</t>
  </si>
  <si>
    <t>1142836594</t>
  </si>
  <si>
    <t>21</t>
  </si>
  <si>
    <t>M</t>
  </si>
  <si>
    <t>283240000400</t>
  </si>
  <si>
    <t>Poistná podstrešná paropriepustná fólia , hmotnosť 150 g/m2</t>
  </si>
  <si>
    <t>32</t>
  </si>
  <si>
    <t>-832932613</t>
  </si>
  <si>
    <t>22</t>
  </si>
  <si>
    <t>712661703</t>
  </si>
  <si>
    <t>Zhotov. povlak. krytiny striech šikmých nad 30° gumami fóliou prilep. na celej ploche</t>
  </si>
  <si>
    <t>-2002862642</t>
  </si>
  <si>
    <t>23</t>
  </si>
  <si>
    <t>245920000900</t>
  </si>
  <si>
    <t>Zálievka FATRAFOL Z 01, strešný doplnok, 2,5 kg, FATRA IZOLFA</t>
  </si>
  <si>
    <t>kg</t>
  </si>
  <si>
    <t>-279308143</t>
  </si>
  <si>
    <t>24</t>
  </si>
  <si>
    <t>247410003000</t>
  </si>
  <si>
    <t>Lepidlo polyuretánové POWER KLEBER D4, 310 g, DEN BRAVEN</t>
  </si>
  <si>
    <t>1650310026</t>
  </si>
  <si>
    <t>25</t>
  </si>
  <si>
    <t>283220002000</t>
  </si>
  <si>
    <t>Hydroizolačná fólia typu PVC FATRAFOL 814, hr. 1,5 mm, izolácia plochých striech, farba sivá,</t>
  </si>
  <si>
    <t>-1620846278</t>
  </si>
  <si>
    <t>26</t>
  </si>
  <si>
    <t>712990060</t>
  </si>
  <si>
    <t>Položenie geotextílie vodorovne alebo zvislo na strechy šikmé nad 30°</t>
  </si>
  <si>
    <t>-1125067901</t>
  </si>
  <si>
    <t>27</t>
  </si>
  <si>
    <t>693110005400</t>
  </si>
  <si>
    <t>Podkladná polyesterová netkaná textília</t>
  </si>
  <si>
    <t>903918795</t>
  </si>
  <si>
    <t>28</t>
  </si>
  <si>
    <t>998712202</t>
  </si>
  <si>
    <t>Presun hmôt pre izoláciu povlakovej krytiny v objektoch výšky nad 6 do 12 m</t>
  </si>
  <si>
    <t>%</t>
  </si>
  <si>
    <t>1806137757</t>
  </si>
  <si>
    <t>762</t>
  </si>
  <si>
    <t>Konštrukcie tesárske</t>
  </si>
  <si>
    <t>29</t>
  </si>
  <si>
    <t>762084111</t>
  </si>
  <si>
    <t>Príplatok k cene za práce na strechách, na konštrukciách krovov, výšky nad 4 do 12 m</t>
  </si>
  <si>
    <t>185499702</t>
  </si>
  <si>
    <t>30</t>
  </si>
  <si>
    <t>762313112</t>
  </si>
  <si>
    <t>Montáž oceľových spojovacích prostriedkov - svorníkov, skrutiek dĺžky nad 150 do 300 mm</t>
  </si>
  <si>
    <t>1188047290</t>
  </si>
  <si>
    <t>31</t>
  </si>
  <si>
    <t>311110000700</t>
  </si>
  <si>
    <t>Matica šesťhranná hrubá M 16 mm oceľová</t>
  </si>
  <si>
    <t>tks</t>
  </si>
  <si>
    <t>504005347</t>
  </si>
  <si>
    <t>309020017500</t>
  </si>
  <si>
    <t>Skrutka svorníková M16 250x60x60 mm, pozinkovaná</t>
  </si>
  <si>
    <t>-512682993</t>
  </si>
  <si>
    <t>33</t>
  </si>
  <si>
    <t>762331922</t>
  </si>
  <si>
    <t>Vyrezanie časti strešnej väzby prierezovej plochy reziva do 224 cm2, dĺžky krovového prvku do 5 m -0,01200t</t>
  </si>
  <si>
    <t>1206388903</t>
  </si>
  <si>
    <t>34</t>
  </si>
  <si>
    <t>762331932</t>
  </si>
  <si>
    <t>Vyrezanie časti strešnej väzby prierezovej plochy reziva do 288 cm2, dĺžky krovového prvku do 5 m -0,01600t</t>
  </si>
  <si>
    <t>-401178477</t>
  </si>
  <si>
    <t>35</t>
  </si>
  <si>
    <t>762331942</t>
  </si>
  <si>
    <t>Vyrezanie časti strešnej väzby prierezovej plochy reziva do 450 cm2, dĺžky krovového prvku do 5 m -0,02500t</t>
  </si>
  <si>
    <t>1593132629</t>
  </si>
  <si>
    <t>36</t>
  </si>
  <si>
    <t>762341811</t>
  </si>
  <si>
    <t>Demontáž debnenia striech rovných, oblúkových do 60°, z dosiek hrubých, hobľovaných,  -0.01600t</t>
  </si>
  <si>
    <t>-1768353263</t>
  </si>
  <si>
    <t>37</t>
  </si>
  <si>
    <t>762342811.</t>
  </si>
  <si>
    <t>Demontáž latovania striech so sklonom do 60 st., pri osovej vzdialenosti lát do 0, 22 m,  -0.00700t</t>
  </si>
  <si>
    <t>-1173250331</t>
  </si>
  <si>
    <t>38</t>
  </si>
  <si>
    <t>762841811</t>
  </si>
  <si>
    <t>Demont.podbíjania obkladov stropov a striech sklonu do 60st., z dosiek hr.do 35 mm bez omietky,  -0.01400t</t>
  </si>
  <si>
    <t>1764018550</t>
  </si>
  <si>
    <t>39</t>
  </si>
  <si>
    <t>762084211</t>
  </si>
  <si>
    <t>Príplatok k cene pre debnenie a latovanie krovov, výšky nad 4 do 12 m</t>
  </si>
  <si>
    <t>-1945865556</t>
  </si>
  <si>
    <t>40</t>
  </si>
  <si>
    <t>762331812</t>
  </si>
  <si>
    <t>Demontáž viazaných konštrukcií krovov so sklonom do 60°, prierez. plochy 120 - 224 cm2,  -0.01400t</t>
  </si>
  <si>
    <t>-413117842</t>
  </si>
  <si>
    <t>41</t>
  </si>
  <si>
    <t>762331814</t>
  </si>
  <si>
    <t>Demontáž viazaných konštrukcií krovov so sklonom do 60°, prierez. plochy 288 - 450 cm2,  -0.03200t</t>
  </si>
  <si>
    <t>-872622727</t>
  </si>
  <si>
    <t>42</t>
  </si>
  <si>
    <t>762331815</t>
  </si>
  <si>
    <t>Demontáž viazaných konštrukcií krovov so sklonom do 60°, prierez. plochy nad 450 cm2,  -0.04000t</t>
  </si>
  <si>
    <t>-1543654840</t>
  </si>
  <si>
    <t>43</t>
  </si>
  <si>
    <t>762332120</t>
  </si>
  <si>
    <t>Montáž viazaných konštrukcií krovov striech z reziva priemernej plochy 120-224 cm2</t>
  </si>
  <si>
    <t>504774609</t>
  </si>
  <si>
    <t>44</t>
  </si>
  <si>
    <t>762332130</t>
  </si>
  <si>
    <t>Montáž viazaných konštrukcií krovov striech z reziva priemernej plochy 224-288 cm2</t>
  </si>
  <si>
    <t>-1164296144</t>
  </si>
  <si>
    <t>45</t>
  </si>
  <si>
    <t>762332140</t>
  </si>
  <si>
    <t>Montáž viazaných konštrukcií krovov striech z reziva priemernej plochy 288-450 cm2</t>
  </si>
  <si>
    <t>-1090009708</t>
  </si>
  <si>
    <t>46</t>
  </si>
  <si>
    <t>60512000010</t>
  </si>
  <si>
    <t>Rezivo krovu</t>
  </si>
  <si>
    <t>643919249</t>
  </si>
  <si>
    <t>47</t>
  </si>
  <si>
    <t>762341003</t>
  </si>
  <si>
    <t>Montáž debnenia jednoduchých striech, na krokvy a kontralaty z dosiek s vetracou medzerou</t>
  </si>
  <si>
    <t>-1460857463</t>
  </si>
  <si>
    <t>48</t>
  </si>
  <si>
    <t>605110007600</t>
  </si>
  <si>
    <t>Dosky a fošne zo smrekovca neopracované neomietané akosť A hr. 24-32 mm, š. 170-240 mm</t>
  </si>
  <si>
    <t>-2036864264</t>
  </si>
  <si>
    <t>49</t>
  </si>
  <si>
    <t>762341202</t>
  </si>
  <si>
    <t>Montáž latovania zložitých striech pre sklon do 60°</t>
  </si>
  <si>
    <t>1818001545</t>
  </si>
  <si>
    <t>50</t>
  </si>
  <si>
    <t>60514000220</t>
  </si>
  <si>
    <t>Laty zo smrekovca akosť I, prierez do 25 cm2, dĺ. 1000-1750 mm</t>
  </si>
  <si>
    <t>609558466</t>
  </si>
  <si>
    <t>51</t>
  </si>
  <si>
    <t>762341253</t>
  </si>
  <si>
    <t>Montáž kontralát pre sklon nad 35°</t>
  </si>
  <si>
    <t>-1517158441</t>
  </si>
  <si>
    <t>52</t>
  </si>
  <si>
    <t>605140002200</t>
  </si>
  <si>
    <t>649024057</t>
  </si>
  <si>
    <t>53</t>
  </si>
  <si>
    <t>762395000</t>
  </si>
  <si>
    <t>Spojovacie prostriedky pre viazané konštrukcie krovov, debnenie a laťovanie, nadstrešné konštr., spádové kliny - svorky, dosky, klince, pásová oceľ, vruty</t>
  </si>
  <si>
    <t>-1884266709</t>
  </si>
  <si>
    <t>54</t>
  </si>
  <si>
    <t>998762203</t>
  </si>
  <si>
    <t>Presun hmôt pre konštrukcie tesárske v objektoch výšky od 12 do 24 m</t>
  </si>
  <si>
    <t>1292981770</t>
  </si>
  <si>
    <t>764</t>
  </si>
  <si>
    <t>Konštrukcie klampiarske</t>
  </si>
  <si>
    <t>55</t>
  </si>
  <si>
    <t>764312822</t>
  </si>
  <si>
    <t>Demontáž krytiny hladkej strešnej z tabúľ 2000 x 670 mm, do 30st.,  -0,00751t</t>
  </si>
  <si>
    <t>1920770625</t>
  </si>
  <si>
    <t>56</t>
  </si>
  <si>
    <t>764322830</t>
  </si>
  <si>
    <t>Demontáž odkvapov na strechách s tvrdou krytinou bez podkladového plechu do 30° rš 400 mm,  -0,00320t</t>
  </si>
  <si>
    <t>-1262619457</t>
  </si>
  <si>
    <t>57</t>
  </si>
  <si>
    <t>764331830</t>
  </si>
  <si>
    <t>Demontáž lemovania múrov na strechách s tvrdou krytinou, so sklonom do 30st. rš 250 a 330 mm,  -0,00205t</t>
  </si>
  <si>
    <t>1021222668</t>
  </si>
  <si>
    <t>58</t>
  </si>
  <si>
    <t>764410850</t>
  </si>
  <si>
    <t>Demontáž oplechovania parapetov rš od 100 do 330 mm,  -0,00135t - 0,5 m * 2</t>
  </si>
  <si>
    <t>-1803971991</t>
  </si>
  <si>
    <t>59</t>
  </si>
  <si>
    <t>764430850</t>
  </si>
  <si>
    <t>Demontáž oplechovania múrov a nadmuroviek rš 600 mm,  -0,00337t</t>
  </si>
  <si>
    <t>618256963</t>
  </si>
  <si>
    <t>60</t>
  </si>
  <si>
    <t>764451804</t>
  </si>
  <si>
    <t>Demontáž odpadových rúr štvorcových so stranou od 120 do 150 mm,  -0,00418t</t>
  </si>
  <si>
    <t>1849829549</t>
  </si>
  <si>
    <t>61</t>
  </si>
  <si>
    <t>764311281</t>
  </si>
  <si>
    <t>Krytiny hladké z pozinkovaného PZ plechu, zo zvitkov šírky 670 mm, sklon do 30°</t>
  </si>
  <si>
    <t>-741099725</t>
  </si>
  <si>
    <t>62</t>
  </si>
  <si>
    <t>764359213</t>
  </si>
  <si>
    <t>Kotlík kónický z pozinkovaného PZ plechu, pre rúry s priemerom od 125 do 150 mm</t>
  </si>
  <si>
    <t>1214646807</t>
  </si>
  <si>
    <t>63</t>
  </si>
  <si>
    <t>764391220</t>
  </si>
  <si>
    <t>Záveterná lišta z pozinkovaného PZ plechu, r.š. 330 mm</t>
  </si>
  <si>
    <t>1100673360</t>
  </si>
  <si>
    <t>64</t>
  </si>
  <si>
    <t>764392240</t>
  </si>
  <si>
    <t>Úžľabie z pozinkovaného PZ plechu, r.š. 500 mm</t>
  </si>
  <si>
    <t>422627034</t>
  </si>
  <si>
    <t>65</t>
  </si>
  <si>
    <t>764392280</t>
  </si>
  <si>
    <t>Úžľabie z pozinkovaného PZ plechu, r.š. 1000 mm</t>
  </si>
  <si>
    <t>-60274756</t>
  </si>
  <si>
    <t>66</t>
  </si>
  <si>
    <t>76439420</t>
  </si>
  <si>
    <t>Šikmá lemovka z pozinkovaného PZ plechu, r.š. 330 mm</t>
  </si>
  <si>
    <t>214954114</t>
  </si>
  <si>
    <t>67</t>
  </si>
  <si>
    <t>764321220</t>
  </si>
  <si>
    <t>Oplechovanie z pozinkovaného PZ plechu, ríms pod nadrímsovým žľabom vrátane podkladového plechu r.š. 500 mm</t>
  </si>
  <si>
    <t>-2079028488</t>
  </si>
  <si>
    <t>68</t>
  </si>
  <si>
    <t>764421260</t>
  </si>
  <si>
    <t>Oplechovanie ríms a ozdobných prvkov z pozinkovaného PZ plechu, r.š. 400 mm - manz.strecha</t>
  </si>
  <si>
    <t>-168404871</t>
  </si>
  <si>
    <t>69</t>
  </si>
  <si>
    <t>764322219</t>
  </si>
  <si>
    <t>Oplechovanie z pozinkovaného PZ plechu, odkvapov na strechách s tvrdou krytinou r.š. 250 mm - odkv. nos</t>
  </si>
  <si>
    <t>406456275</t>
  </si>
  <si>
    <t>70</t>
  </si>
  <si>
    <t>764324220</t>
  </si>
  <si>
    <t>Oplechovanie z pozinkovaného PZ plechu, odkvapov na strechách s tvrdou krytinou zo segmentov r.š. 330 mm - 2* 9,0 m</t>
  </si>
  <si>
    <t>1400389636</t>
  </si>
  <si>
    <t>71</t>
  </si>
  <si>
    <t>764331230</t>
  </si>
  <si>
    <t>Lemovanie z pozinkovaného PZ plechu, múrov na strechách s tvrdou krytinou r.š. 330 mm</t>
  </si>
  <si>
    <t>1510162321</t>
  </si>
  <si>
    <t>72</t>
  </si>
  <si>
    <t>764339210</t>
  </si>
  <si>
    <t>Lemovanie z pozinkovaného PZ plechu, komínov v ploche na vlnitej, šablónovej alebo tvrdej krytine, r.š. 400 mm</t>
  </si>
  <si>
    <t>-421102786</t>
  </si>
  <si>
    <t>73</t>
  </si>
  <si>
    <t>764352229</t>
  </si>
  <si>
    <t>Žľaby z pozinkovaného PZ plechu, pododkvapové polkruhové r.š. 400 mm</t>
  </si>
  <si>
    <t>-257134142</t>
  </si>
  <si>
    <t>74</t>
  </si>
  <si>
    <t>764410250</t>
  </si>
  <si>
    <t>Oplechovanie parapetov z pozinkovaného PZ plechu, vrátane rohov r.š. 330 mm - 0,5 m *2</t>
  </si>
  <si>
    <t>-126700456</t>
  </si>
  <si>
    <t>75</t>
  </si>
  <si>
    <t>764451204</t>
  </si>
  <si>
    <t>Zvodové rúry z pozinkovaného PZ plechu, kruhové s dĺžkou strany 150 mm</t>
  </si>
  <si>
    <t>-1500824621</t>
  </si>
  <si>
    <t>76</t>
  </si>
  <si>
    <t>7644452</t>
  </si>
  <si>
    <t xml:space="preserve">Vnútorný rohový kus </t>
  </si>
  <si>
    <t>1405313166</t>
  </si>
  <si>
    <t>134</t>
  </si>
  <si>
    <t>7644452.1</t>
  </si>
  <si>
    <t xml:space="preserve">Vonkajší rohový kus </t>
  </si>
  <si>
    <t>-87521499</t>
  </si>
  <si>
    <t>77</t>
  </si>
  <si>
    <t>7644453</t>
  </si>
  <si>
    <t>Kompenzátor žľabu z PZ plechu , r.š. 400 mm</t>
  </si>
  <si>
    <t>1557552298</t>
  </si>
  <si>
    <t>78</t>
  </si>
  <si>
    <t>7644454</t>
  </si>
  <si>
    <t>Dvojité koleno z PZ plechu , r.š. 450 mm</t>
  </si>
  <si>
    <t>617826350</t>
  </si>
  <si>
    <t>79</t>
  </si>
  <si>
    <t>7644455</t>
  </si>
  <si>
    <t>Atypický kotlík z PZ plechu , r.š. 300 mm</t>
  </si>
  <si>
    <t>-249197993</t>
  </si>
  <si>
    <t>80</t>
  </si>
  <si>
    <t>764171269</t>
  </si>
  <si>
    <t>Snehový zachytávač</t>
  </si>
  <si>
    <t>-1014045249</t>
  </si>
  <si>
    <t>135</t>
  </si>
  <si>
    <t>764751154</t>
  </si>
  <si>
    <t>Prevýšenie žľabu rohové - vonkajší roh K 11</t>
  </si>
  <si>
    <t>1498449240</t>
  </si>
  <si>
    <t>136</t>
  </si>
  <si>
    <t>764751155</t>
  </si>
  <si>
    <t>Prevýšenie žľabu rohové - vnútorný roh K 13</t>
  </si>
  <si>
    <t>-602780322</t>
  </si>
  <si>
    <t>137</t>
  </si>
  <si>
    <t>764751156</t>
  </si>
  <si>
    <t>Prevýšenie žľabu koncové K 14</t>
  </si>
  <si>
    <t>490567365</t>
  </si>
  <si>
    <t>81</t>
  </si>
  <si>
    <t>998764203</t>
  </si>
  <si>
    <t>Presun hmôt pre konštrukcie klampiarske v objektoch výšky nad 12 do 24 m</t>
  </si>
  <si>
    <t>-1382608187</t>
  </si>
  <si>
    <t>765</t>
  </si>
  <si>
    <t>Konštrukcie - krytiny tvrdé</t>
  </si>
  <si>
    <t>82</t>
  </si>
  <si>
    <t>765311810</t>
  </si>
  <si>
    <t>Demontáž keramickej krytiny pálenej uloženej na sucho od 15 ks/m2, do sutiny, sklon strechy do 45°, -0,05t</t>
  </si>
  <si>
    <t>-180000690</t>
  </si>
  <si>
    <t>83</t>
  </si>
  <si>
    <t>765318866</t>
  </si>
  <si>
    <t>Demontáž hrebeňa a nárožia z keramickej krytiny pálenej uloženej na sucho, do sutiny, sklon strechy do 45°, -0,02t</t>
  </si>
  <si>
    <t>989362640</t>
  </si>
  <si>
    <t>84</t>
  </si>
  <si>
    <t>765318868</t>
  </si>
  <si>
    <t>Demontáž hrebeňa a nárožia z keramickej krytiny pálenej uloženej na sucho, na ďaľšie použitie, sklon strechy do 45°, -0,01t</t>
  </si>
  <si>
    <t>-191441501</t>
  </si>
  <si>
    <t>85</t>
  </si>
  <si>
    <t>765312395</t>
  </si>
  <si>
    <t>Montáž keramickej krytiny TONDACH, jednoduchých striech, sklon od 35° do 60°</t>
  </si>
  <si>
    <t>-1557277983</t>
  </si>
  <si>
    <t>86</t>
  </si>
  <si>
    <t>765314392</t>
  </si>
  <si>
    <t>Montáž hrebeňa TONDACH, sklon od 35° do 60°</t>
  </si>
  <si>
    <t>-935903824</t>
  </si>
  <si>
    <t>87</t>
  </si>
  <si>
    <t>765314395</t>
  </si>
  <si>
    <t>Montáž nárožia TONDACH, sklon od 35° do 60°</t>
  </si>
  <si>
    <t>-1468884857</t>
  </si>
  <si>
    <t>88</t>
  </si>
  <si>
    <t>765314491</t>
  </si>
  <si>
    <t xml:space="preserve">Montáž štítovej hrany z okrajových škridiel TONDACH- 0,75m x2=1,5m x 2 vikere = 3,0 m,   </t>
  </si>
  <si>
    <t>1300003048</t>
  </si>
  <si>
    <t>89</t>
  </si>
  <si>
    <t>765314591</t>
  </si>
  <si>
    <t>Montáž úžľabia TONDACH</t>
  </si>
  <si>
    <t>802275592</t>
  </si>
  <si>
    <t>90</t>
  </si>
  <si>
    <t>765314593</t>
  </si>
  <si>
    <t>Montáž odkvapovej hrany TONDACH</t>
  </si>
  <si>
    <t>-1624787658</t>
  </si>
  <si>
    <t>91</t>
  </si>
  <si>
    <t>7659010</t>
  </si>
  <si>
    <t>Dočastné prekrytie strchy fóliou</t>
  </si>
  <si>
    <t>-1375178093</t>
  </si>
  <si>
    <t>92</t>
  </si>
  <si>
    <t>765901443.</t>
  </si>
  <si>
    <t>Pokytie strešnou fóliou TONDACH Tuning Fol K nad 35°, na krokvy</t>
  </si>
  <si>
    <t>2015215626</t>
  </si>
  <si>
    <t>93</t>
  </si>
  <si>
    <t>765901446.</t>
  </si>
  <si>
    <t>Pokrytie strechy strešnou fóliou TONDACH Fol Mono Double Tape nad 35°, na krokvy</t>
  </si>
  <si>
    <t>1952159110</t>
  </si>
  <si>
    <t>94</t>
  </si>
  <si>
    <t>Pol1</t>
  </si>
  <si>
    <t>DRÁŽKOVÁ BOBROVKA okrúhly rez základná</t>
  </si>
  <si>
    <t>1125832399</t>
  </si>
  <si>
    <t>95</t>
  </si>
  <si>
    <t>Pol2</t>
  </si>
  <si>
    <t>DRÁŽKOVÁ BOBROVKA okrúhly rez  polovičná</t>
  </si>
  <si>
    <t>-1166070183</t>
  </si>
  <si>
    <t>96</t>
  </si>
  <si>
    <t>Pol3</t>
  </si>
  <si>
    <t>DRÁŽKOVÁ BOBROVKA okrúhly rez okrajová pravá</t>
  </si>
  <si>
    <t>68637489</t>
  </si>
  <si>
    <t>97</t>
  </si>
  <si>
    <t>Pol4</t>
  </si>
  <si>
    <t>DRÁŽKOVÁ BOBROVKA okrúhly rez okrajová ľavá</t>
  </si>
  <si>
    <t>918393545</t>
  </si>
  <si>
    <t>98</t>
  </si>
  <si>
    <t>Pol5</t>
  </si>
  <si>
    <t>DRÁŽKOVÁ BOBROVKA okrúhly rez vetracia</t>
  </si>
  <si>
    <t>-187003267</t>
  </si>
  <si>
    <t>Pol6</t>
  </si>
  <si>
    <t>DRÁŽKOVÁ BOBROVKA odkvapová</t>
  </si>
  <si>
    <t>1673805323</t>
  </si>
  <si>
    <t>100</t>
  </si>
  <si>
    <t>Pol7</t>
  </si>
  <si>
    <t>DRÁŽKOVÁ BOBROVKA odkvapová okrajová ľavá</t>
  </si>
  <si>
    <t>1826669050</t>
  </si>
  <si>
    <t>101</t>
  </si>
  <si>
    <t>Pol8</t>
  </si>
  <si>
    <t>DRÁŽKOVÁ BOBROVKA odkvapová okrajová pravá</t>
  </si>
  <si>
    <t>-2048958365</t>
  </si>
  <si>
    <t>102</t>
  </si>
  <si>
    <t>Pol9</t>
  </si>
  <si>
    <t>Hrebenáč hladký</t>
  </si>
  <si>
    <t>669403879</t>
  </si>
  <si>
    <t>103</t>
  </si>
  <si>
    <t>Pol10</t>
  </si>
  <si>
    <t>Príchytka hrebenáča</t>
  </si>
  <si>
    <t>1084067490</t>
  </si>
  <si>
    <t>104</t>
  </si>
  <si>
    <t>Pol11</t>
  </si>
  <si>
    <t>Univerzálny uzáver pre hrebenáč hladký</t>
  </si>
  <si>
    <t>1698875077</t>
  </si>
  <si>
    <t>105</t>
  </si>
  <si>
    <t>Pol12</t>
  </si>
  <si>
    <t>Vetrací pás 5000x280 mm (AL)</t>
  </si>
  <si>
    <t>-1823579220</t>
  </si>
  <si>
    <t>106</t>
  </si>
  <si>
    <t>Pol13</t>
  </si>
  <si>
    <t>Ochranný pás proti vtákom 5000x100mm (PVC)</t>
  </si>
  <si>
    <t>1727202323</t>
  </si>
  <si>
    <t>107</t>
  </si>
  <si>
    <t>Pol14</t>
  </si>
  <si>
    <t>MULTI - TAPE DT univerzálna lepiaca páska (obojstranná), 38mm x 50m</t>
  </si>
  <si>
    <t>650951289</t>
  </si>
  <si>
    <t>108</t>
  </si>
  <si>
    <t>Pol15</t>
  </si>
  <si>
    <t>Tondach FOL K - 145 g/m², integrované lepiace pásky</t>
  </si>
  <si>
    <t>-616144073</t>
  </si>
  <si>
    <t>109</t>
  </si>
  <si>
    <t>Pol16</t>
  </si>
  <si>
    <t>BATTEN STRIPE tesniaca páska cez kontralaty, 30cm x 50m</t>
  </si>
  <si>
    <t>-3886685</t>
  </si>
  <si>
    <t>110</t>
  </si>
  <si>
    <t>Pol17</t>
  </si>
  <si>
    <t>NAIL - TAPE BUTYL tesniaca páska pod kontralaty (butyl), 50mm x 30m</t>
  </si>
  <si>
    <t>1487104334</t>
  </si>
  <si>
    <t>111</t>
  </si>
  <si>
    <t>Pol18</t>
  </si>
  <si>
    <t>Tondach FOL Mono Premium - 360 g/m², 150 cm x 25 m = 37,5 m²</t>
  </si>
  <si>
    <t>-1580130009</t>
  </si>
  <si>
    <t>112</t>
  </si>
  <si>
    <t>Pol19</t>
  </si>
  <si>
    <t>Rozbočovací hrebenáč  Y</t>
  </si>
  <si>
    <t>-1318835158</t>
  </si>
  <si>
    <t>113</t>
  </si>
  <si>
    <t>Pol20</t>
  </si>
  <si>
    <t>Koncový hrebenáč kvapka</t>
  </si>
  <si>
    <t>-1127011055</t>
  </si>
  <si>
    <t>114</t>
  </si>
  <si>
    <t>Pol21</t>
  </si>
  <si>
    <t>Držiak hrebeňovej laty s klincom - pevný 30mm</t>
  </si>
  <si>
    <t>1988651369</t>
  </si>
  <si>
    <t>115</t>
  </si>
  <si>
    <t>Pol22</t>
  </si>
  <si>
    <t>Skrutkový klinec s podložkou</t>
  </si>
  <si>
    <t>-527105948</t>
  </si>
  <si>
    <t>116</t>
  </si>
  <si>
    <t>Pol23</t>
  </si>
  <si>
    <t>Pás úžľabia 2000x500 mm Al - so stredovou stojatou drážkou</t>
  </si>
  <si>
    <t>1289566342</t>
  </si>
  <si>
    <t>117</t>
  </si>
  <si>
    <t>Pol24</t>
  </si>
  <si>
    <t>Tesniaci samolepiaci pás úžľabia  1000x60 mm - čierny</t>
  </si>
  <si>
    <t>-1056946426</t>
  </si>
  <si>
    <t>118</t>
  </si>
  <si>
    <t>Pol25</t>
  </si>
  <si>
    <t>Odkvapový plech pod fóliu 2000 x 170 mm Al</t>
  </si>
  <si>
    <t>-2059516260</t>
  </si>
  <si>
    <t>119</t>
  </si>
  <si>
    <t>Pol26</t>
  </si>
  <si>
    <t>DRÁŽKOVÁ BOBROVKA protisnehový hák</t>
  </si>
  <si>
    <t>-1252525719</t>
  </si>
  <si>
    <t>120</t>
  </si>
  <si>
    <t>Pol27</t>
  </si>
  <si>
    <t>Výlezné strešné okno TONDACH FINESTRA 450x550 mm</t>
  </si>
  <si>
    <t>916946890</t>
  </si>
  <si>
    <t>121</t>
  </si>
  <si>
    <t>998765203</t>
  </si>
  <si>
    <t>Presun hmôt pre tvrdé krytiny v objektoch výšky nad 12 do 24 m</t>
  </si>
  <si>
    <t>29973867</t>
  </si>
  <si>
    <t>767</t>
  </si>
  <si>
    <t>Konštrukcie doplnkové kovové</t>
  </si>
  <si>
    <t>122</t>
  </si>
  <si>
    <t>767212202</t>
  </si>
  <si>
    <t>Dodávka a montáž oceľového výlezu na strechu do vopred pripraveného otvoru</t>
  </si>
  <si>
    <t>1437068738</t>
  </si>
  <si>
    <t>123</t>
  </si>
  <si>
    <t>767996806</t>
  </si>
  <si>
    <t xml:space="preserve">Demontáž výlezu oceľového </t>
  </si>
  <si>
    <t>-999290341</t>
  </si>
  <si>
    <t>124</t>
  </si>
  <si>
    <t>767996807</t>
  </si>
  <si>
    <t>Demontáž stožiaru dreveného</t>
  </si>
  <si>
    <t>403757379</t>
  </si>
  <si>
    <t>125</t>
  </si>
  <si>
    <t>998767203</t>
  </si>
  <si>
    <t>Presun hmôt pre kovové stavebné doplnkové konštrukcie v objektoch výšky nad 12 do 24 m</t>
  </si>
  <si>
    <t>-2073536940</t>
  </si>
  <si>
    <t>783</t>
  </si>
  <si>
    <t>Nátery</t>
  </si>
  <si>
    <t>126</t>
  </si>
  <si>
    <t>783602821</t>
  </si>
  <si>
    <t>Odstránenie starých náterov zo stolárskych výrobkov opálením s obrúsením, okien, portálov a výkladov</t>
  </si>
  <si>
    <t>-2144464195</t>
  </si>
  <si>
    <t>127</t>
  </si>
  <si>
    <t>783612950</t>
  </si>
  <si>
    <t>Oprava náterov stol.výr. olej. farby bielej dvojnás. 2x tmelením, žilkovaním,lazúr.a 2x s lakovaním</t>
  </si>
  <si>
    <t>1885226935</t>
  </si>
  <si>
    <t>128</t>
  </si>
  <si>
    <t>783782404</t>
  </si>
  <si>
    <t>Nátery tesárskych konštrukcií, povrchová impregnácia proti drevokaznému hmyzu, hubám a plesniam, jednonásobná</t>
  </si>
  <si>
    <t>-708864878</t>
  </si>
  <si>
    <t>129</t>
  </si>
  <si>
    <t>783782406</t>
  </si>
  <si>
    <t>Nátery tesárskych konštrukcií, hĺbková impregnácia 3 v 1 s biocídom, jednonásobná</t>
  </si>
  <si>
    <t>940556882</t>
  </si>
  <si>
    <t>Práce a dodávky M</t>
  </si>
  <si>
    <t>43-M</t>
  </si>
  <si>
    <t>Montáž oceľových konštrukcií</t>
  </si>
  <si>
    <t>130</t>
  </si>
  <si>
    <t>430861001</t>
  </si>
  <si>
    <t>Montáž rôznych dielov OK - prvá cenová krivka do 300 kg vrátane</t>
  </si>
  <si>
    <t>-2038486300</t>
  </si>
  <si>
    <t>131</t>
  </si>
  <si>
    <t>151410000200</t>
  </si>
  <si>
    <t xml:space="preserve">Oceľ pásová 0,5 x 50 dl. 1 500mm </t>
  </si>
  <si>
    <t>-572851534</t>
  </si>
  <si>
    <t>HZS</t>
  </si>
  <si>
    <t>Hodinové zúčtovacie sadzby</t>
  </si>
  <si>
    <t>132</t>
  </si>
  <si>
    <t>HZS000113</t>
  </si>
  <si>
    <t>Stavebno montážne práce náročné ucelené - odborné, tvorivé remeselné (Tr. 3) v rozsahu viac ako 8 hodín</t>
  </si>
  <si>
    <t>hod</t>
  </si>
  <si>
    <t>512</t>
  </si>
  <si>
    <t>-587623476</t>
  </si>
  <si>
    <t>133</t>
  </si>
  <si>
    <t>HZS000118</t>
  </si>
  <si>
    <t>Práca žeriavom</t>
  </si>
  <si>
    <t>1046235379</t>
  </si>
  <si>
    <t>02 - II.etapa</t>
  </si>
  <si>
    <t xml:space="preserve">    4 - Vodorovné konštrukcie</t>
  </si>
  <si>
    <t>Vodorovné konštrukcie</t>
  </si>
  <si>
    <t>417321414</t>
  </si>
  <si>
    <t>Betón stužujúcich pásov a vencov železový tr. C 20/25</t>
  </si>
  <si>
    <t>-118261571</t>
  </si>
  <si>
    <t>417351115</t>
  </si>
  <si>
    <t>Debnenie bočníc stužujúcich pásov a vencov vrátane vzpier zhotovenie</t>
  </si>
  <si>
    <t>-796762574</t>
  </si>
  <si>
    <t>417351116</t>
  </si>
  <si>
    <t>Debnenie bočníc stužujúcich pásov a vencov vrátane vzpier odstránenie</t>
  </si>
  <si>
    <t>1638528043</t>
  </si>
  <si>
    <t>417361821</t>
  </si>
  <si>
    <t>Výstuž stužujúcich pásov a vencov z betonárskej ocele 10505</t>
  </si>
  <si>
    <t>-938661872</t>
  </si>
  <si>
    <t>-1067721010</t>
  </si>
  <si>
    <t>1415805931</t>
  </si>
  <si>
    <t>-644924767</t>
  </si>
  <si>
    <t>-730851684</t>
  </si>
  <si>
    <t>-886313051</t>
  </si>
  <si>
    <t>-1236307759</t>
  </si>
  <si>
    <t>-397794214</t>
  </si>
  <si>
    <t>1835554102</t>
  </si>
  <si>
    <t>-397140870</t>
  </si>
  <si>
    <t>-1399793937</t>
  </si>
  <si>
    <t>214084642</t>
  </si>
  <si>
    <t>2056270319</t>
  </si>
  <si>
    <t>-398501735</t>
  </si>
  <si>
    <t>-195431542</t>
  </si>
  <si>
    <t>-49100928</t>
  </si>
  <si>
    <t>-231157016</t>
  </si>
  <si>
    <t>495731353</t>
  </si>
  <si>
    <t>-247208080</t>
  </si>
  <si>
    <t>-898587595</t>
  </si>
  <si>
    <t>572743145</t>
  </si>
  <si>
    <t>-1580954384</t>
  </si>
  <si>
    <t>1217722784</t>
  </si>
  <si>
    <t>1025496688</t>
  </si>
  <si>
    <t>455010231</t>
  </si>
  <si>
    <t>1004983836</t>
  </si>
  <si>
    <t>-2112908553</t>
  </si>
  <si>
    <t>-2128435898</t>
  </si>
  <si>
    <t>2012230592</t>
  </si>
  <si>
    <t>-76524181</t>
  </si>
  <si>
    <t>-14168104</t>
  </si>
  <si>
    <t>-1830553865</t>
  </si>
  <si>
    <t>-253851216</t>
  </si>
  <si>
    <t>-834686675</t>
  </si>
  <si>
    <t>1557590220</t>
  </si>
  <si>
    <t>413210362</t>
  </si>
  <si>
    <t>-1856780582</t>
  </si>
  <si>
    <t>663378905</t>
  </si>
  <si>
    <t>1123213506</t>
  </si>
  <si>
    <t>-1375402180</t>
  </si>
  <si>
    <t>847255907</t>
  </si>
  <si>
    <t>1827045522</t>
  </si>
  <si>
    <t>-700765903</t>
  </si>
  <si>
    <t>784233183</t>
  </si>
  <si>
    <t>1093188160</t>
  </si>
  <si>
    <t>764397830</t>
  </si>
  <si>
    <t>Demontáž odkvapového plechu rš do 600 mm, s protisnehovými hákmi -  15,2 bm x 0,6 rš.</t>
  </si>
  <si>
    <t>125580386</t>
  </si>
  <si>
    <t>-1100631732</t>
  </si>
  <si>
    <t>764453844</t>
  </si>
  <si>
    <t>Demontáž odpadového kolena horného dvojitého 120 a 150 mm,  -0,00290t</t>
  </si>
  <si>
    <t>-1504619307</t>
  </si>
  <si>
    <t>-97175199</t>
  </si>
  <si>
    <t>1185058262</t>
  </si>
  <si>
    <t>764322220</t>
  </si>
  <si>
    <t>Oplechovanie z pozinkovaného PZ plechu, odkvapov na strechách s tvrdou krytinou r.š. 330 mm</t>
  </si>
  <si>
    <t>-124586307</t>
  </si>
  <si>
    <t>764322240</t>
  </si>
  <si>
    <t>Oplechovanie z pozinkovaného PZ plechu, odkvapov na strechách s tvrdou krytinou r.š. 500 mm</t>
  </si>
  <si>
    <t>582504546</t>
  </si>
  <si>
    <t>757400759</t>
  </si>
  <si>
    <t>-395544011</t>
  </si>
  <si>
    <t>-1032134404</t>
  </si>
  <si>
    <t>7643312</t>
  </si>
  <si>
    <t>Odkvapový nos z pozinkovaného PZ plechu, múrov na strechách s tvrdou krytinou r.š. 250 mm</t>
  </si>
  <si>
    <t>33518826</t>
  </si>
  <si>
    <t>128585065</t>
  </si>
  <si>
    <t>-2568435</t>
  </si>
  <si>
    <t>764430220</t>
  </si>
  <si>
    <t>Oplechovanie muriva a atík z pozinkovaného PZ plechu, vrátane rohov r.š. 330 mm</t>
  </si>
  <si>
    <t>1695693764</t>
  </si>
  <si>
    <t>Zvodové rúry z pozinkovaného PZ plechu,kruhové s dĺžkou strany 150 mm</t>
  </si>
  <si>
    <t>-1205787083</t>
  </si>
  <si>
    <t>-210669971</t>
  </si>
  <si>
    <t>-522310420</t>
  </si>
  <si>
    <t>1223587672</t>
  </si>
  <si>
    <t>1569891100</t>
  </si>
  <si>
    <t>500711395</t>
  </si>
  <si>
    <t>642810659</t>
  </si>
  <si>
    <t>764751144</t>
  </si>
  <si>
    <t>Výtokové koleno z PZ plechu  D 150 mm</t>
  </si>
  <si>
    <t>892850799</t>
  </si>
  <si>
    <t>-24241649</t>
  </si>
  <si>
    <t>-1032683677</t>
  </si>
  <si>
    <t>156242936</t>
  </si>
  <si>
    <t>-490921225</t>
  </si>
  <si>
    <t>-1420302187</t>
  </si>
  <si>
    <t>-185651950</t>
  </si>
  <si>
    <t>-1160635287</t>
  </si>
  <si>
    <t>-1012541989</t>
  </si>
  <si>
    <t>2146526821</t>
  </si>
  <si>
    <t>1937342557</t>
  </si>
  <si>
    <t>-479556921</t>
  </si>
  <si>
    <t>-1513486476</t>
  </si>
  <si>
    <t>Dočastné prekrytie strechy fóliou</t>
  </si>
  <si>
    <t>1234862399</t>
  </si>
  <si>
    <t>-510484764</t>
  </si>
  <si>
    <t>-1029379318</t>
  </si>
  <si>
    <t>903803081</t>
  </si>
  <si>
    <t>59592873</t>
  </si>
  <si>
    <t>1791498404</t>
  </si>
  <si>
    <t>-780825825</t>
  </si>
  <si>
    <t>1154036724</t>
  </si>
  <si>
    <t>-493978652</t>
  </si>
  <si>
    <t>-1460014584</t>
  </si>
  <si>
    <t>769701441</t>
  </si>
  <si>
    <t>-1602785376</t>
  </si>
  <si>
    <t>Rozbočovací hrebenáč</t>
  </si>
  <si>
    <t>-299653202</t>
  </si>
  <si>
    <t>-750843632</t>
  </si>
  <si>
    <t>1811519096</t>
  </si>
  <si>
    <t>-1672216785</t>
  </si>
  <si>
    <t>1972236484</t>
  </si>
  <si>
    <t>-818135857</t>
  </si>
  <si>
    <t>1088870551</t>
  </si>
  <si>
    <t>-798066517</t>
  </si>
  <si>
    <t>-1007188753</t>
  </si>
  <si>
    <t>-1957009960</t>
  </si>
  <si>
    <t>-1423953441</t>
  </si>
  <si>
    <t>767996808</t>
  </si>
  <si>
    <t>Demontáž a spätná montáž poplachového hlásiča</t>
  </si>
  <si>
    <t>1128349107</t>
  </si>
  <si>
    <t>-1215800815</t>
  </si>
  <si>
    <t>-379678200</t>
  </si>
  <si>
    <t>-851411326</t>
  </si>
  <si>
    <t>-289828216</t>
  </si>
  <si>
    <t>-800988380</t>
  </si>
  <si>
    <t>436227086</t>
  </si>
  <si>
    <t>282259836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</si>
</sst>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4" fontId="21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7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41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6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7"/>
      <c r="BE5" s="203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08" t="s">
        <v>16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7"/>
      <c r="BE6" s="204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4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04"/>
      <c r="BS8" s="14" t="s">
        <v>6</v>
      </c>
    </row>
    <row r="9" spans="1:74" s="1" customFormat="1" ht="14.45" customHeight="1">
      <c r="B9" s="17"/>
      <c r="AR9" s="17"/>
      <c r="BE9" s="204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4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204"/>
      <c r="BS11" s="14" t="s">
        <v>6</v>
      </c>
    </row>
    <row r="12" spans="1:74" s="1" customFormat="1" ht="6.95" customHeight="1">
      <c r="B12" s="17"/>
      <c r="AR12" s="17"/>
      <c r="BE12" s="204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04"/>
      <c r="BS13" s="14" t="s">
        <v>6</v>
      </c>
    </row>
    <row r="14" spans="1:74" ht="12.75">
      <c r="B14" s="17"/>
      <c r="E14" s="209" t="s">
        <v>28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4" t="s">
        <v>26</v>
      </c>
      <c r="AN14" s="26" t="s">
        <v>28</v>
      </c>
      <c r="AR14" s="17"/>
      <c r="BE14" s="204"/>
      <c r="BS14" s="14" t="s">
        <v>6</v>
      </c>
    </row>
    <row r="15" spans="1:74" s="1" customFormat="1" ht="6.95" customHeight="1">
      <c r="B15" s="17"/>
      <c r="AR15" s="17"/>
      <c r="BE15" s="204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04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204"/>
      <c r="BS17" s="14" t="s">
        <v>31</v>
      </c>
    </row>
    <row r="18" spans="1:71" s="1" customFormat="1" ht="6.95" customHeight="1">
      <c r="B18" s="17"/>
      <c r="AR18" s="17"/>
      <c r="BE18" s="204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04"/>
      <c r="BS19" s="14" t="s">
        <v>6</v>
      </c>
    </row>
    <row r="20" spans="1:71" s="1" customFormat="1" ht="18.399999999999999" customHeight="1">
      <c r="B20" s="17"/>
      <c r="E20" s="22" t="s">
        <v>25</v>
      </c>
      <c r="AK20" s="24" t="s">
        <v>26</v>
      </c>
      <c r="AN20" s="22" t="s">
        <v>1</v>
      </c>
      <c r="AR20" s="17"/>
      <c r="BE20" s="204"/>
      <c r="BS20" s="14" t="s">
        <v>31</v>
      </c>
    </row>
    <row r="21" spans="1:71" s="1" customFormat="1" ht="6.95" customHeight="1">
      <c r="B21" s="17"/>
      <c r="AR21" s="17"/>
      <c r="BE21" s="204"/>
    </row>
    <row r="22" spans="1:71" s="1" customFormat="1" ht="12" customHeight="1">
      <c r="B22" s="17"/>
      <c r="D22" s="24" t="s">
        <v>33</v>
      </c>
      <c r="AR22" s="17"/>
      <c r="BE22" s="204"/>
    </row>
    <row r="23" spans="1:71" s="1" customFormat="1" ht="16.5" customHeight="1">
      <c r="B23" s="17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7"/>
      <c r="BE23" s="204"/>
    </row>
    <row r="24" spans="1:71" s="1" customFormat="1" ht="6.95" customHeight="1">
      <c r="B24" s="17"/>
      <c r="AR24" s="17"/>
      <c r="BE24" s="204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4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P26" s="29"/>
      <c r="AQ26" s="29"/>
      <c r="AR26" s="30"/>
      <c r="BE26" s="204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4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35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37</v>
      </c>
      <c r="AL28" s="214"/>
      <c r="AM28" s="214"/>
      <c r="AN28" s="214"/>
      <c r="AO28" s="214"/>
      <c r="AP28" s="29"/>
      <c r="AQ28" s="29"/>
      <c r="AR28" s="30"/>
      <c r="BE28" s="204"/>
    </row>
    <row r="29" spans="1:71" s="3" customFormat="1" ht="14.45" customHeight="1">
      <c r="B29" s="34"/>
      <c r="D29" s="24" t="s">
        <v>38</v>
      </c>
      <c r="F29" s="24" t="s">
        <v>39</v>
      </c>
      <c r="L29" s="217">
        <v>0.2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4"/>
      <c r="BE29" s="205"/>
    </row>
    <row r="30" spans="1:71" s="3" customFormat="1" ht="14.45" customHeight="1">
      <c r="B30" s="34"/>
      <c r="F30" s="24" t="s">
        <v>40</v>
      </c>
      <c r="L30" s="217">
        <v>0.2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4"/>
      <c r="BE30" s="205"/>
    </row>
    <row r="31" spans="1:71" s="3" customFormat="1" ht="14.45" hidden="1" customHeight="1">
      <c r="B31" s="34"/>
      <c r="F31" s="24" t="s">
        <v>41</v>
      </c>
      <c r="L31" s="217">
        <v>0.2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4"/>
      <c r="BE31" s="205"/>
    </row>
    <row r="32" spans="1:71" s="3" customFormat="1" ht="14.45" hidden="1" customHeight="1">
      <c r="B32" s="34"/>
      <c r="F32" s="24" t="s">
        <v>42</v>
      </c>
      <c r="L32" s="217">
        <v>0.2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4"/>
      <c r="BE32" s="205"/>
    </row>
    <row r="33" spans="1:57" s="3" customFormat="1" ht="14.45" hidden="1" customHeight="1">
      <c r="B33" s="34"/>
      <c r="F33" s="24" t="s">
        <v>43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4"/>
      <c r="BE33" s="205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4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18" t="s">
        <v>46</v>
      </c>
      <c r="Y35" s="219"/>
      <c r="Z35" s="219"/>
      <c r="AA35" s="219"/>
      <c r="AB35" s="219"/>
      <c r="AC35" s="37"/>
      <c r="AD35" s="37"/>
      <c r="AE35" s="37"/>
      <c r="AF35" s="37"/>
      <c r="AG35" s="37"/>
      <c r="AH35" s="37"/>
      <c r="AI35" s="37"/>
      <c r="AJ35" s="37"/>
      <c r="AK35" s="220">
        <f>SUM(AK26:AK33)</f>
        <v>0</v>
      </c>
      <c r="AL35" s="219"/>
      <c r="AM35" s="219"/>
      <c r="AN35" s="219"/>
      <c r="AO35" s="221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13.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061</v>
      </c>
      <c r="AR84" s="48"/>
    </row>
    <row r="85" spans="1:91" s="5" customFormat="1" ht="36.950000000000003" customHeight="1">
      <c r="B85" s="49"/>
      <c r="C85" s="50" t="s">
        <v>15</v>
      </c>
      <c r="L85" s="222" t="str">
        <f>K6</f>
        <v>Rekonštrukcia strechy Nám. Majstra Pavla 47, Levoča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Levoča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24" t="str">
        <f>IF(AN8= "","",AN8)</f>
        <v>11. 9. 2020</v>
      </c>
      <c r="AN87" s="22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25" t="str">
        <f>IF(E17="","",E17)</f>
        <v>Ing. Arch. M.Dzurilla</v>
      </c>
      <c r="AN89" s="226"/>
      <c r="AO89" s="226"/>
      <c r="AP89" s="226"/>
      <c r="AQ89" s="29"/>
      <c r="AR89" s="30"/>
      <c r="AS89" s="227" t="s">
        <v>54</v>
      </c>
      <c r="AT89" s="22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25" t="str">
        <f>IF(E20="","",E20)</f>
        <v xml:space="preserve"> </v>
      </c>
      <c r="AN90" s="226"/>
      <c r="AO90" s="226"/>
      <c r="AP90" s="226"/>
      <c r="AQ90" s="29"/>
      <c r="AR90" s="30"/>
      <c r="AS90" s="229"/>
      <c r="AT90" s="23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9"/>
      <c r="AT91" s="23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31" t="s">
        <v>55</v>
      </c>
      <c r="D92" s="232"/>
      <c r="E92" s="232"/>
      <c r="F92" s="232"/>
      <c r="G92" s="232"/>
      <c r="H92" s="57"/>
      <c r="I92" s="233" t="s">
        <v>56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57</v>
      </c>
      <c r="AH92" s="232"/>
      <c r="AI92" s="232"/>
      <c r="AJ92" s="232"/>
      <c r="AK92" s="232"/>
      <c r="AL92" s="232"/>
      <c r="AM92" s="232"/>
      <c r="AN92" s="233" t="s">
        <v>58</v>
      </c>
      <c r="AO92" s="232"/>
      <c r="AP92" s="235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39">
        <f>ROUND(SUM(AG95:AG96),2)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>
      <c r="A95" s="76" t="s">
        <v>78</v>
      </c>
      <c r="B95" s="77"/>
      <c r="C95" s="78"/>
      <c r="D95" s="238" t="s">
        <v>79</v>
      </c>
      <c r="E95" s="238"/>
      <c r="F95" s="238"/>
      <c r="G95" s="238"/>
      <c r="H95" s="238"/>
      <c r="I95" s="79"/>
      <c r="J95" s="238" t="s">
        <v>80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'01 - I. etapa'!J32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80" t="s">
        <v>81</v>
      </c>
      <c r="AR95" s="77"/>
      <c r="AS95" s="81">
        <v>0</v>
      </c>
      <c r="AT95" s="82">
        <f>ROUND(SUM(AV95:AW95),2)</f>
        <v>0</v>
      </c>
      <c r="AU95" s="83">
        <f>'01 - I. etapa'!P141</f>
        <v>0</v>
      </c>
      <c r="AV95" s="82">
        <f>'01 - I. etapa'!J35</f>
        <v>0</v>
      </c>
      <c r="AW95" s="82">
        <f>'01 - I. etapa'!J36</f>
        <v>0</v>
      </c>
      <c r="AX95" s="82">
        <f>'01 - I. etapa'!J37</f>
        <v>0</v>
      </c>
      <c r="AY95" s="82">
        <f>'01 - I. etapa'!J38</f>
        <v>0</v>
      </c>
      <c r="AZ95" s="82">
        <f>'01 - I. etapa'!F35</f>
        <v>0</v>
      </c>
      <c r="BA95" s="82">
        <f>'01 - I. etapa'!F36</f>
        <v>0</v>
      </c>
      <c r="BB95" s="82">
        <f>'01 - I. etapa'!F37</f>
        <v>0</v>
      </c>
      <c r="BC95" s="82">
        <f>'01 - I. etapa'!F38</f>
        <v>0</v>
      </c>
      <c r="BD95" s="84">
        <f>'01 - I. etapa'!F39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74</v>
      </c>
    </row>
    <row r="96" spans="1:91" s="7" customFormat="1" ht="16.5" customHeight="1">
      <c r="A96" s="76" t="s">
        <v>78</v>
      </c>
      <c r="B96" s="77"/>
      <c r="C96" s="78"/>
      <c r="D96" s="238" t="s">
        <v>84</v>
      </c>
      <c r="E96" s="238"/>
      <c r="F96" s="238"/>
      <c r="G96" s="238"/>
      <c r="H96" s="238"/>
      <c r="I96" s="79"/>
      <c r="J96" s="238" t="s">
        <v>85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6">
        <f>'02 - II.etapa'!J32</f>
        <v>0</v>
      </c>
      <c r="AH96" s="237"/>
      <c r="AI96" s="237"/>
      <c r="AJ96" s="237"/>
      <c r="AK96" s="237"/>
      <c r="AL96" s="237"/>
      <c r="AM96" s="237"/>
      <c r="AN96" s="236">
        <f>SUM(AG96,AT96)</f>
        <v>0</v>
      </c>
      <c r="AO96" s="237"/>
      <c r="AP96" s="237"/>
      <c r="AQ96" s="80" t="s">
        <v>81</v>
      </c>
      <c r="AR96" s="77"/>
      <c r="AS96" s="86">
        <v>0</v>
      </c>
      <c r="AT96" s="87">
        <f>ROUND(SUM(AV96:AW96),2)</f>
        <v>0</v>
      </c>
      <c r="AU96" s="88">
        <f>'02 - II.etapa'!P142</f>
        <v>0</v>
      </c>
      <c r="AV96" s="87">
        <f>'02 - II.etapa'!J35</f>
        <v>0</v>
      </c>
      <c r="AW96" s="87">
        <f>'02 - II.etapa'!J36</f>
        <v>0</v>
      </c>
      <c r="AX96" s="87">
        <f>'02 - II.etapa'!J37</f>
        <v>0</v>
      </c>
      <c r="AY96" s="87">
        <f>'02 - II.etapa'!J38</f>
        <v>0</v>
      </c>
      <c r="AZ96" s="87">
        <f>'02 - II.etapa'!F35</f>
        <v>0</v>
      </c>
      <c r="BA96" s="87">
        <f>'02 - II.etapa'!F36</f>
        <v>0</v>
      </c>
      <c r="BB96" s="87">
        <f>'02 - II.etapa'!F37</f>
        <v>0</v>
      </c>
      <c r="BC96" s="87">
        <f>'02 - II.etapa'!F38</f>
        <v>0</v>
      </c>
      <c r="BD96" s="89">
        <f>'02 - II.etapa'!F39</f>
        <v>0</v>
      </c>
      <c r="BT96" s="85" t="s">
        <v>82</v>
      </c>
      <c r="BV96" s="85" t="s">
        <v>76</v>
      </c>
      <c r="BW96" s="85" t="s">
        <v>86</v>
      </c>
      <c r="BX96" s="85" t="s">
        <v>4</v>
      </c>
      <c r="CL96" s="85" t="s">
        <v>1</v>
      </c>
      <c r="CM96" s="85" t="s">
        <v>74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I. etapa'!C2" display="/"/>
    <hyperlink ref="A96" location="'02 - II.etap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topLeftCell="A56" workbookViewId="0">
      <selection activeCell="X66" sqref="X6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41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87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42" t="str">
        <f>'Rekapitulácia stavby'!K6</f>
        <v>Rekonštrukcia strechy Nám. Majstra Pavla 47, Levoča</v>
      </c>
      <c r="F7" s="243"/>
      <c r="G7" s="243"/>
      <c r="H7" s="243"/>
      <c r="I7" s="90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2" t="s">
        <v>89</v>
      </c>
      <c r="F9" s="244"/>
      <c r="G9" s="244"/>
      <c r="H9" s="244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4" t="s">
        <v>21</v>
      </c>
      <c r="J12" s="52" t="str">
        <f>'Rekapitulácia stavby'!AN8</f>
        <v>11. 9. 2020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26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5" t="str">
        <f>'Rekapitulácia stavby'!E14</f>
        <v>Vyplň údaj</v>
      </c>
      <c r="F18" s="206"/>
      <c r="G18" s="206"/>
      <c r="H18" s="206"/>
      <c r="I18" s="9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1" t="s">
        <v>1</v>
      </c>
      <c r="F27" s="211"/>
      <c r="G27" s="211"/>
      <c r="H27" s="21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2" t="s">
        <v>90</v>
      </c>
      <c r="E30" s="29"/>
      <c r="F30" s="29"/>
      <c r="G30" s="29"/>
      <c r="H30" s="29"/>
      <c r="I30" s="93"/>
      <c r="J30" s="100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101" t="s">
        <v>91</v>
      </c>
      <c r="E31" s="29"/>
      <c r="F31" s="29"/>
      <c r="G31" s="29"/>
      <c r="H31" s="29"/>
      <c r="I31" s="93"/>
      <c r="J31" s="100">
        <f>J114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93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99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10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4" t="s">
        <v>38</v>
      </c>
      <c r="E35" s="24" t="s">
        <v>39</v>
      </c>
      <c r="F35" s="105">
        <f>ROUND((SUM(BE114:BE121) + SUM(BE141:BE293)),  2)</f>
        <v>0</v>
      </c>
      <c r="G35" s="29"/>
      <c r="H35" s="29"/>
      <c r="I35" s="106">
        <v>0.2</v>
      </c>
      <c r="J35" s="105">
        <f>ROUND(((SUM(BE114:BE121) + SUM(BE141:BE293))*I35),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40</v>
      </c>
      <c r="F36" s="105">
        <f>ROUND((SUM(BF114:BF121) + SUM(BF141:BF293)),  2)</f>
        <v>0</v>
      </c>
      <c r="G36" s="29"/>
      <c r="H36" s="29"/>
      <c r="I36" s="106">
        <v>0.2</v>
      </c>
      <c r="J36" s="105">
        <f>ROUND(((SUM(BF114:BF121) + SUM(BF141:BF293))*I36),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5">
        <f>ROUND((SUM(BG114:BG121) + SUM(BG141:BG293)),  2)</f>
        <v>0</v>
      </c>
      <c r="G37" s="29"/>
      <c r="H37" s="29"/>
      <c r="I37" s="106">
        <v>0.2</v>
      </c>
      <c r="J37" s="10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5">
        <f>ROUND((SUM(BH114:BH121) + SUM(BH141:BH293)),  2)</f>
        <v>0</v>
      </c>
      <c r="G38" s="29"/>
      <c r="H38" s="29"/>
      <c r="I38" s="106">
        <v>0.2</v>
      </c>
      <c r="J38" s="105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43</v>
      </c>
      <c r="F39" s="105">
        <f>ROUND((SUM(BI114:BI121) + SUM(BI141:BI293)),  2)</f>
        <v>0</v>
      </c>
      <c r="G39" s="29"/>
      <c r="H39" s="29"/>
      <c r="I39" s="106">
        <v>0</v>
      </c>
      <c r="J39" s="105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7"/>
      <c r="D41" s="108" t="s">
        <v>44</v>
      </c>
      <c r="E41" s="57"/>
      <c r="F41" s="57"/>
      <c r="G41" s="109" t="s">
        <v>45</v>
      </c>
      <c r="H41" s="110" t="s">
        <v>46</v>
      </c>
      <c r="I41" s="111"/>
      <c r="J41" s="112">
        <f>SUM(J32:J39)</f>
        <v>0</v>
      </c>
      <c r="K41" s="113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3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4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5" t="s">
        <v>50</v>
      </c>
      <c r="G61" s="42" t="s">
        <v>49</v>
      </c>
      <c r="H61" s="32"/>
      <c r="I61" s="116"/>
      <c r="J61" s="117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8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5" t="s">
        <v>50</v>
      </c>
      <c r="G76" s="42" t="s">
        <v>49</v>
      </c>
      <c r="H76" s="32"/>
      <c r="I76" s="116"/>
      <c r="J76" s="117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9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9" spans="1:31" ht="15" customHeight="1"/>
    <row r="80" spans="1:31" ht="15.95" customHeight="1"/>
    <row r="81" spans="1:47" s="2" customFormat="1" ht="15.95" customHeight="1">
      <c r="A81" s="29"/>
      <c r="B81" s="46"/>
      <c r="C81" s="47"/>
      <c r="D81" s="47"/>
      <c r="E81" s="47"/>
      <c r="F81" s="47"/>
      <c r="G81" s="47"/>
      <c r="H81" s="47"/>
      <c r="I81" s="120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15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15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5.95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5.95" customHeight="1">
      <c r="A85" s="29"/>
      <c r="B85" s="30"/>
      <c r="C85" s="29"/>
      <c r="D85" s="29"/>
      <c r="E85" s="242" t="str">
        <f>E7</f>
        <v>Rekonštrukcia strechy Nám. Majstra Pavla 47, Levoča</v>
      </c>
      <c r="F85" s="243"/>
      <c r="G85" s="243"/>
      <c r="H85" s="243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5.95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5.95" customHeight="1">
      <c r="A87" s="29"/>
      <c r="B87" s="30"/>
      <c r="C87" s="29"/>
      <c r="D87" s="29"/>
      <c r="E87" s="222" t="str">
        <f>E9</f>
        <v>01 - I. etapa</v>
      </c>
      <c r="F87" s="244"/>
      <c r="G87" s="244"/>
      <c r="H87" s="244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15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95" customHeight="1">
      <c r="A89" s="29"/>
      <c r="B89" s="30"/>
      <c r="C89" s="24" t="s">
        <v>19</v>
      </c>
      <c r="D89" s="29"/>
      <c r="E89" s="29"/>
      <c r="F89" s="22" t="str">
        <f>F12</f>
        <v>Levoča</v>
      </c>
      <c r="G89" s="29"/>
      <c r="H89" s="29"/>
      <c r="I89" s="94" t="s">
        <v>21</v>
      </c>
      <c r="J89" s="52" t="str">
        <f>IF(J12="","",J12)</f>
        <v>11. 9. 2020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95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29</v>
      </c>
      <c r="J91" s="27" t="str">
        <f>E21</f>
        <v>Ing. Arch. M.Dzurilla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95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5.9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15.95" customHeight="1">
      <c r="A94" s="29"/>
      <c r="B94" s="30"/>
      <c r="C94" s="121" t="s">
        <v>93</v>
      </c>
      <c r="D94" s="107"/>
      <c r="E94" s="107"/>
      <c r="F94" s="107"/>
      <c r="G94" s="107"/>
      <c r="H94" s="107"/>
      <c r="I94" s="122"/>
      <c r="J94" s="123" t="s">
        <v>94</v>
      </c>
      <c r="K94" s="10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5.9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15.95" customHeight="1">
      <c r="A96" s="29"/>
      <c r="B96" s="30"/>
      <c r="C96" s="124" t="s">
        <v>95</v>
      </c>
      <c r="D96" s="29"/>
      <c r="E96" s="29"/>
      <c r="F96" s="29"/>
      <c r="G96" s="29"/>
      <c r="H96" s="29"/>
      <c r="I96" s="93"/>
      <c r="J96" s="68">
        <f>J141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15.95" customHeight="1">
      <c r="B97" s="125"/>
      <c r="D97" s="126" t="s">
        <v>97</v>
      </c>
      <c r="E97" s="127"/>
      <c r="F97" s="127"/>
      <c r="G97" s="127"/>
      <c r="H97" s="127"/>
      <c r="I97" s="128"/>
      <c r="J97" s="129">
        <f>J142</f>
        <v>0</v>
      </c>
      <c r="L97" s="125"/>
    </row>
    <row r="98" spans="1:31" s="10" customFormat="1" ht="15.95" customHeight="1">
      <c r="B98" s="130"/>
      <c r="D98" s="131" t="s">
        <v>98</v>
      </c>
      <c r="E98" s="132"/>
      <c r="F98" s="132"/>
      <c r="G98" s="132"/>
      <c r="H98" s="132"/>
      <c r="I98" s="133"/>
      <c r="J98" s="134">
        <f>J143</f>
        <v>0</v>
      </c>
      <c r="L98" s="130"/>
    </row>
    <row r="99" spans="1:31" s="10" customFormat="1" ht="15.95" customHeight="1">
      <c r="B99" s="130"/>
      <c r="D99" s="131" t="s">
        <v>99</v>
      </c>
      <c r="E99" s="132"/>
      <c r="F99" s="132"/>
      <c r="G99" s="132"/>
      <c r="H99" s="132"/>
      <c r="I99" s="133"/>
      <c r="J99" s="134">
        <f>J145</f>
        <v>0</v>
      </c>
      <c r="L99" s="130"/>
    </row>
    <row r="100" spans="1:31" s="10" customFormat="1" ht="15.95" customHeight="1">
      <c r="B100" s="130"/>
      <c r="D100" s="131" t="s">
        <v>100</v>
      </c>
      <c r="E100" s="132"/>
      <c r="F100" s="132"/>
      <c r="G100" s="132"/>
      <c r="H100" s="132"/>
      <c r="I100" s="133"/>
      <c r="J100" s="134">
        <f>J151</f>
        <v>0</v>
      </c>
      <c r="L100" s="130"/>
    </row>
    <row r="101" spans="1:31" s="10" customFormat="1" ht="15.95" customHeight="1">
      <c r="B101" s="130"/>
      <c r="D101" s="131" t="s">
        <v>101</v>
      </c>
      <c r="E101" s="132"/>
      <c r="F101" s="132"/>
      <c r="G101" s="132"/>
      <c r="H101" s="132"/>
      <c r="I101" s="133"/>
      <c r="J101" s="134">
        <f>J164</f>
        <v>0</v>
      </c>
      <c r="L101" s="130"/>
    </row>
    <row r="102" spans="1:31" s="9" customFormat="1" ht="15.95" customHeight="1">
      <c r="B102" s="125"/>
      <c r="D102" s="126" t="s">
        <v>102</v>
      </c>
      <c r="E102" s="127"/>
      <c r="F102" s="127"/>
      <c r="G102" s="127"/>
      <c r="H102" s="127"/>
      <c r="I102" s="128"/>
      <c r="J102" s="129">
        <f>J166</f>
        <v>0</v>
      </c>
      <c r="L102" s="125"/>
    </row>
    <row r="103" spans="1:31" s="10" customFormat="1" ht="15.95" customHeight="1">
      <c r="B103" s="130"/>
      <c r="D103" s="131" t="s">
        <v>103</v>
      </c>
      <c r="E103" s="132"/>
      <c r="F103" s="132"/>
      <c r="G103" s="132"/>
      <c r="H103" s="132"/>
      <c r="I103" s="133"/>
      <c r="J103" s="134">
        <f>J167</f>
        <v>0</v>
      </c>
      <c r="L103" s="130"/>
    </row>
    <row r="104" spans="1:31" s="10" customFormat="1" ht="15.95" customHeight="1">
      <c r="B104" s="130"/>
      <c r="D104" s="131" t="s">
        <v>104</v>
      </c>
      <c r="E104" s="132"/>
      <c r="F104" s="132"/>
      <c r="G104" s="132"/>
      <c r="H104" s="132"/>
      <c r="I104" s="133"/>
      <c r="J104" s="134">
        <f>J177</f>
        <v>0</v>
      </c>
      <c r="L104" s="130"/>
    </row>
    <row r="105" spans="1:31" s="10" customFormat="1" ht="15.95" customHeight="1">
      <c r="B105" s="130"/>
      <c r="D105" s="131" t="s">
        <v>105</v>
      </c>
      <c r="E105" s="132"/>
      <c r="F105" s="132"/>
      <c r="G105" s="132"/>
      <c r="H105" s="132"/>
      <c r="I105" s="133"/>
      <c r="J105" s="134">
        <f>J204</f>
        <v>0</v>
      </c>
      <c r="L105" s="130"/>
    </row>
    <row r="106" spans="1:31" s="10" customFormat="1" ht="15.95" customHeight="1">
      <c r="B106" s="130"/>
      <c r="D106" s="131" t="s">
        <v>106</v>
      </c>
      <c r="E106" s="132"/>
      <c r="F106" s="132"/>
      <c r="G106" s="132"/>
      <c r="H106" s="132"/>
      <c r="I106" s="133"/>
      <c r="J106" s="134">
        <f>J236</f>
        <v>0</v>
      </c>
      <c r="L106" s="130"/>
    </row>
    <row r="107" spans="1:31" s="10" customFormat="1" ht="15.95" customHeight="1">
      <c r="B107" s="130"/>
      <c r="D107" s="131" t="s">
        <v>107</v>
      </c>
      <c r="E107" s="132"/>
      <c r="F107" s="132"/>
      <c r="G107" s="132"/>
      <c r="H107" s="132"/>
      <c r="I107" s="133"/>
      <c r="J107" s="134">
        <f>J277</f>
        <v>0</v>
      </c>
      <c r="L107" s="130"/>
    </row>
    <row r="108" spans="1:31" s="10" customFormat="1" ht="15.95" customHeight="1">
      <c r="B108" s="130"/>
      <c r="D108" s="131" t="s">
        <v>108</v>
      </c>
      <c r="E108" s="132"/>
      <c r="F108" s="132"/>
      <c r="G108" s="132"/>
      <c r="H108" s="132"/>
      <c r="I108" s="133"/>
      <c r="J108" s="134">
        <f>J282</f>
        <v>0</v>
      </c>
      <c r="L108" s="130"/>
    </row>
    <row r="109" spans="1:31" s="9" customFormat="1" ht="15.95" customHeight="1">
      <c r="B109" s="125"/>
      <c r="D109" s="126" t="s">
        <v>109</v>
      </c>
      <c r="E109" s="127"/>
      <c r="F109" s="127"/>
      <c r="G109" s="127"/>
      <c r="H109" s="127"/>
      <c r="I109" s="128"/>
      <c r="J109" s="129">
        <f>J287</f>
        <v>0</v>
      </c>
      <c r="L109" s="125"/>
    </row>
    <row r="110" spans="1:31" s="10" customFormat="1" ht="15.95" customHeight="1">
      <c r="B110" s="130"/>
      <c r="D110" s="131" t="s">
        <v>110</v>
      </c>
      <c r="E110" s="132"/>
      <c r="F110" s="132"/>
      <c r="G110" s="132"/>
      <c r="H110" s="132"/>
      <c r="I110" s="133"/>
      <c r="J110" s="134">
        <f>J288</f>
        <v>0</v>
      </c>
      <c r="L110" s="130"/>
    </row>
    <row r="111" spans="1:31" s="9" customFormat="1" ht="15.95" customHeight="1">
      <c r="B111" s="125"/>
      <c r="D111" s="126" t="s">
        <v>111</v>
      </c>
      <c r="E111" s="127"/>
      <c r="F111" s="127"/>
      <c r="G111" s="127"/>
      <c r="H111" s="127"/>
      <c r="I111" s="128"/>
      <c r="J111" s="129">
        <f>J291</f>
        <v>0</v>
      </c>
      <c r="L111" s="125"/>
    </row>
    <row r="112" spans="1:31" s="2" customFormat="1" ht="15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95" customHeight="1">
      <c r="A114" s="29"/>
      <c r="B114" s="30"/>
      <c r="C114" s="124" t="s">
        <v>112</v>
      </c>
      <c r="D114" s="29"/>
      <c r="E114" s="29"/>
      <c r="F114" s="29"/>
      <c r="G114" s="29"/>
      <c r="H114" s="29"/>
      <c r="I114" s="93"/>
      <c r="J114" s="135">
        <f>ROUND(J115 + J116 + J117 + J118 + J119 + J120,2)</f>
        <v>0</v>
      </c>
      <c r="K114" s="29"/>
      <c r="L114" s="39"/>
      <c r="N114" s="136" t="s">
        <v>38</v>
      </c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95" customHeight="1">
      <c r="A115" s="29"/>
      <c r="B115" s="137"/>
      <c r="C115" s="93"/>
      <c r="D115" s="246" t="s">
        <v>113</v>
      </c>
      <c r="E115" s="247"/>
      <c r="F115" s="247"/>
      <c r="G115" s="93"/>
      <c r="H115" s="93"/>
      <c r="I115" s="93"/>
      <c r="J115" s="139">
        <v>0</v>
      </c>
      <c r="K115" s="93"/>
      <c r="L115" s="140"/>
      <c r="M115" s="141"/>
      <c r="N115" s="142" t="s">
        <v>40</v>
      </c>
      <c r="O115" s="141"/>
      <c r="P115" s="141"/>
      <c r="Q115" s="141"/>
      <c r="R115" s="141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3" t="s">
        <v>114</v>
      </c>
      <c r="AZ115" s="141"/>
      <c r="BA115" s="141"/>
      <c r="BB115" s="141"/>
      <c r="BC115" s="141"/>
      <c r="BD115" s="141"/>
      <c r="BE115" s="144">
        <f t="shared" ref="BE115:BE120" si="0">IF(N115="základná",J115,0)</f>
        <v>0</v>
      </c>
      <c r="BF115" s="144">
        <f t="shared" ref="BF115:BF120" si="1">IF(N115="znížená",J115,0)</f>
        <v>0</v>
      </c>
      <c r="BG115" s="144">
        <f t="shared" ref="BG115:BG120" si="2">IF(N115="zákl. prenesená",J115,0)</f>
        <v>0</v>
      </c>
      <c r="BH115" s="144">
        <f t="shared" ref="BH115:BH120" si="3">IF(N115="zníž. prenesená",J115,0)</f>
        <v>0</v>
      </c>
      <c r="BI115" s="144">
        <f t="shared" ref="BI115:BI120" si="4">IF(N115="nulová",J115,0)</f>
        <v>0</v>
      </c>
      <c r="BJ115" s="143" t="s">
        <v>115</v>
      </c>
      <c r="BK115" s="141"/>
      <c r="BL115" s="141"/>
      <c r="BM115" s="141"/>
    </row>
    <row r="116" spans="1:65" s="2" customFormat="1" ht="15.95" customHeight="1">
      <c r="A116" s="29"/>
      <c r="B116" s="137"/>
      <c r="C116" s="93"/>
      <c r="D116" s="246" t="s">
        <v>116</v>
      </c>
      <c r="E116" s="247"/>
      <c r="F116" s="247"/>
      <c r="G116" s="93"/>
      <c r="H116" s="93"/>
      <c r="I116" s="93"/>
      <c r="J116" s="139">
        <v>0</v>
      </c>
      <c r="K116" s="93"/>
      <c r="L116" s="140"/>
      <c r="M116" s="141"/>
      <c r="N116" s="142" t="s">
        <v>40</v>
      </c>
      <c r="O116" s="141"/>
      <c r="P116" s="141"/>
      <c r="Q116" s="141"/>
      <c r="R116" s="141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3" t="s">
        <v>114</v>
      </c>
      <c r="AZ116" s="141"/>
      <c r="BA116" s="141"/>
      <c r="BB116" s="141"/>
      <c r="BC116" s="141"/>
      <c r="BD116" s="141"/>
      <c r="BE116" s="144">
        <f t="shared" si="0"/>
        <v>0</v>
      </c>
      <c r="BF116" s="144">
        <f t="shared" si="1"/>
        <v>0</v>
      </c>
      <c r="BG116" s="144">
        <f t="shared" si="2"/>
        <v>0</v>
      </c>
      <c r="BH116" s="144">
        <f t="shared" si="3"/>
        <v>0</v>
      </c>
      <c r="BI116" s="144">
        <f t="shared" si="4"/>
        <v>0</v>
      </c>
      <c r="BJ116" s="143" t="s">
        <v>115</v>
      </c>
      <c r="BK116" s="141"/>
      <c r="BL116" s="141"/>
      <c r="BM116" s="141"/>
    </row>
    <row r="117" spans="1:65" s="2" customFormat="1" ht="15.95" customHeight="1">
      <c r="A117" s="29"/>
      <c r="B117" s="137"/>
      <c r="C117" s="93"/>
      <c r="D117" s="246" t="s">
        <v>117</v>
      </c>
      <c r="E117" s="247"/>
      <c r="F117" s="247"/>
      <c r="G117" s="93"/>
      <c r="H117" s="93"/>
      <c r="I117" s="93"/>
      <c r="J117" s="139">
        <v>0</v>
      </c>
      <c r="K117" s="93"/>
      <c r="L117" s="140"/>
      <c r="M117" s="141"/>
      <c r="N117" s="142" t="s">
        <v>40</v>
      </c>
      <c r="O117" s="141"/>
      <c r="P117" s="141"/>
      <c r="Q117" s="141"/>
      <c r="R117" s="141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3" t="s">
        <v>114</v>
      </c>
      <c r="AZ117" s="141"/>
      <c r="BA117" s="141"/>
      <c r="BB117" s="141"/>
      <c r="BC117" s="141"/>
      <c r="BD117" s="141"/>
      <c r="BE117" s="144">
        <f t="shared" si="0"/>
        <v>0</v>
      </c>
      <c r="BF117" s="144">
        <f t="shared" si="1"/>
        <v>0</v>
      </c>
      <c r="BG117" s="144">
        <f t="shared" si="2"/>
        <v>0</v>
      </c>
      <c r="BH117" s="144">
        <f t="shared" si="3"/>
        <v>0</v>
      </c>
      <c r="BI117" s="144">
        <f t="shared" si="4"/>
        <v>0</v>
      </c>
      <c r="BJ117" s="143" t="s">
        <v>115</v>
      </c>
      <c r="BK117" s="141"/>
      <c r="BL117" s="141"/>
      <c r="BM117" s="141"/>
    </row>
    <row r="118" spans="1:65" s="2" customFormat="1" ht="15.95" customHeight="1">
      <c r="A118" s="29"/>
      <c r="B118" s="137"/>
      <c r="C118" s="93"/>
      <c r="D118" s="246" t="s">
        <v>118</v>
      </c>
      <c r="E118" s="247"/>
      <c r="F118" s="247"/>
      <c r="G118" s="93"/>
      <c r="H118" s="93"/>
      <c r="I118" s="93"/>
      <c r="J118" s="139">
        <v>0</v>
      </c>
      <c r="K118" s="93"/>
      <c r="L118" s="140"/>
      <c r="M118" s="141"/>
      <c r="N118" s="142" t="s">
        <v>40</v>
      </c>
      <c r="O118" s="141"/>
      <c r="P118" s="141"/>
      <c r="Q118" s="141"/>
      <c r="R118" s="141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3" t="s">
        <v>114</v>
      </c>
      <c r="AZ118" s="141"/>
      <c r="BA118" s="141"/>
      <c r="BB118" s="141"/>
      <c r="BC118" s="141"/>
      <c r="BD118" s="141"/>
      <c r="BE118" s="144">
        <f t="shared" si="0"/>
        <v>0</v>
      </c>
      <c r="BF118" s="144">
        <f t="shared" si="1"/>
        <v>0</v>
      </c>
      <c r="BG118" s="144">
        <f t="shared" si="2"/>
        <v>0</v>
      </c>
      <c r="BH118" s="144">
        <f t="shared" si="3"/>
        <v>0</v>
      </c>
      <c r="BI118" s="144">
        <f t="shared" si="4"/>
        <v>0</v>
      </c>
      <c r="BJ118" s="143" t="s">
        <v>115</v>
      </c>
      <c r="BK118" s="141"/>
      <c r="BL118" s="141"/>
      <c r="BM118" s="141"/>
    </row>
    <row r="119" spans="1:65" s="2" customFormat="1" ht="15.95" customHeight="1">
      <c r="A119" s="29"/>
      <c r="B119" s="137"/>
      <c r="C119" s="93"/>
      <c r="D119" s="246" t="s">
        <v>119</v>
      </c>
      <c r="E119" s="247"/>
      <c r="F119" s="247"/>
      <c r="G119" s="93"/>
      <c r="H119" s="93"/>
      <c r="I119" s="93"/>
      <c r="J119" s="139">
        <v>0</v>
      </c>
      <c r="K119" s="93"/>
      <c r="L119" s="140"/>
      <c r="M119" s="141"/>
      <c r="N119" s="142" t="s">
        <v>40</v>
      </c>
      <c r="O119" s="141"/>
      <c r="P119" s="141"/>
      <c r="Q119" s="141"/>
      <c r="R119" s="141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3" t="s">
        <v>114</v>
      </c>
      <c r="AZ119" s="141"/>
      <c r="BA119" s="141"/>
      <c r="BB119" s="141"/>
      <c r="BC119" s="141"/>
      <c r="BD119" s="141"/>
      <c r="BE119" s="144">
        <f t="shared" si="0"/>
        <v>0</v>
      </c>
      <c r="BF119" s="144">
        <f t="shared" si="1"/>
        <v>0</v>
      </c>
      <c r="BG119" s="144">
        <f t="shared" si="2"/>
        <v>0</v>
      </c>
      <c r="BH119" s="144">
        <f t="shared" si="3"/>
        <v>0</v>
      </c>
      <c r="BI119" s="144">
        <f t="shared" si="4"/>
        <v>0</v>
      </c>
      <c r="BJ119" s="143" t="s">
        <v>115</v>
      </c>
      <c r="BK119" s="141"/>
      <c r="BL119" s="141"/>
      <c r="BM119" s="141"/>
    </row>
    <row r="120" spans="1:65" s="2" customFormat="1" ht="15.95" customHeight="1">
      <c r="A120" s="29"/>
      <c r="B120" s="137"/>
      <c r="C120" s="93"/>
      <c r="D120" s="138" t="s">
        <v>120</v>
      </c>
      <c r="E120" s="93"/>
      <c r="F120" s="93"/>
      <c r="G120" s="93"/>
      <c r="H120" s="93"/>
      <c r="I120" s="93"/>
      <c r="J120" s="139">
        <f>ROUND(J30*T120,2)</f>
        <v>0</v>
      </c>
      <c r="K120" s="93"/>
      <c r="L120" s="140"/>
      <c r="M120" s="141"/>
      <c r="N120" s="142" t="s">
        <v>40</v>
      </c>
      <c r="O120" s="141"/>
      <c r="P120" s="141"/>
      <c r="Q120" s="141"/>
      <c r="R120" s="141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3" t="s">
        <v>121</v>
      </c>
      <c r="AZ120" s="141"/>
      <c r="BA120" s="141"/>
      <c r="BB120" s="141"/>
      <c r="BC120" s="141"/>
      <c r="BD120" s="141"/>
      <c r="BE120" s="144">
        <f t="shared" si="0"/>
        <v>0</v>
      </c>
      <c r="BF120" s="144">
        <f t="shared" si="1"/>
        <v>0</v>
      </c>
      <c r="BG120" s="144">
        <f t="shared" si="2"/>
        <v>0</v>
      </c>
      <c r="BH120" s="144">
        <f t="shared" si="3"/>
        <v>0</v>
      </c>
      <c r="BI120" s="144">
        <f t="shared" si="4"/>
        <v>0</v>
      </c>
      <c r="BJ120" s="143" t="s">
        <v>115</v>
      </c>
      <c r="BK120" s="141"/>
      <c r="BL120" s="141"/>
      <c r="BM120" s="141"/>
    </row>
    <row r="121" spans="1:65" s="2" customFormat="1" ht="15.9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95" customHeight="1">
      <c r="A122" s="29"/>
      <c r="B122" s="30"/>
      <c r="C122" s="145" t="s">
        <v>122</v>
      </c>
      <c r="D122" s="107"/>
      <c r="E122" s="107"/>
      <c r="F122" s="107"/>
      <c r="G122" s="107"/>
      <c r="H122" s="107"/>
      <c r="I122" s="122"/>
      <c r="J122" s="146">
        <f>ROUND(J96+J114,2)</f>
        <v>0</v>
      </c>
      <c r="K122" s="10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5.95" customHeight="1">
      <c r="A123" s="29"/>
      <c r="B123" s="44"/>
      <c r="C123" s="45"/>
      <c r="D123" s="45"/>
      <c r="E123" s="45"/>
      <c r="F123" s="45"/>
      <c r="G123" s="45"/>
      <c r="H123" s="45"/>
      <c r="I123" s="119"/>
      <c r="J123" s="45"/>
      <c r="K123" s="45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ht="15.95" customHeight="1"/>
    <row r="125" spans="1:65" ht="15.95" customHeight="1"/>
    <row r="126" spans="1:65" ht="15" customHeight="1"/>
    <row r="127" spans="1:65" s="2" customFormat="1" ht="15" customHeight="1">
      <c r="A127" s="29"/>
      <c r="B127" s="46"/>
      <c r="C127" s="47"/>
      <c r="D127" s="47"/>
      <c r="E127" s="47"/>
      <c r="F127" s="47"/>
      <c r="G127" s="47"/>
      <c r="H127" s="47"/>
      <c r="I127" s="120"/>
      <c r="J127" s="47"/>
      <c r="K127" s="47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5" customHeight="1">
      <c r="A128" s="29"/>
      <c r="B128" s="30"/>
      <c r="C128" s="18" t="s">
        <v>123</v>
      </c>
      <c r="D128" s="29"/>
      <c r="E128" s="29"/>
      <c r="F128" s="29"/>
      <c r="G128" s="29"/>
      <c r="H128" s="29"/>
      <c r="I128" s="93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15</v>
      </c>
      <c r="D130" s="29"/>
      <c r="E130" s="29"/>
      <c r="F130" s="29"/>
      <c r="G130" s="29"/>
      <c r="H130" s="29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6.5" customHeight="1">
      <c r="A131" s="29"/>
      <c r="B131" s="30"/>
      <c r="C131" s="29"/>
      <c r="D131" s="29"/>
      <c r="E131" s="242" t="str">
        <f>E7</f>
        <v>Rekonštrukcia strechy Nám. Majstra Pavla 47, Levoča</v>
      </c>
      <c r="F131" s="243"/>
      <c r="G131" s="243"/>
      <c r="H131" s="243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88</v>
      </c>
      <c r="D132" s="29"/>
      <c r="E132" s="29"/>
      <c r="F132" s="29"/>
      <c r="G132" s="29"/>
      <c r="H132" s="29"/>
      <c r="I132" s="93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6.5" customHeight="1">
      <c r="A133" s="29"/>
      <c r="B133" s="30"/>
      <c r="C133" s="29"/>
      <c r="D133" s="29"/>
      <c r="E133" s="222" t="str">
        <f>E9</f>
        <v>01 - I. etapa</v>
      </c>
      <c r="F133" s="244"/>
      <c r="G133" s="244"/>
      <c r="H133" s="244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2" customHeight="1">
      <c r="A135" s="29"/>
      <c r="B135" s="30"/>
      <c r="C135" s="24" t="s">
        <v>19</v>
      </c>
      <c r="D135" s="29"/>
      <c r="E135" s="29"/>
      <c r="F135" s="22" t="str">
        <f>F12</f>
        <v>Levoča</v>
      </c>
      <c r="G135" s="29"/>
      <c r="H135" s="29"/>
      <c r="I135" s="94" t="s">
        <v>21</v>
      </c>
      <c r="J135" s="52" t="str">
        <f>IF(J12="","",J12)</f>
        <v>11. 9. 2020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93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25.7" customHeight="1">
      <c r="A137" s="29"/>
      <c r="B137" s="30"/>
      <c r="C137" s="24" t="s">
        <v>23</v>
      </c>
      <c r="D137" s="29"/>
      <c r="E137" s="29"/>
      <c r="F137" s="22" t="str">
        <f>E15</f>
        <v xml:space="preserve"> </v>
      </c>
      <c r="G137" s="29"/>
      <c r="H137" s="29"/>
      <c r="I137" s="94" t="s">
        <v>29</v>
      </c>
      <c r="J137" s="27" t="str">
        <f>E21</f>
        <v>Ing. Arch. M.Dzurilla</v>
      </c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5.2" customHeight="1">
      <c r="A138" s="29"/>
      <c r="B138" s="30"/>
      <c r="C138" s="24" t="s">
        <v>27</v>
      </c>
      <c r="D138" s="29"/>
      <c r="E138" s="29"/>
      <c r="F138" s="22" t="str">
        <f>IF(E18="","",E18)</f>
        <v>Vyplň údaj</v>
      </c>
      <c r="G138" s="29"/>
      <c r="H138" s="29"/>
      <c r="I138" s="94" t="s">
        <v>32</v>
      </c>
      <c r="J138" s="27" t="str">
        <f>E24</f>
        <v xml:space="preserve"> 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2" customFormat="1" ht="10.35" customHeight="1">
      <c r="A139" s="29"/>
      <c r="B139" s="30"/>
      <c r="C139" s="29"/>
      <c r="D139" s="29"/>
      <c r="E139" s="29"/>
      <c r="F139" s="29"/>
      <c r="G139" s="29"/>
      <c r="H139" s="29"/>
      <c r="I139" s="93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5" s="11" customFormat="1" ht="29.25" customHeight="1">
      <c r="A140" s="147"/>
      <c r="B140" s="148"/>
      <c r="C140" s="149" t="s">
        <v>124</v>
      </c>
      <c r="D140" s="150" t="s">
        <v>59</v>
      </c>
      <c r="E140" s="150" t="s">
        <v>55</v>
      </c>
      <c r="F140" s="150" t="s">
        <v>56</v>
      </c>
      <c r="G140" s="150" t="s">
        <v>125</v>
      </c>
      <c r="H140" s="150" t="s">
        <v>126</v>
      </c>
      <c r="I140" s="151" t="s">
        <v>127</v>
      </c>
      <c r="J140" s="152" t="s">
        <v>94</v>
      </c>
      <c r="K140" s="153" t="s">
        <v>128</v>
      </c>
      <c r="L140" s="154"/>
      <c r="M140" s="59" t="s">
        <v>1</v>
      </c>
      <c r="N140" s="60" t="s">
        <v>38</v>
      </c>
      <c r="O140" s="60" t="s">
        <v>129</v>
      </c>
      <c r="P140" s="60" t="s">
        <v>130</v>
      </c>
      <c r="Q140" s="60" t="s">
        <v>131</v>
      </c>
      <c r="R140" s="60" t="s">
        <v>132</v>
      </c>
      <c r="S140" s="60" t="s">
        <v>133</v>
      </c>
      <c r="T140" s="61" t="s">
        <v>134</v>
      </c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</row>
    <row r="141" spans="1:65" s="2" customFormat="1" ht="22.9" customHeight="1">
      <c r="A141" s="29"/>
      <c r="B141" s="30"/>
      <c r="C141" s="66" t="s">
        <v>90</v>
      </c>
      <c r="D141" s="29"/>
      <c r="E141" s="29"/>
      <c r="F141" s="29"/>
      <c r="G141" s="29"/>
      <c r="H141" s="29"/>
      <c r="I141" s="93"/>
      <c r="J141" s="155">
        <f>BK141</f>
        <v>0</v>
      </c>
      <c r="K141" s="29"/>
      <c r="L141" s="30"/>
      <c r="M141" s="62"/>
      <c r="N141" s="53"/>
      <c r="O141" s="63"/>
      <c r="P141" s="156">
        <f>P142+P166+P287+P291</f>
        <v>0</v>
      </c>
      <c r="Q141" s="63"/>
      <c r="R141" s="156">
        <f>R142+R166+R287+R291</f>
        <v>14.309452616137001</v>
      </c>
      <c r="S141" s="63"/>
      <c r="T141" s="157">
        <f>T142+T166+T287+T291</f>
        <v>70.522552000000005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73</v>
      </c>
      <c r="AU141" s="14" t="s">
        <v>96</v>
      </c>
      <c r="BK141" s="158">
        <f>BK142+BK166+BK287+BK291</f>
        <v>0</v>
      </c>
    </row>
    <row r="142" spans="1:65" s="12" customFormat="1" ht="25.9" customHeight="1">
      <c r="B142" s="159"/>
      <c r="D142" s="160" t="s">
        <v>73</v>
      </c>
      <c r="E142" s="161" t="s">
        <v>135</v>
      </c>
      <c r="F142" s="161" t="s">
        <v>136</v>
      </c>
      <c r="I142" s="162"/>
      <c r="J142" s="163">
        <f>BK142</f>
        <v>0</v>
      </c>
      <c r="L142" s="159"/>
      <c r="M142" s="164"/>
      <c r="N142" s="165"/>
      <c r="O142" s="165"/>
      <c r="P142" s="166">
        <f>P143+P145+P151+P164</f>
        <v>0</v>
      </c>
      <c r="Q142" s="165"/>
      <c r="R142" s="166">
        <f>R143+R145+R151+R164</f>
        <v>1.78526871</v>
      </c>
      <c r="S142" s="165"/>
      <c r="T142" s="167">
        <f>T143+T145+T151+T164</f>
        <v>4.9783799999999996</v>
      </c>
      <c r="AR142" s="160" t="s">
        <v>82</v>
      </c>
      <c r="AT142" s="168" t="s">
        <v>73</v>
      </c>
      <c r="AU142" s="168" t="s">
        <v>74</v>
      </c>
      <c r="AY142" s="160" t="s">
        <v>137</v>
      </c>
      <c r="BK142" s="169">
        <f>BK143+BK145+BK151+BK164</f>
        <v>0</v>
      </c>
    </row>
    <row r="143" spans="1:65" s="12" customFormat="1" ht="22.9" customHeight="1">
      <c r="B143" s="159"/>
      <c r="D143" s="160" t="s">
        <v>73</v>
      </c>
      <c r="E143" s="170" t="s">
        <v>138</v>
      </c>
      <c r="F143" s="170" t="s">
        <v>139</v>
      </c>
      <c r="I143" s="162"/>
      <c r="J143" s="171">
        <f>BK143</f>
        <v>0</v>
      </c>
      <c r="L143" s="159"/>
      <c r="M143" s="164"/>
      <c r="N143" s="165"/>
      <c r="O143" s="165"/>
      <c r="P143" s="166">
        <f>P144</f>
        <v>0</v>
      </c>
      <c r="Q143" s="165"/>
      <c r="R143" s="166">
        <f>R144</f>
        <v>0.73464660000000004</v>
      </c>
      <c r="S143" s="165"/>
      <c r="T143" s="167">
        <f>T144</f>
        <v>0</v>
      </c>
      <c r="AR143" s="160" t="s">
        <v>82</v>
      </c>
      <c r="AT143" s="168" t="s">
        <v>73</v>
      </c>
      <c r="AU143" s="168" t="s">
        <v>82</v>
      </c>
      <c r="AY143" s="160" t="s">
        <v>137</v>
      </c>
      <c r="BK143" s="169">
        <f>BK144</f>
        <v>0</v>
      </c>
    </row>
    <row r="144" spans="1:65" s="2" customFormat="1" ht="21.75" customHeight="1">
      <c r="A144" s="29"/>
      <c r="B144" s="137"/>
      <c r="C144" s="172" t="s">
        <v>82</v>
      </c>
      <c r="D144" s="172" t="s">
        <v>140</v>
      </c>
      <c r="E144" s="173" t="s">
        <v>141</v>
      </c>
      <c r="F144" s="174" t="s">
        <v>142</v>
      </c>
      <c r="G144" s="175" t="s">
        <v>143</v>
      </c>
      <c r="H144" s="176">
        <v>0.45</v>
      </c>
      <c r="I144" s="177"/>
      <c r="J144" s="178">
        <f>ROUND(I144*H144,2)</f>
        <v>0</v>
      </c>
      <c r="K144" s="179"/>
      <c r="L144" s="30"/>
      <c r="M144" s="180" t="s">
        <v>1</v>
      </c>
      <c r="N144" s="181" t="s">
        <v>40</v>
      </c>
      <c r="O144" s="55"/>
      <c r="P144" s="182">
        <f>O144*H144</f>
        <v>0</v>
      </c>
      <c r="Q144" s="182">
        <v>1.6325480000000001</v>
      </c>
      <c r="R144" s="182">
        <f>Q144*H144</f>
        <v>0.73464660000000004</v>
      </c>
      <c r="S144" s="182">
        <v>0</v>
      </c>
      <c r="T144" s="18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84" t="s">
        <v>144</v>
      </c>
      <c r="AT144" s="184" t="s">
        <v>140</v>
      </c>
      <c r="AU144" s="184" t="s">
        <v>115</v>
      </c>
      <c r="AY144" s="14" t="s">
        <v>137</v>
      </c>
      <c r="BE144" s="185">
        <f>IF(N144="základná",J144,0)</f>
        <v>0</v>
      </c>
      <c r="BF144" s="185">
        <f>IF(N144="znížená",J144,0)</f>
        <v>0</v>
      </c>
      <c r="BG144" s="185">
        <f>IF(N144="zákl. prenesená",J144,0)</f>
        <v>0</v>
      </c>
      <c r="BH144" s="185">
        <f>IF(N144="zníž. prenesená",J144,0)</f>
        <v>0</v>
      </c>
      <c r="BI144" s="185">
        <f>IF(N144="nulová",J144,0)</f>
        <v>0</v>
      </c>
      <c r="BJ144" s="14" t="s">
        <v>115</v>
      </c>
      <c r="BK144" s="185">
        <f>ROUND(I144*H144,2)</f>
        <v>0</v>
      </c>
      <c r="BL144" s="14" t="s">
        <v>144</v>
      </c>
      <c r="BM144" s="184" t="s">
        <v>145</v>
      </c>
    </row>
    <row r="145" spans="1:65" s="12" customFormat="1" ht="22.9" customHeight="1">
      <c r="B145" s="159"/>
      <c r="D145" s="160" t="s">
        <v>73</v>
      </c>
      <c r="E145" s="170" t="s">
        <v>146</v>
      </c>
      <c r="F145" s="170" t="s">
        <v>147</v>
      </c>
      <c r="I145" s="162"/>
      <c r="J145" s="171">
        <f>BK145</f>
        <v>0</v>
      </c>
      <c r="L145" s="159"/>
      <c r="M145" s="164"/>
      <c r="N145" s="165"/>
      <c r="O145" s="165"/>
      <c r="P145" s="166">
        <f>SUM(P146:P150)</f>
        <v>0</v>
      </c>
      <c r="Q145" s="165"/>
      <c r="R145" s="166">
        <f>SUM(R146:R150)</f>
        <v>0.89155319999999993</v>
      </c>
      <c r="S145" s="165"/>
      <c r="T145" s="167">
        <f>SUM(T146:T150)</f>
        <v>0</v>
      </c>
      <c r="AR145" s="160" t="s">
        <v>82</v>
      </c>
      <c r="AT145" s="168" t="s">
        <v>73</v>
      </c>
      <c r="AU145" s="168" t="s">
        <v>82</v>
      </c>
      <c r="AY145" s="160" t="s">
        <v>137</v>
      </c>
      <c r="BK145" s="169">
        <f>SUM(BK146:BK150)</f>
        <v>0</v>
      </c>
    </row>
    <row r="146" spans="1:65" s="2" customFormat="1" ht="21.75" customHeight="1">
      <c r="A146" s="29"/>
      <c r="B146" s="137"/>
      <c r="C146" s="172" t="s">
        <v>115</v>
      </c>
      <c r="D146" s="172" t="s">
        <v>140</v>
      </c>
      <c r="E146" s="173" t="s">
        <v>148</v>
      </c>
      <c r="F146" s="174" t="s">
        <v>149</v>
      </c>
      <c r="G146" s="175" t="s">
        <v>150</v>
      </c>
      <c r="H146" s="176">
        <v>21.18</v>
      </c>
      <c r="I146" s="177"/>
      <c r="J146" s="178">
        <f>ROUND(I146*H146,2)</f>
        <v>0</v>
      </c>
      <c r="K146" s="179"/>
      <c r="L146" s="30"/>
      <c r="M146" s="180" t="s">
        <v>1</v>
      </c>
      <c r="N146" s="181" t="s">
        <v>40</v>
      </c>
      <c r="O146" s="55"/>
      <c r="P146" s="182">
        <f>O146*H146</f>
        <v>0</v>
      </c>
      <c r="Q146" s="182">
        <v>2.0000000000000001E-4</v>
      </c>
      <c r="R146" s="182">
        <f>Q146*H146</f>
        <v>4.2360000000000002E-3</v>
      </c>
      <c r="S146" s="182">
        <v>0</v>
      </c>
      <c r="T146" s="18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84" t="s">
        <v>144</v>
      </c>
      <c r="AT146" s="184" t="s">
        <v>140</v>
      </c>
      <c r="AU146" s="184" t="s">
        <v>115</v>
      </c>
      <c r="AY146" s="14" t="s">
        <v>137</v>
      </c>
      <c r="BE146" s="185">
        <f>IF(N146="základná",J146,0)</f>
        <v>0</v>
      </c>
      <c r="BF146" s="185">
        <f>IF(N146="znížená",J146,0)</f>
        <v>0</v>
      </c>
      <c r="BG146" s="185">
        <f>IF(N146="zákl. prenesená",J146,0)</f>
        <v>0</v>
      </c>
      <c r="BH146" s="185">
        <f>IF(N146="zníž. prenesená",J146,0)</f>
        <v>0</v>
      </c>
      <c r="BI146" s="185">
        <f>IF(N146="nulová",J146,0)</f>
        <v>0</v>
      </c>
      <c r="BJ146" s="14" t="s">
        <v>115</v>
      </c>
      <c r="BK146" s="185">
        <f>ROUND(I146*H146,2)</f>
        <v>0</v>
      </c>
      <c r="BL146" s="14" t="s">
        <v>144</v>
      </c>
      <c r="BM146" s="184" t="s">
        <v>151</v>
      </c>
    </row>
    <row r="147" spans="1:65" s="2" customFormat="1" ht="21.75" customHeight="1">
      <c r="A147" s="29"/>
      <c r="B147" s="137"/>
      <c r="C147" s="172" t="s">
        <v>138</v>
      </c>
      <c r="D147" s="172" t="s">
        <v>140</v>
      </c>
      <c r="E147" s="173" t="s">
        <v>152</v>
      </c>
      <c r="F147" s="174" t="s">
        <v>153</v>
      </c>
      <c r="G147" s="175" t="s">
        <v>150</v>
      </c>
      <c r="H147" s="176">
        <v>6</v>
      </c>
      <c r="I147" s="177"/>
      <c r="J147" s="178">
        <f>ROUND(I147*H147,2)</f>
        <v>0</v>
      </c>
      <c r="K147" s="179"/>
      <c r="L147" s="30"/>
      <c r="M147" s="180" t="s">
        <v>1</v>
      </c>
      <c r="N147" s="181" t="s">
        <v>40</v>
      </c>
      <c r="O147" s="55"/>
      <c r="P147" s="182">
        <f>O147*H147</f>
        <v>0</v>
      </c>
      <c r="Q147" s="182">
        <v>1.89E-2</v>
      </c>
      <c r="R147" s="182">
        <f>Q147*H147</f>
        <v>0.1134</v>
      </c>
      <c r="S147" s="182">
        <v>0</v>
      </c>
      <c r="T147" s="18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84" t="s">
        <v>144</v>
      </c>
      <c r="AT147" s="184" t="s">
        <v>140</v>
      </c>
      <c r="AU147" s="184" t="s">
        <v>115</v>
      </c>
      <c r="AY147" s="14" t="s">
        <v>137</v>
      </c>
      <c r="BE147" s="185">
        <f>IF(N147="základná",J147,0)</f>
        <v>0</v>
      </c>
      <c r="BF147" s="185">
        <f>IF(N147="znížená",J147,0)</f>
        <v>0</v>
      </c>
      <c r="BG147" s="185">
        <f>IF(N147="zákl. prenesená",J147,0)</f>
        <v>0</v>
      </c>
      <c r="BH147" s="185">
        <f>IF(N147="zníž. prenesená",J147,0)</f>
        <v>0</v>
      </c>
      <c r="BI147" s="185">
        <f>IF(N147="nulová",J147,0)</f>
        <v>0</v>
      </c>
      <c r="BJ147" s="14" t="s">
        <v>115</v>
      </c>
      <c r="BK147" s="185">
        <f>ROUND(I147*H147,2)</f>
        <v>0</v>
      </c>
      <c r="BL147" s="14" t="s">
        <v>144</v>
      </c>
      <c r="BM147" s="184" t="s">
        <v>154</v>
      </c>
    </row>
    <row r="148" spans="1:65" s="2" customFormat="1" ht="21.75" customHeight="1">
      <c r="A148" s="29"/>
      <c r="B148" s="137"/>
      <c r="C148" s="172" t="s">
        <v>144</v>
      </c>
      <c r="D148" s="172" t="s">
        <v>140</v>
      </c>
      <c r="E148" s="173" t="s">
        <v>155</v>
      </c>
      <c r="F148" s="174" t="s">
        <v>156</v>
      </c>
      <c r="G148" s="175" t="s">
        <v>150</v>
      </c>
      <c r="H148" s="176">
        <v>21.18</v>
      </c>
      <c r="I148" s="177"/>
      <c r="J148" s="178">
        <f>ROUND(I148*H148,2)</f>
        <v>0</v>
      </c>
      <c r="K148" s="179"/>
      <c r="L148" s="30"/>
      <c r="M148" s="180" t="s">
        <v>1</v>
      </c>
      <c r="N148" s="181" t="s">
        <v>40</v>
      </c>
      <c r="O148" s="55"/>
      <c r="P148" s="182">
        <f>O148*H148</f>
        <v>0</v>
      </c>
      <c r="Q148" s="182">
        <v>3.15E-2</v>
      </c>
      <c r="R148" s="182">
        <f>Q148*H148</f>
        <v>0.66717000000000004</v>
      </c>
      <c r="S148" s="182">
        <v>0</v>
      </c>
      <c r="T148" s="18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84" t="s">
        <v>144</v>
      </c>
      <c r="AT148" s="184" t="s">
        <v>140</v>
      </c>
      <c r="AU148" s="184" t="s">
        <v>115</v>
      </c>
      <c r="AY148" s="14" t="s">
        <v>137</v>
      </c>
      <c r="BE148" s="185">
        <f>IF(N148="základná",J148,0)</f>
        <v>0</v>
      </c>
      <c r="BF148" s="185">
        <f>IF(N148="znížená",J148,0)</f>
        <v>0</v>
      </c>
      <c r="BG148" s="185">
        <f>IF(N148="zákl. prenesená",J148,0)</f>
        <v>0</v>
      </c>
      <c r="BH148" s="185">
        <f>IF(N148="zníž. prenesená",J148,0)</f>
        <v>0</v>
      </c>
      <c r="BI148" s="185">
        <f>IF(N148="nulová",J148,0)</f>
        <v>0</v>
      </c>
      <c r="BJ148" s="14" t="s">
        <v>115</v>
      </c>
      <c r="BK148" s="185">
        <f>ROUND(I148*H148,2)</f>
        <v>0</v>
      </c>
      <c r="BL148" s="14" t="s">
        <v>144</v>
      </c>
      <c r="BM148" s="184" t="s">
        <v>157</v>
      </c>
    </row>
    <row r="149" spans="1:65" s="2" customFormat="1" ht="21.75" customHeight="1">
      <c r="A149" s="29"/>
      <c r="B149" s="137"/>
      <c r="C149" s="172" t="s">
        <v>158</v>
      </c>
      <c r="D149" s="172" t="s">
        <v>140</v>
      </c>
      <c r="E149" s="173" t="s">
        <v>159</v>
      </c>
      <c r="F149" s="174" t="s">
        <v>160</v>
      </c>
      <c r="G149" s="175" t="s">
        <v>150</v>
      </c>
      <c r="H149" s="176">
        <v>21.18</v>
      </c>
      <c r="I149" s="177"/>
      <c r="J149" s="178">
        <f>ROUND(I149*H149,2)</f>
        <v>0</v>
      </c>
      <c r="K149" s="179"/>
      <c r="L149" s="30"/>
      <c r="M149" s="180" t="s">
        <v>1</v>
      </c>
      <c r="N149" s="181" t="s">
        <v>40</v>
      </c>
      <c r="O149" s="55"/>
      <c r="P149" s="182">
        <f>O149*H149</f>
        <v>0</v>
      </c>
      <c r="Q149" s="182">
        <v>4.725E-3</v>
      </c>
      <c r="R149" s="182">
        <f>Q149*H149</f>
        <v>0.1000755</v>
      </c>
      <c r="S149" s="182">
        <v>0</v>
      </c>
      <c r="T149" s="18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84" t="s">
        <v>144</v>
      </c>
      <c r="AT149" s="184" t="s">
        <v>140</v>
      </c>
      <c r="AU149" s="184" t="s">
        <v>115</v>
      </c>
      <c r="AY149" s="14" t="s">
        <v>137</v>
      </c>
      <c r="BE149" s="185">
        <f>IF(N149="základná",J149,0)</f>
        <v>0</v>
      </c>
      <c r="BF149" s="185">
        <f>IF(N149="znížená",J149,0)</f>
        <v>0</v>
      </c>
      <c r="BG149" s="185">
        <f>IF(N149="zákl. prenesená",J149,0)</f>
        <v>0</v>
      </c>
      <c r="BH149" s="185">
        <f>IF(N149="zníž. prenesená",J149,0)</f>
        <v>0</v>
      </c>
      <c r="BI149" s="185">
        <f>IF(N149="nulová",J149,0)</f>
        <v>0</v>
      </c>
      <c r="BJ149" s="14" t="s">
        <v>115</v>
      </c>
      <c r="BK149" s="185">
        <f>ROUND(I149*H149,2)</f>
        <v>0</v>
      </c>
      <c r="BL149" s="14" t="s">
        <v>144</v>
      </c>
      <c r="BM149" s="184" t="s">
        <v>161</v>
      </c>
    </row>
    <row r="150" spans="1:65" s="2" customFormat="1" ht="16.5" customHeight="1">
      <c r="A150" s="29"/>
      <c r="B150" s="137"/>
      <c r="C150" s="172" t="s">
        <v>146</v>
      </c>
      <c r="D150" s="172" t="s">
        <v>140</v>
      </c>
      <c r="E150" s="173" t="s">
        <v>162</v>
      </c>
      <c r="F150" s="174" t="s">
        <v>163</v>
      </c>
      <c r="G150" s="175" t="s">
        <v>150</v>
      </c>
      <c r="H150" s="176">
        <v>21.18</v>
      </c>
      <c r="I150" s="177"/>
      <c r="J150" s="178">
        <f>ROUND(I150*H150,2)</f>
        <v>0</v>
      </c>
      <c r="K150" s="179"/>
      <c r="L150" s="30"/>
      <c r="M150" s="180" t="s">
        <v>1</v>
      </c>
      <c r="N150" s="181" t="s">
        <v>40</v>
      </c>
      <c r="O150" s="55"/>
      <c r="P150" s="182">
        <f>O150*H150</f>
        <v>0</v>
      </c>
      <c r="Q150" s="182">
        <v>3.1500000000000001E-4</v>
      </c>
      <c r="R150" s="182">
        <f>Q150*H150</f>
        <v>6.6717E-3</v>
      </c>
      <c r="S150" s="182">
        <v>0</v>
      </c>
      <c r="T150" s="18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84" t="s">
        <v>144</v>
      </c>
      <c r="AT150" s="184" t="s">
        <v>140</v>
      </c>
      <c r="AU150" s="184" t="s">
        <v>115</v>
      </c>
      <c r="AY150" s="14" t="s">
        <v>137</v>
      </c>
      <c r="BE150" s="185">
        <f>IF(N150="základná",J150,0)</f>
        <v>0</v>
      </c>
      <c r="BF150" s="185">
        <f>IF(N150="znížená",J150,0)</f>
        <v>0</v>
      </c>
      <c r="BG150" s="185">
        <f>IF(N150="zákl. prenesená",J150,0)</f>
        <v>0</v>
      </c>
      <c r="BH150" s="185">
        <f>IF(N150="zníž. prenesená",J150,0)</f>
        <v>0</v>
      </c>
      <c r="BI150" s="185">
        <f>IF(N150="nulová",J150,0)</f>
        <v>0</v>
      </c>
      <c r="BJ150" s="14" t="s">
        <v>115</v>
      </c>
      <c r="BK150" s="185">
        <f>ROUND(I150*H150,2)</f>
        <v>0</v>
      </c>
      <c r="BL150" s="14" t="s">
        <v>144</v>
      </c>
      <c r="BM150" s="184" t="s">
        <v>164</v>
      </c>
    </row>
    <row r="151" spans="1:65" s="12" customFormat="1" ht="22.9" customHeight="1">
      <c r="B151" s="159"/>
      <c r="D151" s="160" t="s">
        <v>73</v>
      </c>
      <c r="E151" s="170" t="s">
        <v>165</v>
      </c>
      <c r="F151" s="170" t="s">
        <v>166</v>
      </c>
      <c r="I151" s="162"/>
      <c r="J151" s="171">
        <f>BK151</f>
        <v>0</v>
      </c>
      <c r="L151" s="159"/>
      <c r="M151" s="164"/>
      <c r="N151" s="165"/>
      <c r="O151" s="165"/>
      <c r="P151" s="166">
        <f>SUM(P152:P163)</f>
        <v>0</v>
      </c>
      <c r="Q151" s="165"/>
      <c r="R151" s="166">
        <f>SUM(R152:R163)</f>
        <v>0.15906891000000001</v>
      </c>
      <c r="S151" s="165"/>
      <c r="T151" s="167">
        <f>SUM(T152:T163)</f>
        <v>4.9783799999999996</v>
      </c>
      <c r="AR151" s="160" t="s">
        <v>82</v>
      </c>
      <c r="AT151" s="168" t="s">
        <v>73</v>
      </c>
      <c r="AU151" s="168" t="s">
        <v>82</v>
      </c>
      <c r="AY151" s="160" t="s">
        <v>137</v>
      </c>
      <c r="BK151" s="169">
        <f>SUM(BK152:BK163)</f>
        <v>0</v>
      </c>
    </row>
    <row r="152" spans="1:65" s="2" customFormat="1" ht="21.75" customHeight="1">
      <c r="A152" s="29"/>
      <c r="B152" s="137"/>
      <c r="C152" s="172" t="s">
        <v>167</v>
      </c>
      <c r="D152" s="172" t="s">
        <v>140</v>
      </c>
      <c r="E152" s="173" t="s">
        <v>168</v>
      </c>
      <c r="F152" s="174" t="s">
        <v>169</v>
      </c>
      <c r="G152" s="175" t="s">
        <v>143</v>
      </c>
      <c r="H152" s="176">
        <v>2.86</v>
      </c>
      <c r="I152" s="177"/>
      <c r="J152" s="178">
        <f t="shared" ref="J152:J163" si="5">ROUND(I152*H152,2)</f>
        <v>0</v>
      </c>
      <c r="K152" s="179"/>
      <c r="L152" s="30"/>
      <c r="M152" s="180" t="s">
        <v>1</v>
      </c>
      <c r="N152" s="181" t="s">
        <v>40</v>
      </c>
      <c r="O152" s="55"/>
      <c r="P152" s="182">
        <f t="shared" ref="P152:P163" si="6">O152*H152</f>
        <v>0</v>
      </c>
      <c r="Q152" s="182">
        <v>0</v>
      </c>
      <c r="R152" s="182">
        <f t="shared" ref="R152:R163" si="7">Q152*H152</f>
        <v>0</v>
      </c>
      <c r="S152" s="182">
        <v>1.633</v>
      </c>
      <c r="T152" s="183">
        <f t="shared" ref="T152:T163" si="8">S152*H152</f>
        <v>4.6703799999999998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84" t="s">
        <v>144</v>
      </c>
      <c r="AT152" s="184" t="s">
        <v>140</v>
      </c>
      <c r="AU152" s="184" t="s">
        <v>115</v>
      </c>
      <c r="AY152" s="14" t="s">
        <v>137</v>
      </c>
      <c r="BE152" s="185">
        <f t="shared" ref="BE152:BE163" si="9">IF(N152="základná",J152,0)</f>
        <v>0</v>
      </c>
      <c r="BF152" s="185">
        <f t="shared" ref="BF152:BF163" si="10">IF(N152="znížená",J152,0)</f>
        <v>0</v>
      </c>
      <c r="BG152" s="185">
        <f t="shared" ref="BG152:BG163" si="11">IF(N152="zákl. prenesená",J152,0)</f>
        <v>0</v>
      </c>
      <c r="BH152" s="185">
        <f t="shared" ref="BH152:BH163" si="12">IF(N152="zníž. prenesená",J152,0)</f>
        <v>0</v>
      </c>
      <c r="BI152" s="185">
        <f t="shared" ref="BI152:BI163" si="13">IF(N152="nulová",J152,0)</f>
        <v>0</v>
      </c>
      <c r="BJ152" s="14" t="s">
        <v>115</v>
      </c>
      <c r="BK152" s="185">
        <f t="shared" ref="BK152:BK163" si="14">ROUND(I152*H152,2)</f>
        <v>0</v>
      </c>
      <c r="BL152" s="14" t="s">
        <v>144</v>
      </c>
      <c r="BM152" s="184" t="s">
        <v>170</v>
      </c>
    </row>
    <row r="153" spans="1:65" s="2" customFormat="1" ht="21.75" customHeight="1">
      <c r="A153" s="29"/>
      <c r="B153" s="137"/>
      <c r="C153" s="172" t="s">
        <v>171</v>
      </c>
      <c r="D153" s="172" t="s">
        <v>140</v>
      </c>
      <c r="E153" s="173" t="s">
        <v>172</v>
      </c>
      <c r="F153" s="174" t="s">
        <v>173</v>
      </c>
      <c r="G153" s="175" t="s">
        <v>143</v>
      </c>
      <c r="H153" s="176">
        <v>0.14000000000000001</v>
      </c>
      <c r="I153" s="177"/>
      <c r="J153" s="178">
        <f t="shared" si="5"/>
        <v>0</v>
      </c>
      <c r="K153" s="179"/>
      <c r="L153" s="30"/>
      <c r="M153" s="180" t="s">
        <v>1</v>
      </c>
      <c r="N153" s="181" t="s">
        <v>40</v>
      </c>
      <c r="O153" s="55"/>
      <c r="P153" s="182">
        <f t="shared" si="6"/>
        <v>0</v>
      </c>
      <c r="Q153" s="182">
        <v>0</v>
      </c>
      <c r="R153" s="182">
        <f t="shared" si="7"/>
        <v>0</v>
      </c>
      <c r="S153" s="182">
        <v>2.2000000000000002</v>
      </c>
      <c r="T153" s="183">
        <f t="shared" si="8"/>
        <v>0.30800000000000005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84" t="s">
        <v>144</v>
      </c>
      <c r="AT153" s="184" t="s">
        <v>140</v>
      </c>
      <c r="AU153" s="184" t="s">
        <v>115</v>
      </c>
      <c r="AY153" s="14" t="s">
        <v>137</v>
      </c>
      <c r="BE153" s="185">
        <f t="shared" si="9"/>
        <v>0</v>
      </c>
      <c r="BF153" s="185">
        <f t="shared" si="10"/>
        <v>0</v>
      </c>
      <c r="BG153" s="185">
        <f t="shared" si="11"/>
        <v>0</v>
      </c>
      <c r="BH153" s="185">
        <f t="shared" si="12"/>
        <v>0</v>
      </c>
      <c r="BI153" s="185">
        <f t="shared" si="13"/>
        <v>0</v>
      </c>
      <c r="BJ153" s="14" t="s">
        <v>115</v>
      </c>
      <c r="BK153" s="185">
        <f t="shared" si="14"/>
        <v>0</v>
      </c>
      <c r="BL153" s="14" t="s">
        <v>144</v>
      </c>
      <c r="BM153" s="184" t="s">
        <v>174</v>
      </c>
    </row>
    <row r="154" spans="1:65" s="2" customFormat="1" ht="21.75" customHeight="1">
      <c r="A154" s="29"/>
      <c r="B154" s="137"/>
      <c r="C154" s="172" t="s">
        <v>165</v>
      </c>
      <c r="D154" s="172" t="s">
        <v>140</v>
      </c>
      <c r="E154" s="173" t="s">
        <v>175</v>
      </c>
      <c r="F154" s="174" t="s">
        <v>176</v>
      </c>
      <c r="G154" s="175" t="s">
        <v>177</v>
      </c>
      <c r="H154" s="176">
        <v>3.3</v>
      </c>
      <c r="I154" s="177"/>
      <c r="J154" s="178">
        <f t="shared" si="5"/>
        <v>0</v>
      </c>
      <c r="K154" s="179"/>
      <c r="L154" s="30"/>
      <c r="M154" s="180" t="s">
        <v>1</v>
      </c>
      <c r="N154" s="181" t="s">
        <v>40</v>
      </c>
      <c r="O154" s="55"/>
      <c r="P154" s="182">
        <f t="shared" si="6"/>
        <v>0</v>
      </c>
      <c r="Q154" s="182">
        <v>0</v>
      </c>
      <c r="R154" s="182">
        <f t="shared" si="7"/>
        <v>0</v>
      </c>
      <c r="S154" s="182">
        <v>0</v>
      </c>
      <c r="T154" s="183">
        <f t="shared" si="8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84" t="s">
        <v>144</v>
      </c>
      <c r="AT154" s="184" t="s">
        <v>140</v>
      </c>
      <c r="AU154" s="184" t="s">
        <v>115</v>
      </c>
      <c r="AY154" s="14" t="s">
        <v>137</v>
      </c>
      <c r="BE154" s="185">
        <f t="shared" si="9"/>
        <v>0</v>
      </c>
      <c r="BF154" s="185">
        <f t="shared" si="10"/>
        <v>0</v>
      </c>
      <c r="BG154" s="185">
        <f t="shared" si="11"/>
        <v>0</v>
      </c>
      <c r="BH154" s="185">
        <f t="shared" si="12"/>
        <v>0</v>
      </c>
      <c r="BI154" s="185">
        <f t="shared" si="13"/>
        <v>0</v>
      </c>
      <c r="BJ154" s="14" t="s">
        <v>115</v>
      </c>
      <c r="BK154" s="185">
        <f t="shared" si="14"/>
        <v>0</v>
      </c>
      <c r="BL154" s="14" t="s">
        <v>144</v>
      </c>
      <c r="BM154" s="184" t="s">
        <v>178</v>
      </c>
    </row>
    <row r="155" spans="1:65" s="2" customFormat="1" ht="16.5" customHeight="1">
      <c r="A155" s="29"/>
      <c r="B155" s="137"/>
      <c r="C155" s="172" t="s">
        <v>179</v>
      </c>
      <c r="D155" s="172" t="s">
        <v>140</v>
      </c>
      <c r="E155" s="173" t="s">
        <v>180</v>
      </c>
      <c r="F155" s="174" t="s">
        <v>181</v>
      </c>
      <c r="G155" s="175" t="s">
        <v>182</v>
      </c>
      <c r="H155" s="176">
        <v>1</v>
      </c>
      <c r="I155" s="177"/>
      <c r="J155" s="178">
        <f t="shared" si="5"/>
        <v>0</v>
      </c>
      <c r="K155" s="179"/>
      <c r="L155" s="30"/>
      <c r="M155" s="180" t="s">
        <v>1</v>
      </c>
      <c r="N155" s="181" t="s">
        <v>40</v>
      </c>
      <c r="O155" s="55"/>
      <c r="P155" s="182">
        <f t="shared" si="6"/>
        <v>0</v>
      </c>
      <c r="Q155" s="182">
        <v>0.1217216</v>
      </c>
      <c r="R155" s="182">
        <f t="shared" si="7"/>
        <v>0.1217216</v>
      </c>
      <c r="S155" s="182">
        <v>0</v>
      </c>
      <c r="T155" s="183">
        <f t="shared" si="8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84" t="s">
        <v>144</v>
      </c>
      <c r="AT155" s="184" t="s">
        <v>140</v>
      </c>
      <c r="AU155" s="184" t="s">
        <v>115</v>
      </c>
      <c r="AY155" s="14" t="s">
        <v>137</v>
      </c>
      <c r="BE155" s="185">
        <f t="shared" si="9"/>
        <v>0</v>
      </c>
      <c r="BF155" s="185">
        <f t="shared" si="10"/>
        <v>0</v>
      </c>
      <c r="BG155" s="185">
        <f t="shared" si="11"/>
        <v>0</v>
      </c>
      <c r="BH155" s="185">
        <f t="shared" si="12"/>
        <v>0</v>
      </c>
      <c r="BI155" s="185">
        <f t="shared" si="13"/>
        <v>0</v>
      </c>
      <c r="BJ155" s="14" t="s">
        <v>115</v>
      </c>
      <c r="BK155" s="185">
        <f t="shared" si="14"/>
        <v>0</v>
      </c>
      <c r="BL155" s="14" t="s">
        <v>144</v>
      </c>
      <c r="BM155" s="184" t="s">
        <v>183</v>
      </c>
    </row>
    <row r="156" spans="1:65" s="2" customFormat="1" ht="16.5" customHeight="1">
      <c r="A156" s="29"/>
      <c r="B156" s="137"/>
      <c r="C156" s="172" t="s">
        <v>184</v>
      </c>
      <c r="D156" s="172" t="s">
        <v>140</v>
      </c>
      <c r="E156" s="173" t="s">
        <v>185</v>
      </c>
      <c r="F156" s="174" t="s">
        <v>186</v>
      </c>
      <c r="G156" s="175" t="s">
        <v>187</v>
      </c>
      <c r="H156" s="176">
        <v>3.5</v>
      </c>
      <c r="I156" s="177"/>
      <c r="J156" s="178">
        <f t="shared" si="5"/>
        <v>0</v>
      </c>
      <c r="K156" s="179"/>
      <c r="L156" s="30"/>
      <c r="M156" s="180" t="s">
        <v>1</v>
      </c>
      <c r="N156" s="181" t="s">
        <v>40</v>
      </c>
      <c r="O156" s="55"/>
      <c r="P156" s="182">
        <f t="shared" si="6"/>
        <v>0</v>
      </c>
      <c r="Q156" s="182">
        <v>1.067066E-2</v>
      </c>
      <c r="R156" s="182">
        <f t="shared" si="7"/>
        <v>3.7347310000000002E-2</v>
      </c>
      <c r="S156" s="182">
        <v>0</v>
      </c>
      <c r="T156" s="183">
        <f t="shared" si="8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84" t="s">
        <v>144</v>
      </c>
      <c r="AT156" s="184" t="s">
        <v>140</v>
      </c>
      <c r="AU156" s="184" t="s">
        <v>115</v>
      </c>
      <c r="AY156" s="14" t="s">
        <v>137</v>
      </c>
      <c r="BE156" s="185">
        <f t="shared" si="9"/>
        <v>0</v>
      </c>
      <c r="BF156" s="185">
        <f t="shared" si="10"/>
        <v>0</v>
      </c>
      <c r="BG156" s="185">
        <f t="shared" si="11"/>
        <v>0</v>
      </c>
      <c r="BH156" s="185">
        <f t="shared" si="12"/>
        <v>0</v>
      </c>
      <c r="BI156" s="185">
        <f t="shared" si="13"/>
        <v>0</v>
      </c>
      <c r="BJ156" s="14" t="s">
        <v>115</v>
      </c>
      <c r="BK156" s="185">
        <f t="shared" si="14"/>
        <v>0</v>
      </c>
      <c r="BL156" s="14" t="s">
        <v>144</v>
      </c>
      <c r="BM156" s="184" t="s">
        <v>188</v>
      </c>
    </row>
    <row r="157" spans="1:65" s="2" customFormat="1" ht="16.5" customHeight="1">
      <c r="A157" s="29"/>
      <c r="B157" s="137"/>
      <c r="C157" s="172" t="s">
        <v>189</v>
      </c>
      <c r="D157" s="172" t="s">
        <v>140</v>
      </c>
      <c r="E157" s="173" t="s">
        <v>190</v>
      </c>
      <c r="F157" s="174" t="s">
        <v>191</v>
      </c>
      <c r="G157" s="175" t="s">
        <v>187</v>
      </c>
      <c r="H157" s="176">
        <v>1</v>
      </c>
      <c r="I157" s="177"/>
      <c r="J157" s="178">
        <f t="shared" si="5"/>
        <v>0</v>
      </c>
      <c r="K157" s="179"/>
      <c r="L157" s="30"/>
      <c r="M157" s="180" t="s">
        <v>1</v>
      </c>
      <c r="N157" s="181" t="s">
        <v>40</v>
      </c>
      <c r="O157" s="55"/>
      <c r="P157" s="182">
        <f t="shared" si="6"/>
        <v>0</v>
      </c>
      <c r="Q157" s="182">
        <v>0</v>
      </c>
      <c r="R157" s="182">
        <f t="shared" si="7"/>
        <v>0</v>
      </c>
      <c r="S157" s="182">
        <v>0</v>
      </c>
      <c r="T157" s="183">
        <f t="shared" si="8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84" t="s">
        <v>144</v>
      </c>
      <c r="AT157" s="184" t="s">
        <v>140</v>
      </c>
      <c r="AU157" s="184" t="s">
        <v>115</v>
      </c>
      <c r="AY157" s="14" t="s">
        <v>137</v>
      </c>
      <c r="BE157" s="185">
        <f t="shared" si="9"/>
        <v>0</v>
      </c>
      <c r="BF157" s="185">
        <f t="shared" si="10"/>
        <v>0</v>
      </c>
      <c r="BG157" s="185">
        <f t="shared" si="11"/>
        <v>0</v>
      </c>
      <c r="BH157" s="185">
        <f t="shared" si="12"/>
        <v>0</v>
      </c>
      <c r="BI157" s="185">
        <f t="shared" si="13"/>
        <v>0</v>
      </c>
      <c r="BJ157" s="14" t="s">
        <v>115</v>
      </c>
      <c r="BK157" s="185">
        <f t="shared" si="14"/>
        <v>0</v>
      </c>
      <c r="BL157" s="14" t="s">
        <v>144</v>
      </c>
      <c r="BM157" s="184" t="s">
        <v>192</v>
      </c>
    </row>
    <row r="158" spans="1:65" s="2" customFormat="1" ht="16.5" customHeight="1">
      <c r="A158" s="29"/>
      <c r="B158" s="137"/>
      <c r="C158" s="172" t="s">
        <v>193</v>
      </c>
      <c r="D158" s="172" t="s">
        <v>140</v>
      </c>
      <c r="E158" s="173" t="s">
        <v>194</v>
      </c>
      <c r="F158" s="174" t="s">
        <v>195</v>
      </c>
      <c r="G158" s="175" t="s">
        <v>177</v>
      </c>
      <c r="H158" s="176">
        <v>41.505000000000003</v>
      </c>
      <c r="I158" s="177"/>
      <c r="J158" s="178">
        <f t="shared" si="5"/>
        <v>0</v>
      </c>
      <c r="K158" s="179"/>
      <c r="L158" s="30"/>
      <c r="M158" s="180" t="s">
        <v>1</v>
      </c>
      <c r="N158" s="181" t="s">
        <v>40</v>
      </c>
      <c r="O158" s="55"/>
      <c r="P158" s="182">
        <f t="shared" si="6"/>
        <v>0</v>
      </c>
      <c r="Q158" s="182">
        <v>0</v>
      </c>
      <c r="R158" s="182">
        <f t="shared" si="7"/>
        <v>0</v>
      </c>
      <c r="S158" s="182">
        <v>0</v>
      </c>
      <c r="T158" s="183">
        <f t="shared" si="8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84" t="s">
        <v>144</v>
      </c>
      <c r="AT158" s="184" t="s">
        <v>140</v>
      </c>
      <c r="AU158" s="184" t="s">
        <v>115</v>
      </c>
      <c r="AY158" s="14" t="s">
        <v>137</v>
      </c>
      <c r="BE158" s="185">
        <f t="shared" si="9"/>
        <v>0</v>
      </c>
      <c r="BF158" s="185">
        <f t="shared" si="10"/>
        <v>0</v>
      </c>
      <c r="BG158" s="185">
        <f t="shared" si="11"/>
        <v>0</v>
      </c>
      <c r="BH158" s="185">
        <f t="shared" si="12"/>
        <v>0</v>
      </c>
      <c r="BI158" s="185">
        <f t="shared" si="13"/>
        <v>0</v>
      </c>
      <c r="BJ158" s="14" t="s">
        <v>115</v>
      </c>
      <c r="BK158" s="185">
        <f t="shared" si="14"/>
        <v>0</v>
      </c>
      <c r="BL158" s="14" t="s">
        <v>144</v>
      </c>
      <c r="BM158" s="184" t="s">
        <v>196</v>
      </c>
    </row>
    <row r="159" spans="1:65" s="2" customFormat="1" ht="21.75" customHeight="1">
      <c r="A159" s="29"/>
      <c r="B159" s="137"/>
      <c r="C159" s="172" t="s">
        <v>197</v>
      </c>
      <c r="D159" s="172" t="s">
        <v>140</v>
      </c>
      <c r="E159" s="173" t="s">
        <v>198</v>
      </c>
      <c r="F159" s="174" t="s">
        <v>199</v>
      </c>
      <c r="G159" s="175" t="s">
        <v>177</v>
      </c>
      <c r="H159" s="176">
        <v>622.57500000000005</v>
      </c>
      <c r="I159" s="177"/>
      <c r="J159" s="178">
        <f t="shared" si="5"/>
        <v>0</v>
      </c>
      <c r="K159" s="179"/>
      <c r="L159" s="30"/>
      <c r="M159" s="180" t="s">
        <v>1</v>
      </c>
      <c r="N159" s="181" t="s">
        <v>40</v>
      </c>
      <c r="O159" s="55"/>
      <c r="P159" s="182">
        <f t="shared" si="6"/>
        <v>0</v>
      </c>
      <c r="Q159" s="182">
        <v>0</v>
      </c>
      <c r="R159" s="182">
        <f t="shared" si="7"/>
        <v>0</v>
      </c>
      <c r="S159" s="182">
        <v>0</v>
      </c>
      <c r="T159" s="183">
        <f t="shared" si="8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84" t="s">
        <v>144</v>
      </c>
      <c r="AT159" s="184" t="s">
        <v>140</v>
      </c>
      <c r="AU159" s="184" t="s">
        <v>115</v>
      </c>
      <c r="AY159" s="14" t="s">
        <v>137</v>
      </c>
      <c r="BE159" s="185">
        <f t="shared" si="9"/>
        <v>0</v>
      </c>
      <c r="BF159" s="185">
        <f t="shared" si="10"/>
        <v>0</v>
      </c>
      <c r="BG159" s="185">
        <f t="shared" si="11"/>
        <v>0</v>
      </c>
      <c r="BH159" s="185">
        <f t="shared" si="12"/>
        <v>0</v>
      </c>
      <c r="BI159" s="185">
        <f t="shared" si="13"/>
        <v>0</v>
      </c>
      <c r="BJ159" s="14" t="s">
        <v>115</v>
      </c>
      <c r="BK159" s="185">
        <f t="shared" si="14"/>
        <v>0</v>
      </c>
      <c r="BL159" s="14" t="s">
        <v>144</v>
      </c>
      <c r="BM159" s="184" t="s">
        <v>200</v>
      </c>
    </row>
    <row r="160" spans="1:65" s="2" customFormat="1" ht="21.75" customHeight="1">
      <c r="A160" s="29"/>
      <c r="B160" s="137"/>
      <c r="C160" s="172" t="s">
        <v>201</v>
      </c>
      <c r="D160" s="172" t="s">
        <v>140</v>
      </c>
      <c r="E160" s="173" t="s">
        <v>202</v>
      </c>
      <c r="F160" s="174" t="s">
        <v>203</v>
      </c>
      <c r="G160" s="175" t="s">
        <v>177</v>
      </c>
      <c r="H160" s="176">
        <v>124.518</v>
      </c>
      <c r="I160" s="177"/>
      <c r="J160" s="178">
        <f t="shared" si="5"/>
        <v>0</v>
      </c>
      <c r="K160" s="179"/>
      <c r="L160" s="30"/>
      <c r="M160" s="180" t="s">
        <v>1</v>
      </c>
      <c r="N160" s="181" t="s">
        <v>40</v>
      </c>
      <c r="O160" s="55"/>
      <c r="P160" s="182">
        <f t="shared" si="6"/>
        <v>0</v>
      </c>
      <c r="Q160" s="182">
        <v>0</v>
      </c>
      <c r="R160" s="182">
        <f t="shared" si="7"/>
        <v>0</v>
      </c>
      <c r="S160" s="182">
        <v>0</v>
      </c>
      <c r="T160" s="183">
        <f t="shared" si="8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84" t="s">
        <v>144</v>
      </c>
      <c r="AT160" s="184" t="s">
        <v>140</v>
      </c>
      <c r="AU160" s="184" t="s">
        <v>115</v>
      </c>
      <c r="AY160" s="14" t="s">
        <v>137</v>
      </c>
      <c r="BE160" s="185">
        <f t="shared" si="9"/>
        <v>0</v>
      </c>
      <c r="BF160" s="185">
        <f t="shared" si="10"/>
        <v>0</v>
      </c>
      <c r="BG160" s="185">
        <f t="shared" si="11"/>
        <v>0</v>
      </c>
      <c r="BH160" s="185">
        <f t="shared" si="12"/>
        <v>0</v>
      </c>
      <c r="BI160" s="185">
        <f t="shared" si="13"/>
        <v>0</v>
      </c>
      <c r="BJ160" s="14" t="s">
        <v>115</v>
      </c>
      <c r="BK160" s="185">
        <f t="shared" si="14"/>
        <v>0</v>
      </c>
      <c r="BL160" s="14" t="s">
        <v>144</v>
      </c>
      <c r="BM160" s="184" t="s">
        <v>204</v>
      </c>
    </row>
    <row r="161" spans="1:65" s="2" customFormat="1" ht="21.75" customHeight="1">
      <c r="A161" s="29"/>
      <c r="B161" s="137"/>
      <c r="C161" s="172" t="s">
        <v>205</v>
      </c>
      <c r="D161" s="172" t="s">
        <v>140</v>
      </c>
      <c r="E161" s="173" t="s">
        <v>206</v>
      </c>
      <c r="F161" s="174" t="s">
        <v>207</v>
      </c>
      <c r="G161" s="175" t="s">
        <v>177</v>
      </c>
      <c r="H161" s="176">
        <v>41.505000000000003</v>
      </c>
      <c r="I161" s="177"/>
      <c r="J161" s="178">
        <f t="shared" si="5"/>
        <v>0</v>
      </c>
      <c r="K161" s="179"/>
      <c r="L161" s="30"/>
      <c r="M161" s="180" t="s">
        <v>1</v>
      </c>
      <c r="N161" s="181" t="s">
        <v>40</v>
      </c>
      <c r="O161" s="55"/>
      <c r="P161" s="182">
        <f t="shared" si="6"/>
        <v>0</v>
      </c>
      <c r="Q161" s="182">
        <v>0</v>
      </c>
      <c r="R161" s="182">
        <f t="shared" si="7"/>
        <v>0</v>
      </c>
      <c r="S161" s="182">
        <v>0</v>
      </c>
      <c r="T161" s="183">
        <f t="shared" si="8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84" t="s">
        <v>144</v>
      </c>
      <c r="AT161" s="184" t="s">
        <v>140</v>
      </c>
      <c r="AU161" s="184" t="s">
        <v>115</v>
      </c>
      <c r="AY161" s="14" t="s">
        <v>137</v>
      </c>
      <c r="BE161" s="185">
        <f t="shared" si="9"/>
        <v>0</v>
      </c>
      <c r="BF161" s="185">
        <f t="shared" si="10"/>
        <v>0</v>
      </c>
      <c r="BG161" s="185">
        <f t="shared" si="11"/>
        <v>0</v>
      </c>
      <c r="BH161" s="185">
        <f t="shared" si="12"/>
        <v>0</v>
      </c>
      <c r="BI161" s="185">
        <f t="shared" si="13"/>
        <v>0</v>
      </c>
      <c r="BJ161" s="14" t="s">
        <v>115</v>
      </c>
      <c r="BK161" s="185">
        <f t="shared" si="14"/>
        <v>0</v>
      </c>
      <c r="BL161" s="14" t="s">
        <v>144</v>
      </c>
      <c r="BM161" s="184" t="s">
        <v>208</v>
      </c>
    </row>
    <row r="162" spans="1:65" s="2" customFormat="1" ht="16.5" customHeight="1">
      <c r="A162" s="29"/>
      <c r="B162" s="137"/>
      <c r="C162" s="172" t="s">
        <v>209</v>
      </c>
      <c r="D162" s="172" t="s">
        <v>140</v>
      </c>
      <c r="E162" s="173" t="s">
        <v>210</v>
      </c>
      <c r="F162" s="174" t="s">
        <v>211</v>
      </c>
      <c r="G162" s="175" t="s">
        <v>182</v>
      </c>
      <c r="H162" s="176">
        <v>5</v>
      </c>
      <c r="I162" s="177"/>
      <c r="J162" s="178">
        <f t="shared" si="5"/>
        <v>0</v>
      </c>
      <c r="K162" s="179"/>
      <c r="L162" s="30"/>
      <c r="M162" s="180" t="s">
        <v>1</v>
      </c>
      <c r="N162" s="181" t="s">
        <v>40</v>
      </c>
      <c r="O162" s="55"/>
      <c r="P162" s="182">
        <f t="shared" si="6"/>
        <v>0</v>
      </c>
      <c r="Q162" s="182">
        <v>0</v>
      </c>
      <c r="R162" s="182">
        <f t="shared" si="7"/>
        <v>0</v>
      </c>
      <c r="S162" s="182">
        <v>0</v>
      </c>
      <c r="T162" s="183">
        <f t="shared" si="8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84" t="s">
        <v>144</v>
      </c>
      <c r="AT162" s="184" t="s">
        <v>140</v>
      </c>
      <c r="AU162" s="184" t="s">
        <v>115</v>
      </c>
      <c r="AY162" s="14" t="s">
        <v>137</v>
      </c>
      <c r="BE162" s="185">
        <f t="shared" si="9"/>
        <v>0</v>
      </c>
      <c r="BF162" s="185">
        <f t="shared" si="10"/>
        <v>0</v>
      </c>
      <c r="BG162" s="185">
        <f t="shared" si="11"/>
        <v>0</v>
      </c>
      <c r="BH162" s="185">
        <f t="shared" si="12"/>
        <v>0</v>
      </c>
      <c r="BI162" s="185">
        <f t="shared" si="13"/>
        <v>0</v>
      </c>
      <c r="BJ162" s="14" t="s">
        <v>115</v>
      </c>
      <c r="BK162" s="185">
        <f t="shared" si="14"/>
        <v>0</v>
      </c>
      <c r="BL162" s="14" t="s">
        <v>144</v>
      </c>
      <c r="BM162" s="184" t="s">
        <v>212</v>
      </c>
    </row>
    <row r="163" spans="1:65" s="2" customFormat="1" ht="21.75" customHeight="1">
      <c r="A163" s="29"/>
      <c r="B163" s="137"/>
      <c r="C163" s="172" t="s">
        <v>213</v>
      </c>
      <c r="D163" s="172" t="s">
        <v>140</v>
      </c>
      <c r="E163" s="173" t="s">
        <v>214</v>
      </c>
      <c r="F163" s="174" t="s">
        <v>215</v>
      </c>
      <c r="G163" s="175" t="s">
        <v>177</v>
      </c>
      <c r="H163" s="176">
        <v>41.505000000000003</v>
      </c>
      <c r="I163" s="177"/>
      <c r="J163" s="178">
        <f t="shared" si="5"/>
        <v>0</v>
      </c>
      <c r="K163" s="179"/>
      <c r="L163" s="30"/>
      <c r="M163" s="180" t="s">
        <v>1</v>
      </c>
      <c r="N163" s="181" t="s">
        <v>40</v>
      </c>
      <c r="O163" s="55"/>
      <c r="P163" s="182">
        <f t="shared" si="6"/>
        <v>0</v>
      </c>
      <c r="Q163" s="182">
        <v>0</v>
      </c>
      <c r="R163" s="182">
        <f t="shared" si="7"/>
        <v>0</v>
      </c>
      <c r="S163" s="182">
        <v>0</v>
      </c>
      <c r="T163" s="183">
        <f t="shared" si="8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84" t="s">
        <v>144</v>
      </c>
      <c r="AT163" s="184" t="s">
        <v>140</v>
      </c>
      <c r="AU163" s="184" t="s">
        <v>115</v>
      </c>
      <c r="AY163" s="14" t="s">
        <v>137</v>
      </c>
      <c r="BE163" s="185">
        <f t="shared" si="9"/>
        <v>0</v>
      </c>
      <c r="BF163" s="185">
        <f t="shared" si="10"/>
        <v>0</v>
      </c>
      <c r="BG163" s="185">
        <f t="shared" si="11"/>
        <v>0</v>
      </c>
      <c r="BH163" s="185">
        <f t="shared" si="12"/>
        <v>0</v>
      </c>
      <c r="BI163" s="185">
        <f t="shared" si="13"/>
        <v>0</v>
      </c>
      <c r="BJ163" s="14" t="s">
        <v>115</v>
      </c>
      <c r="BK163" s="185">
        <f t="shared" si="14"/>
        <v>0</v>
      </c>
      <c r="BL163" s="14" t="s">
        <v>144</v>
      </c>
      <c r="BM163" s="184" t="s">
        <v>216</v>
      </c>
    </row>
    <row r="164" spans="1:65" s="12" customFormat="1" ht="22.9" customHeight="1">
      <c r="B164" s="159"/>
      <c r="D164" s="160" t="s">
        <v>73</v>
      </c>
      <c r="E164" s="170" t="s">
        <v>217</v>
      </c>
      <c r="F164" s="170" t="s">
        <v>218</v>
      </c>
      <c r="I164" s="162"/>
      <c r="J164" s="171">
        <f>BK164</f>
        <v>0</v>
      </c>
      <c r="L164" s="159"/>
      <c r="M164" s="164"/>
      <c r="N164" s="165"/>
      <c r="O164" s="165"/>
      <c r="P164" s="166">
        <f>P165</f>
        <v>0</v>
      </c>
      <c r="Q164" s="165"/>
      <c r="R164" s="166">
        <f>R165</f>
        <v>0</v>
      </c>
      <c r="S164" s="165"/>
      <c r="T164" s="167">
        <f>T165</f>
        <v>0</v>
      </c>
      <c r="AR164" s="160" t="s">
        <v>82</v>
      </c>
      <c r="AT164" s="168" t="s">
        <v>73</v>
      </c>
      <c r="AU164" s="168" t="s">
        <v>82</v>
      </c>
      <c r="AY164" s="160" t="s">
        <v>137</v>
      </c>
      <c r="BK164" s="169">
        <f>BK165</f>
        <v>0</v>
      </c>
    </row>
    <row r="165" spans="1:65" s="2" customFormat="1" ht="21.75" customHeight="1">
      <c r="A165" s="29"/>
      <c r="B165" s="137"/>
      <c r="C165" s="172" t="s">
        <v>219</v>
      </c>
      <c r="D165" s="172" t="s">
        <v>140</v>
      </c>
      <c r="E165" s="173" t="s">
        <v>220</v>
      </c>
      <c r="F165" s="174" t="s">
        <v>221</v>
      </c>
      <c r="G165" s="175" t="s">
        <v>177</v>
      </c>
      <c r="H165" s="176">
        <v>1.7849999999999999</v>
      </c>
      <c r="I165" s="177"/>
      <c r="J165" s="178">
        <f>ROUND(I165*H165,2)</f>
        <v>0</v>
      </c>
      <c r="K165" s="179"/>
      <c r="L165" s="30"/>
      <c r="M165" s="180" t="s">
        <v>1</v>
      </c>
      <c r="N165" s="181" t="s">
        <v>40</v>
      </c>
      <c r="O165" s="55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84" t="s">
        <v>144</v>
      </c>
      <c r="AT165" s="184" t="s">
        <v>140</v>
      </c>
      <c r="AU165" s="184" t="s">
        <v>115</v>
      </c>
      <c r="AY165" s="14" t="s">
        <v>137</v>
      </c>
      <c r="BE165" s="185">
        <f>IF(N165="základná",J165,0)</f>
        <v>0</v>
      </c>
      <c r="BF165" s="185">
        <f>IF(N165="znížená",J165,0)</f>
        <v>0</v>
      </c>
      <c r="BG165" s="185">
        <f>IF(N165="zákl. prenesená",J165,0)</f>
        <v>0</v>
      </c>
      <c r="BH165" s="185">
        <f>IF(N165="zníž. prenesená",J165,0)</f>
        <v>0</v>
      </c>
      <c r="BI165" s="185">
        <f>IF(N165="nulová",J165,0)</f>
        <v>0</v>
      </c>
      <c r="BJ165" s="14" t="s">
        <v>115</v>
      </c>
      <c r="BK165" s="185">
        <f>ROUND(I165*H165,2)</f>
        <v>0</v>
      </c>
      <c r="BL165" s="14" t="s">
        <v>144</v>
      </c>
      <c r="BM165" s="184" t="s">
        <v>222</v>
      </c>
    </row>
    <row r="166" spans="1:65" s="12" customFormat="1" ht="25.9" customHeight="1">
      <c r="B166" s="159"/>
      <c r="D166" s="160" t="s">
        <v>73</v>
      </c>
      <c r="E166" s="161" t="s">
        <v>223</v>
      </c>
      <c r="F166" s="161" t="s">
        <v>224</v>
      </c>
      <c r="I166" s="162"/>
      <c r="J166" s="163">
        <f>BK166</f>
        <v>0</v>
      </c>
      <c r="L166" s="159"/>
      <c r="M166" s="164"/>
      <c r="N166" s="165"/>
      <c r="O166" s="165"/>
      <c r="P166" s="166">
        <f>P167+P177+P204+P236+P277+P282</f>
        <v>0</v>
      </c>
      <c r="Q166" s="165"/>
      <c r="R166" s="166">
        <f>R167+R177+R204+R236+R277+R282</f>
        <v>12.515183906137</v>
      </c>
      <c r="S166" s="165"/>
      <c r="T166" s="167">
        <f>T167+T177+T204+T236+T277+T282</f>
        <v>65.544172000000003</v>
      </c>
      <c r="AR166" s="160" t="s">
        <v>115</v>
      </c>
      <c r="AT166" s="168" t="s">
        <v>73</v>
      </c>
      <c r="AU166" s="168" t="s">
        <v>74</v>
      </c>
      <c r="AY166" s="160" t="s">
        <v>137</v>
      </c>
      <c r="BK166" s="169">
        <f>BK167+BK177+BK204+BK236+BK277+BK282</f>
        <v>0</v>
      </c>
    </row>
    <row r="167" spans="1:65" s="12" customFormat="1" ht="22.9" customHeight="1">
      <c r="B167" s="159"/>
      <c r="D167" s="160" t="s">
        <v>73</v>
      </c>
      <c r="E167" s="170" t="s">
        <v>225</v>
      </c>
      <c r="F167" s="170" t="s">
        <v>226</v>
      </c>
      <c r="I167" s="162"/>
      <c r="J167" s="171">
        <f>BK167</f>
        <v>0</v>
      </c>
      <c r="L167" s="159"/>
      <c r="M167" s="164"/>
      <c r="N167" s="165"/>
      <c r="O167" s="165"/>
      <c r="P167" s="166">
        <f>SUM(P168:P176)</f>
        <v>0</v>
      </c>
      <c r="Q167" s="165"/>
      <c r="R167" s="166">
        <f>SUM(R168:R176)</f>
        <v>9.2519000000000004E-2</v>
      </c>
      <c r="S167" s="165"/>
      <c r="T167" s="167">
        <f>SUM(T168:T176)</f>
        <v>0</v>
      </c>
      <c r="AR167" s="160" t="s">
        <v>115</v>
      </c>
      <c r="AT167" s="168" t="s">
        <v>73</v>
      </c>
      <c r="AU167" s="168" t="s">
        <v>82</v>
      </c>
      <c r="AY167" s="160" t="s">
        <v>137</v>
      </c>
      <c r="BK167" s="169">
        <f>SUM(BK168:BK176)</f>
        <v>0</v>
      </c>
    </row>
    <row r="168" spans="1:65" s="2" customFormat="1" ht="21.75" customHeight="1">
      <c r="A168" s="29"/>
      <c r="B168" s="137"/>
      <c r="C168" s="172" t="s">
        <v>7</v>
      </c>
      <c r="D168" s="172" t="s">
        <v>140</v>
      </c>
      <c r="E168" s="173" t="s">
        <v>227</v>
      </c>
      <c r="F168" s="174" t="s">
        <v>228</v>
      </c>
      <c r="G168" s="175" t="s">
        <v>150</v>
      </c>
      <c r="H168" s="176">
        <v>130</v>
      </c>
      <c r="I168" s="177"/>
      <c r="J168" s="178">
        <f t="shared" ref="J168:J176" si="15">ROUND(I168*H168,2)</f>
        <v>0</v>
      </c>
      <c r="K168" s="179"/>
      <c r="L168" s="30"/>
      <c r="M168" s="180" t="s">
        <v>1</v>
      </c>
      <c r="N168" s="181" t="s">
        <v>40</v>
      </c>
      <c r="O168" s="55"/>
      <c r="P168" s="182">
        <f t="shared" ref="P168:P176" si="16">O168*H168</f>
        <v>0</v>
      </c>
      <c r="Q168" s="182">
        <v>1.9999999999999999E-6</v>
      </c>
      <c r="R168" s="182">
        <f t="shared" ref="R168:R176" si="17">Q168*H168</f>
        <v>2.5999999999999998E-4</v>
      </c>
      <c r="S168" s="182">
        <v>0</v>
      </c>
      <c r="T168" s="183">
        <f t="shared" ref="T168:T176" si="18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84" t="s">
        <v>205</v>
      </c>
      <c r="AT168" s="184" t="s">
        <v>140</v>
      </c>
      <c r="AU168" s="184" t="s">
        <v>115</v>
      </c>
      <c r="AY168" s="14" t="s">
        <v>137</v>
      </c>
      <c r="BE168" s="185">
        <f t="shared" ref="BE168:BE176" si="19">IF(N168="základná",J168,0)</f>
        <v>0</v>
      </c>
      <c r="BF168" s="185">
        <f t="shared" ref="BF168:BF176" si="20">IF(N168="znížená",J168,0)</f>
        <v>0</v>
      </c>
      <c r="BG168" s="185">
        <f t="shared" ref="BG168:BG176" si="21">IF(N168="zákl. prenesená",J168,0)</f>
        <v>0</v>
      </c>
      <c r="BH168" s="185">
        <f t="shared" ref="BH168:BH176" si="22">IF(N168="zníž. prenesená",J168,0)</f>
        <v>0</v>
      </c>
      <c r="BI168" s="185">
        <f t="shared" ref="BI168:BI176" si="23">IF(N168="nulová",J168,0)</f>
        <v>0</v>
      </c>
      <c r="BJ168" s="14" t="s">
        <v>115</v>
      </c>
      <c r="BK168" s="185">
        <f t="shared" ref="BK168:BK176" si="24">ROUND(I168*H168,2)</f>
        <v>0</v>
      </c>
      <c r="BL168" s="14" t="s">
        <v>205</v>
      </c>
      <c r="BM168" s="184" t="s">
        <v>229</v>
      </c>
    </row>
    <row r="169" spans="1:65" s="2" customFormat="1" ht="21.75" customHeight="1">
      <c r="A169" s="29"/>
      <c r="B169" s="137"/>
      <c r="C169" s="186" t="s">
        <v>230</v>
      </c>
      <c r="D169" s="186" t="s">
        <v>231</v>
      </c>
      <c r="E169" s="187" t="s">
        <v>232</v>
      </c>
      <c r="F169" s="188" t="s">
        <v>233</v>
      </c>
      <c r="G169" s="189" t="s">
        <v>150</v>
      </c>
      <c r="H169" s="190">
        <v>149.5</v>
      </c>
      <c r="I169" s="191"/>
      <c r="J169" s="192">
        <f t="shared" si="15"/>
        <v>0</v>
      </c>
      <c r="K169" s="193"/>
      <c r="L169" s="194"/>
      <c r="M169" s="195" t="s">
        <v>1</v>
      </c>
      <c r="N169" s="196" t="s">
        <v>40</v>
      </c>
      <c r="O169" s="55"/>
      <c r="P169" s="182">
        <f t="shared" si="16"/>
        <v>0</v>
      </c>
      <c r="Q169" s="182">
        <v>1.4999999999999999E-4</v>
      </c>
      <c r="R169" s="182">
        <f t="shared" si="17"/>
        <v>2.2424999999999997E-2</v>
      </c>
      <c r="S169" s="182">
        <v>0</v>
      </c>
      <c r="T169" s="183">
        <f t="shared" si="18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84" t="s">
        <v>234</v>
      </c>
      <c r="AT169" s="184" t="s">
        <v>231</v>
      </c>
      <c r="AU169" s="184" t="s">
        <v>115</v>
      </c>
      <c r="AY169" s="14" t="s">
        <v>137</v>
      </c>
      <c r="BE169" s="185">
        <f t="shared" si="19"/>
        <v>0</v>
      </c>
      <c r="BF169" s="185">
        <f t="shared" si="20"/>
        <v>0</v>
      </c>
      <c r="BG169" s="185">
        <f t="shared" si="21"/>
        <v>0</v>
      </c>
      <c r="BH169" s="185">
        <f t="shared" si="22"/>
        <v>0</v>
      </c>
      <c r="BI169" s="185">
        <f t="shared" si="23"/>
        <v>0</v>
      </c>
      <c r="BJ169" s="14" t="s">
        <v>115</v>
      </c>
      <c r="BK169" s="185">
        <f t="shared" si="24"/>
        <v>0</v>
      </c>
      <c r="BL169" s="14" t="s">
        <v>205</v>
      </c>
      <c r="BM169" s="184" t="s">
        <v>235</v>
      </c>
    </row>
    <row r="170" spans="1:65" s="2" customFormat="1" ht="21.75" customHeight="1">
      <c r="A170" s="29"/>
      <c r="B170" s="137"/>
      <c r="C170" s="172" t="s">
        <v>236</v>
      </c>
      <c r="D170" s="172" t="s">
        <v>140</v>
      </c>
      <c r="E170" s="173" t="s">
        <v>237</v>
      </c>
      <c r="F170" s="174" t="s">
        <v>238</v>
      </c>
      <c r="G170" s="175" t="s">
        <v>150</v>
      </c>
      <c r="H170" s="176">
        <v>16</v>
      </c>
      <c r="I170" s="177"/>
      <c r="J170" s="178">
        <f t="shared" si="15"/>
        <v>0</v>
      </c>
      <c r="K170" s="179"/>
      <c r="L170" s="30"/>
      <c r="M170" s="180" t="s">
        <v>1</v>
      </c>
      <c r="N170" s="181" t="s">
        <v>40</v>
      </c>
      <c r="O170" s="55"/>
      <c r="P170" s="182">
        <f t="shared" si="16"/>
        <v>0</v>
      </c>
      <c r="Q170" s="182">
        <v>8.9999999999999998E-4</v>
      </c>
      <c r="R170" s="182">
        <f t="shared" si="17"/>
        <v>1.44E-2</v>
      </c>
      <c r="S170" s="182">
        <v>0</v>
      </c>
      <c r="T170" s="183">
        <f t="shared" si="18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84" t="s">
        <v>205</v>
      </c>
      <c r="AT170" s="184" t="s">
        <v>140</v>
      </c>
      <c r="AU170" s="184" t="s">
        <v>115</v>
      </c>
      <c r="AY170" s="14" t="s">
        <v>137</v>
      </c>
      <c r="BE170" s="185">
        <f t="shared" si="19"/>
        <v>0</v>
      </c>
      <c r="BF170" s="185">
        <f t="shared" si="20"/>
        <v>0</v>
      </c>
      <c r="BG170" s="185">
        <f t="shared" si="21"/>
        <v>0</v>
      </c>
      <c r="BH170" s="185">
        <f t="shared" si="22"/>
        <v>0</v>
      </c>
      <c r="BI170" s="185">
        <f t="shared" si="23"/>
        <v>0</v>
      </c>
      <c r="BJ170" s="14" t="s">
        <v>115</v>
      </c>
      <c r="BK170" s="185">
        <f t="shared" si="24"/>
        <v>0</v>
      </c>
      <c r="BL170" s="14" t="s">
        <v>205</v>
      </c>
      <c r="BM170" s="184" t="s">
        <v>239</v>
      </c>
    </row>
    <row r="171" spans="1:65" s="2" customFormat="1" ht="21.75" customHeight="1">
      <c r="A171" s="29"/>
      <c r="B171" s="137"/>
      <c r="C171" s="186" t="s">
        <v>240</v>
      </c>
      <c r="D171" s="186" t="s">
        <v>231</v>
      </c>
      <c r="E171" s="187" t="s">
        <v>241</v>
      </c>
      <c r="F171" s="188" t="s">
        <v>242</v>
      </c>
      <c r="G171" s="189" t="s">
        <v>243</v>
      </c>
      <c r="H171" s="190">
        <v>0.128</v>
      </c>
      <c r="I171" s="191"/>
      <c r="J171" s="192">
        <f t="shared" si="15"/>
        <v>0</v>
      </c>
      <c r="K171" s="193"/>
      <c r="L171" s="194"/>
      <c r="M171" s="195" t="s">
        <v>1</v>
      </c>
      <c r="N171" s="196" t="s">
        <v>40</v>
      </c>
      <c r="O171" s="55"/>
      <c r="P171" s="182">
        <f t="shared" si="16"/>
        <v>0</v>
      </c>
      <c r="Q171" s="182">
        <v>1E-3</v>
      </c>
      <c r="R171" s="182">
        <f t="shared" si="17"/>
        <v>1.2799999999999999E-4</v>
      </c>
      <c r="S171" s="182">
        <v>0</v>
      </c>
      <c r="T171" s="183">
        <f t="shared" si="18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84" t="s">
        <v>234</v>
      </c>
      <c r="AT171" s="184" t="s">
        <v>231</v>
      </c>
      <c r="AU171" s="184" t="s">
        <v>115</v>
      </c>
      <c r="AY171" s="14" t="s">
        <v>137</v>
      </c>
      <c r="BE171" s="185">
        <f t="shared" si="19"/>
        <v>0</v>
      </c>
      <c r="BF171" s="185">
        <f t="shared" si="20"/>
        <v>0</v>
      </c>
      <c r="BG171" s="185">
        <f t="shared" si="21"/>
        <v>0</v>
      </c>
      <c r="BH171" s="185">
        <f t="shared" si="22"/>
        <v>0</v>
      </c>
      <c r="BI171" s="185">
        <f t="shared" si="23"/>
        <v>0</v>
      </c>
      <c r="BJ171" s="14" t="s">
        <v>115</v>
      </c>
      <c r="BK171" s="185">
        <f t="shared" si="24"/>
        <v>0</v>
      </c>
      <c r="BL171" s="14" t="s">
        <v>205</v>
      </c>
      <c r="BM171" s="184" t="s">
        <v>244</v>
      </c>
    </row>
    <row r="172" spans="1:65" s="2" customFormat="1" ht="21.75" customHeight="1">
      <c r="A172" s="29"/>
      <c r="B172" s="137"/>
      <c r="C172" s="186" t="s">
        <v>245</v>
      </c>
      <c r="D172" s="186" t="s">
        <v>231</v>
      </c>
      <c r="E172" s="187" t="s">
        <v>246</v>
      </c>
      <c r="F172" s="188" t="s">
        <v>247</v>
      </c>
      <c r="G172" s="189" t="s">
        <v>182</v>
      </c>
      <c r="H172" s="190">
        <v>11.146000000000001</v>
      </c>
      <c r="I172" s="191"/>
      <c r="J172" s="192">
        <f t="shared" si="15"/>
        <v>0</v>
      </c>
      <c r="K172" s="193"/>
      <c r="L172" s="194"/>
      <c r="M172" s="195" t="s">
        <v>1</v>
      </c>
      <c r="N172" s="196" t="s">
        <v>40</v>
      </c>
      <c r="O172" s="55"/>
      <c r="P172" s="182">
        <f t="shared" si="16"/>
        <v>0</v>
      </c>
      <c r="Q172" s="182">
        <v>1E-3</v>
      </c>
      <c r="R172" s="182">
        <f t="shared" si="17"/>
        <v>1.1146000000000001E-2</v>
      </c>
      <c r="S172" s="182">
        <v>0</v>
      </c>
      <c r="T172" s="183">
        <f t="shared" si="18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84" t="s">
        <v>234</v>
      </c>
      <c r="AT172" s="184" t="s">
        <v>231</v>
      </c>
      <c r="AU172" s="184" t="s">
        <v>115</v>
      </c>
      <c r="AY172" s="14" t="s">
        <v>137</v>
      </c>
      <c r="BE172" s="185">
        <f t="shared" si="19"/>
        <v>0</v>
      </c>
      <c r="BF172" s="185">
        <f t="shared" si="20"/>
        <v>0</v>
      </c>
      <c r="BG172" s="185">
        <f t="shared" si="21"/>
        <v>0</v>
      </c>
      <c r="BH172" s="185">
        <f t="shared" si="22"/>
        <v>0</v>
      </c>
      <c r="BI172" s="185">
        <f t="shared" si="23"/>
        <v>0</v>
      </c>
      <c r="BJ172" s="14" t="s">
        <v>115</v>
      </c>
      <c r="BK172" s="185">
        <f t="shared" si="24"/>
        <v>0</v>
      </c>
      <c r="BL172" s="14" t="s">
        <v>205</v>
      </c>
      <c r="BM172" s="184" t="s">
        <v>248</v>
      </c>
    </row>
    <row r="173" spans="1:65" s="2" customFormat="1" ht="21.75" customHeight="1">
      <c r="A173" s="29"/>
      <c r="B173" s="137"/>
      <c r="C173" s="186" t="s">
        <v>249</v>
      </c>
      <c r="D173" s="186" t="s">
        <v>231</v>
      </c>
      <c r="E173" s="187" t="s">
        <v>250</v>
      </c>
      <c r="F173" s="188" t="s">
        <v>251</v>
      </c>
      <c r="G173" s="189" t="s">
        <v>150</v>
      </c>
      <c r="H173" s="190">
        <v>18.399999999999999</v>
      </c>
      <c r="I173" s="191"/>
      <c r="J173" s="192">
        <f t="shared" si="15"/>
        <v>0</v>
      </c>
      <c r="K173" s="193"/>
      <c r="L173" s="194"/>
      <c r="M173" s="195" t="s">
        <v>1</v>
      </c>
      <c r="N173" s="196" t="s">
        <v>40</v>
      </c>
      <c r="O173" s="55"/>
      <c r="P173" s="182">
        <f t="shared" si="16"/>
        <v>0</v>
      </c>
      <c r="Q173" s="182">
        <v>1.9E-3</v>
      </c>
      <c r="R173" s="182">
        <f t="shared" si="17"/>
        <v>3.4959999999999998E-2</v>
      </c>
      <c r="S173" s="182">
        <v>0</v>
      </c>
      <c r="T173" s="183">
        <f t="shared" si="18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84" t="s">
        <v>234</v>
      </c>
      <c r="AT173" s="184" t="s">
        <v>231</v>
      </c>
      <c r="AU173" s="184" t="s">
        <v>115</v>
      </c>
      <c r="AY173" s="14" t="s">
        <v>137</v>
      </c>
      <c r="BE173" s="185">
        <f t="shared" si="19"/>
        <v>0</v>
      </c>
      <c r="BF173" s="185">
        <f t="shared" si="20"/>
        <v>0</v>
      </c>
      <c r="BG173" s="185">
        <f t="shared" si="21"/>
        <v>0</v>
      </c>
      <c r="BH173" s="185">
        <f t="shared" si="22"/>
        <v>0</v>
      </c>
      <c r="BI173" s="185">
        <f t="shared" si="23"/>
        <v>0</v>
      </c>
      <c r="BJ173" s="14" t="s">
        <v>115</v>
      </c>
      <c r="BK173" s="185">
        <f t="shared" si="24"/>
        <v>0</v>
      </c>
      <c r="BL173" s="14" t="s">
        <v>205</v>
      </c>
      <c r="BM173" s="184" t="s">
        <v>252</v>
      </c>
    </row>
    <row r="174" spans="1:65" s="2" customFormat="1" ht="21.75" customHeight="1">
      <c r="A174" s="29"/>
      <c r="B174" s="137"/>
      <c r="C174" s="172" t="s">
        <v>253</v>
      </c>
      <c r="D174" s="172" t="s">
        <v>140</v>
      </c>
      <c r="E174" s="173" t="s">
        <v>254</v>
      </c>
      <c r="F174" s="174" t="s">
        <v>255</v>
      </c>
      <c r="G174" s="175" t="s">
        <v>150</v>
      </c>
      <c r="H174" s="176">
        <v>16</v>
      </c>
      <c r="I174" s="177"/>
      <c r="J174" s="178">
        <f t="shared" si="15"/>
        <v>0</v>
      </c>
      <c r="K174" s="179"/>
      <c r="L174" s="30"/>
      <c r="M174" s="180" t="s">
        <v>1</v>
      </c>
      <c r="N174" s="181" t="s">
        <v>40</v>
      </c>
      <c r="O174" s="55"/>
      <c r="P174" s="182">
        <f t="shared" si="16"/>
        <v>0</v>
      </c>
      <c r="Q174" s="182">
        <v>0</v>
      </c>
      <c r="R174" s="182">
        <f t="shared" si="17"/>
        <v>0</v>
      </c>
      <c r="S174" s="182">
        <v>0</v>
      </c>
      <c r="T174" s="183">
        <f t="shared" si="18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84" t="s">
        <v>205</v>
      </c>
      <c r="AT174" s="184" t="s">
        <v>140</v>
      </c>
      <c r="AU174" s="184" t="s">
        <v>115</v>
      </c>
      <c r="AY174" s="14" t="s">
        <v>137</v>
      </c>
      <c r="BE174" s="185">
        <f t="shared" si="19"/>
        <v>0</v>
      </c>
      <c r="BF174" s="185">
        <f t="shared" si="20"/>
        <v>0</v>
      </c>
      <c r="BG174" s="185">
        <f t="shared" si="21"/>
        <v>0</v>
      </c>
      <c r="BH174" s="185">
        <f t="shared" si="22"/>
        <v>0</v>
      </c>
      <c r="BI174" s="185">
        <f t="shared" si="23"/>
        <v>0</v>
      </c>
      <c r="BJ174" s="14" t="s">
        <v>115</v>
      </c>
      <c r="BK174" s="185">
        <f t="shared" si="24"/>
        <v>0</v>
      </c>
      <c r="BL174" s="14" t="s">
        <v>205</v>
      </c>
      <c r="BM174" s="184" t="s">
        <v>256</v>
      </c>
    </row>
    <row r="175" spans="1:65" s="2" customFormat="1" ht="16.5" customHeight="1">
      <c r="A175" s="29"/>
      <c r="B175" s="137"/>
      <c r="C175" s="186" t="s">
        <v>257</v>
      </c>
      <c r="D175" s="186" t="s">
        <v>231</v>
      </c>
      <c r="E175" s="187" t="s">
        <v>258</v>
      </c>
      <c r="F175" s="188" t="s">
        <v>259</v>
      </c>
      <c r="G175" s="189" t="s">
        <v>150</v>
      </c>
      <c r="H175" s="190">
        <v>18.399999999999999</v>
      </c>
      <c r="I175" s="191"/>
      <c r="J175" s="192">
        <f t="shared" si="15"/>
        <v>0</v>
      </c>
      <c r="K175" s="193"/>
      <c r="L175" s="194"/>
      <c r="M175" s="195" t="s">
        <v>1</v>
      </c>
      <c r="N175" s="196" t="s">
        <v>40</v>
      </c>
      <c r="O175" s="55"/>
      <c r="P175" s="182">
        <f t="shared" si="16"/>
        <v>0</v>
      </c>
      <c r="Q175" s="182">
        <v>5.0000000000000001E-4</v>
      </c>
      <c r="R175" s="182">
        <f t="shared" si="17"/>
        <v>9.1999999999999998E-3</v>
      </c>
      <c r="S175" s="182">
        <v>0</v>
      </c>
      <c r="T175" s="183">
        <f t="shared" si="18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84" t="s">
        <v>234</v>
      </c>
      <c r="AT175" s="184" t="s">
        <v>231</v>
      </c>
      <c r="AU175" s="184" t="s">
        <v>115</v>
      </c>
      <c r="AY175" s="14" t="s">
        <v>137</v>
      </c>
      <c r="BE175" s="185">
        <f t="shared" si="19"/>
        <v>0</v>
      </c>
      <c r="BF175" s="185">
        <f t="shared" si="20"/>
        <v>0</v>
      </c>
      <c r="BG175" s="185">
        <f t="shared" si="21"/>
        <v>0</v>
      </c>
      <c r="BH175" s="185">
        <f t="shared" si="22"/>
        <v>0</v>
      </c>
      <c r="BI175" s="185">
        <f t="shared" si="23"/>
        <v>0</v>
      </c>
      <c r="BJ175" s="14" t="s">
        <v>115</v>
      </c>
      <c r="BK175" s="185">
        <f t="shared" si="24"/>
        <v>0</v>
      </c>
      <c r="BL175" s="14" t="s">
        <v>205</v>
      </c>
      <c r="BM175" s="184" t="s">
        <v>260</v>
      </c>
    </row>
    <row r="176" spans="1:65" s="2" customFormat="1" ht="21.75" customHeight="1">
      <c r="A176" s="29"/>
      <c r="B176" s="137"/>
      <c r="C176" s="172" t="s">
        <v>261</v>
      </c>
      <c r="D176" s="172" t="s">
        <v>140</v>
      </c>
      <c r="E176" s="173" t="s">
        <v>262</v>
      </c>
      <c r="F176" s="174" t="s">
        <v>263</v>
      </c>
      <c r="G176" s="175" t="s">
        <v>264</v>
      </c>
      <c r="H176" s="197"/>
      <c r="I176" s="177"/>
      <c r="J176" s="178">
        <f t="shared" si="15"/>
        <v>0</v>
      </c>
      <c r="K176" s="179"/>
      <c r="L176" s="30"/>
      <c r="M176" s="180" t="s">
        <v>1</v>
      </c>
      <c r="N176" s="181" t="s">
        <v>40</v>
      </c>
      <c r="O176" s="55"/>
      <c r="P176" s="182">
        <f t="shared" si="16"/>
        <v>0</v>
      </c>
      <c r="Q176" s="182">
        <v>0</v>
      </c>
      <c r="R176" s="182">
        <f t="shared" si="17"/>
        <v>0</v>
      </c>
      <c r="S176" s="182">
        <v>0</v>
      </c>
      <c r="T176" s="183">
        <f t="shared" si="18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84" t="s">
        <v>205</v>
      </c>
      <c r="AT176" s="184" t="s">
        <v>140</v>
      </c>
      <c r="AU176" s="184" t="s">
        <v>115</v>
      </c>
      <c r="AY176" s="14" t="s">
        <v>137</v>
      </c>
      <c r="BE176" s="185">
        <f t="shared" si="19"/>
        <v>0</v>
      </c>
      <c r="BF176" s="185">
        <f t="shared" si="20"/>
        <v>0</v>
      </c>
      <c r="BG176" s="185">
        <f t="shared" si="21"/>
        <v>0</v>
      </c>
      <c r="BH176" s="185">
        <f t="shared" si="22"/>
        <v>0</v>
      </c>
      <c r="BI176" s="185">
        <f t="shared" si="23"/>
        <v>0</v>
      </c>
      <c r="BJ176" s="14" t="s">
        <v>115</v>
      </c>
      <c r="BK176" s="185">
        <f t="shared" si="24"/>
        <v>0</v>
      </c>
      <c r="BL176" s="14" t="s">
        <v>205</v>
      </c>
      <c r="BM176" s="184" t="s">
        <v>265</v>
      </c>
    </row>
    <row r="177" spans="1:65" s="12" customFormat="1" ht="22.9" customHeight="1">
      <c r="B177" s="159"/>
      <c r="D177" s="160" t="s">
        <v>73</v>
      </c>
      <c r="E177" s="170" t="s">
        <v>266</v>
      </c>
      <c r="F177" s="170" t="s">
        <v>267</v>
      </c>
      <c r="I177" s="162"/>
      <c r="J177" s="171">
        <f>BK177</f>
        <v>0</v>
      </c>
      <c r="L177" s="159"/>
      <c r="M177" s="164"/>
      <c r="N177" s="165"/>
      <c r="O177" s="165"/>
      <c r="P177" s="166">
        <f>SUM(P178:P203)</f>
        <v>0</v>
      </c>
      <c r="Q177" s="165"/>
      <c r="R177" s="166">
        <f>SUM(R178:R203)</f>
        <v>11.530218662257001</v>
      </c>
      <c r="S177" s="165"/>
      <c r="T177" s="167">
        <f>SUM(T178:T203)</f>
        <v>42.014500000000005</v>
      </c>
      <c r="AR177" s="160" t="s">
        <v>115</v>
      </c>
      <c r="AT177" s="168" t="s">
        <v>73</v>
      </c>
      <c r="AU177" s="168" t="s">
        <v>82</v>
      </c>
      <c r="AY177" s="160" t="s">
        <v>137</v>
      </c>
      <c r="BK177" s="169">
        <f>SUM(BK178:BK203)</f>
        <v>0</v>
      </c>
    </row>
    <row r="178" spans="1:65" s="2" customFormat="1" ht="21.75" customHeight="1">
      <c r="A178" s="29"/>
      <c r="B178" s="137"/>
      <c r="C178" s="172" t="s">
        <v>268</v>
      </c>
      <c r="D178" s="172" t="s">
        <v>140</v>
      </c>
      <c r="E178" s="173" t="s">
        <v>269</v>
      </c>
      <c r="F178" s="174" t="s">
        <v>270</v>
      </c>
      <c r="G178" s="175" t="s">
        <v>187</v>
      </c>
      <c r="H178" s="176">
        <v>2521.636</v>
      </c>
      <c r="I178" s="177"/>
      <c r="J178" s="178">
        <f t="shared" ref="J178:J203" si="25">ROUND(I178*H178,2)</f>
        <v>0</v>
      </c>
      <c r="K178" s="179"/>
      <c r="L178" s="30"/>
      <c r="M178" s="180" t="s">
        <v>1</v>
      </c>
      <c r="N178" s="181" t="s">
        <v>40</v>
      </c>
      <c r="O178" s="55"/>
      <c r="P178" s="182">
        <f t="shared" ref="P178:P203" si="26">O178*H178</f>
        <v>0</v>
      </c>
      <c r="Q178" s="182">
        <v>0</v>
      </c>
      <c r="R178" s="182">
        <f t="shared" ref="R178:R203" si="27">Q178*H178</f>
        <v>0</v>
      </c>
      <c r="S178" s="182">
        <v>0</v>
      </c>
      <c r="T178" s="183">
        <f t="shared" ref="T178:T203" si="28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84" t="s">
        <v>205</v>
      </c>
      <c r="AT178" s="184" t="s">
        <v>140</v>
      </c>
      <c r="AU178" s="184" t="s">
        <v>115</v>
      </c>
      <c r="AY178" s="14" t="s">
        <v>137</v>
      </c>
      <c r="BE178" s="185">
        <f t="shared" ref="BE178:BE203" si="29">IF(N178="základná",J178,0)</f>
        <v>0</v>
      </c>
      <c r="BF178" s="185">
        <f t="shared" ref="BF178:BF203" si="30">IF(N178="znížená",J178,0)</f>
        <v>0</v>
      </c>
      <c r="BG178" s="185">
        <f t="shared" ref="BG178:BG203" si="31">IF(N178="zákl. prenesená",J178,0)</f>
        <v>0</v>
      </c>
      <c r="BH178" s="185">
        <f t="shared" ref="BH178:BH203" si="32">IF(N178="zníž. prenesená",J178,0)</f>
        <v>0</v>
      </c>
      <c r="BI178" s="185">
        <f t="shared" ref="BI178:BI203" si="33">IF(N178="nulová",J178,0)</f>
        <v>0</v>
      </c>
      <c r="BJ178" s="14" t="s">
        <v>115</v>
      </c>
      <c r="BK178" s="185">
        <f t="shared" ref="BK178:BK203" si="34">ROUND(I178*H178,2)</f>
        <v>0</v>
      </c>
      <c r="BL178" s="14" t="s">
        <v>205</v>
      </c>
      <c r="BM178" s="184" t="s">
        <v>271</v>
      </c>
    </row>
    <row r="179" spans="1:65" s="2" customFormat="1" ht="21.75" customHeight="1">
      <c r="A179" s="29"/>
      <c r="B179" s="137"/>
      <c r="C179" s="172" t="s">
        <v>272</v>
      </c>
      <c r="D179" s="172" t="s">
        <v>140</v>
      </c>
      <c r="E179" s="173" t="s">
        <v>273</v>
      </c>
      <c r="F179" s="174" t="s">
        <v>274</v>
      </c>
      <c r="G179" s="175" t="s">
        <v>182</v>
      </c>
      <c r="H179" s="176">
        <v>18</v>
      </c>
      <c r="I179" s="177"/>
      <c r="J179" s="178">
        <f t="shared" si="25"/>
        <v>0</v>
      </c>
      <c r="K179" s="179"/>
      <c r="L179" s="30"/>
      <c r="M179" s="180" t="s">
        <v>1</v>
      </c>
      <c r="N179" s="181" t="s">
        <v>40</v>
      </c>
      <c r="O179" s="55"/>
      <c r="P179" s="182">
        <f t="shared" si="26"/>
        <v>0</v>
      </c>
      <c r="Q179" s="182">
        <v>0</v>
      </c>
      <c r="R179" s="182">
        <f t="shared" si="27"/>
        <v>0</v>
      </c>
      <c r="S179" s="182">
        <v>0</v>
      </c>
      <c r="T179" s="183">
        <f t="shared" si="28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84" t="s">
        <v>205</v>
      </c>
      <c r="AT179" s="184" t="s">
        <v>140</v>
      </c>
      <c r="AU179" s="184" t="s">
        <v>115</v>
      </c>
      <c r="AY179" s="14" t="s">
        <v>137</v>
      </c>
      <c r="BE179" s="185">
        <f t="shared" si="29"/>
        <v>0</v>
      </c>
      <c r="BF179" s="185">
        <f t="shared" si="30"/>
        <v>0</v>
      </c>
      <c r="BG179" s="185">
        <f t="shared" si="31"/>
        <v>0</v>
      </c>
      <c r="BH179" s="185">
        <f t="shared" si="32"/>
        <v>0</v>
      </c>
      <c r="BI179" s="185">
        <f t="shared" si="33"/>
        <v>0</v>
      </c>
      <c r="BJ179" s="14" t="s">
        <v>115</v>
      </c>
      <c r="BK179" s="185">
        <f t="shared" si="34"/>
        <v>0</v>
      </c>
      <c r="BL179" s="14" t="s">
        <v>205</v>
      </c>
      <c r="BM179" s="184" t="s">
        <v>275</v>
      </c>
    </row>
    <row r="180" spans="1:65" s="2" customFormat="1" ht="16.5" customHeight="1">
      <c r="A180" s="29"/>
      <c r="B180" s="137"/>
      <c r="C180" s="186" t="s">
        <v>276</v>
      </c>
      <c r="D180" s="186" t="s">
        <v>231</v>
      </c>
      <c r="E180" s="187" t="s">
        <v>277</v>
      </c>
      <c r="F180" s="188" t="s">
        <v>278</v>
      </c>
      <c r="G180" s="189" t="s">
        <v>279</v>
      </c>
      <c r="H180" s="190">
        <v>1.2E-2</v>
      </c>
      <c r="I180" s="191"/>
      <c r="J180" s="192">
        <f t="shared" si="25"/>
        <v>0</v>
      </c>
      <c r="K180" s="193"/>
      <c r="L180" s="194"/>
      <c r="M180" s="195" t="s">
        <v>1</v>
      </c>
      <c r="N180" s="196" t="s">
        <v>40</v>
      </c>
      <c r="O180" s="55"/>
      <c r="P180" s="182">
        <f t="shared" si="26"/>
        <v>0</v>
      </c>
      <c r="Q180" s="182">
        <v>3.27E-2</v>
      </c>
      <c r="R180" s="182">
        <f t="shared" si="27"/>
        <v>3.924E-4</v>
      </c>
      <c r="S180" s="182">
        <v>0</v>
      </c>
      <c r="T180" s="183">
        <f t="shared" si="28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84" t="s">
        <v>234</v>
      </c>
      <c r="AT180" s="184" t="s">
        <v>231</v>
      </c>
      <c r="AU180" s="184" t="s">
        <v>115</v>
      </c>
      <c r="AY180" s="14" t="s">
        <v>137</v>
      </c>
      <c r="BE180" s="185">
        <f t="shared" si="29"/>
        <v>0</v>
      </c>
      <c r="BF180" s="185">
        <f t="shared" si="30"/>
        <v>0</v>
      </c>
      <c r="BG180" s="185">
        <f t="shared" si="31"/>
        <v>0</v>
      </c>
      <c r="BH180" s="185">
        <f t="shared" si="32"/>
        <v>0</v>
      </c>
      <c r="BI180" s="185">
        <f t="shared" si="33"/>
        <v>0</v>
      </c>
      <c r="BJ180" s="14" t="s">
        <v>115</v>
      </c>
      <c r="BK180" s="185">
        <f t="shared" si="34"/>
        <v>0</v>
      </c>
      <c r="BL180" s="14" t="s">
        <v>205</v>
      </c>
      <c r="BM180" s="184" t="s">
        <v>280</v>
      </c>
    </row>
    <row r="181" spans="1:65" s="2" customFormat="1" ht="16.5" customHeight="1">
      <c r="A181" s="29"/>
      <c r="B181" s="137"/>
      <c r="C181" s="186" t="s">
        <v>234</v>
      </c>
      <c r="D181" s="186" t="s">
        <v>231</v>
      </c>
      <c r="E181" s="187" t="s">
        <v>281</v>
      </c>
      <c r="F181" s="188" t="s">
        <v>282</v>
      </c>
      <c r="G181" s="189" t="s">
        <v>182</v>
      </c>
      <c r="H181" s="190">
        <v>6</v>
      </c>
      <c r="I181" s="191"/>
      <c r="J181" s="192">
        <f t="shared" si="25"/>
        <v>0</v>
      </c>
      <c r="K181" s="193"/>
      <c r="L181" s="194"/>
      <c r="M181" s="195" t="s">
        <v>1</v>
      </c>
      <c r="N181" s="196" t="s">
        <v>40</v>
      </c>
      <c r="O181" s="55"/>
      <c r="P181" s="182">
        <f t="shared" si="26"/>
        <v>0</v>
      </c>
      <c r="Q181" s="182">
        <v>3.5E-4</v>
      </c>
      <c r="R181" s="182">
        <f t="shared" si="27"/>
        <v>2.0999999999999999E-3</v>
      </c>
      <c r="S181" s="182">
        <v>0</v>
      </c>
      <c r="T181" s="183">
        <f t="shared" si="28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84" t="s">
        <v>234</v>
      </c>
      <c r="AT181" s="184" t="s">
        <v>231</v>
      </c>
      <c r="AU181" s="184" t="s">
        <v>115</v>
      </c>
      <c r="AY181" s="14" t="s">
        <v>137</v>
      </c>
      <c r="BE181" s="185">
        <f t="shared" si="29"/>
        <v>0</v>
      </c>
      <c r="BF181" s="185">
        <f t="shared" si="30"/>
        <v>0</v>
      </c>
      <c r="BG181" s="185">
        <f t="shared" si="31"/>
        <v>0</v>
      </c>
      <c r="BH181" s="185">
        <f t="shared" si="32"/>
        <v>0</v>
      </c>
      <c r="BI181" s="185">
        <f t="shared" si="33"/>
        <v>0</v>
      </c>
      <c r="BJ181" s="14" t="s">
        <v>115</v>
      </c>
      <c r="BK181" s="185">
        <f t="shared" si="34"/>
        <v>0</v>
      </c>
      <c r="BL181" s="14" t="s">
        <v>205</v>
      </c>
      <c r="BM181" s="184" t="s">
        <v>283</v>
      </c>
    </row>
    <row r="182" spans="1:65" s="2" customFormat="1" ht="21.75" customHeight="1">
      <c r="A182" s="29"/>
      <c r="B182" s="137"/>
      <c r="C182" s="172" t="s">
        <v>284</v>
      </c>
      <c r="D182" s="172" t="s">
        <v>140</v>
      </c>
      <c r="E182" s="173" t="s">
        <v>285</v>
      </c>
      <c r="F182" s="174" t="s">
        <v>286</v>
      </c>
      <c r="G182" s="175" t="s">
        <v>187</v>
      </c>
      <c r="H182" s="176">
        <v>96.5</v>
      </c>
      <c r="I182" s="177"/>
      <c r="J182" s="178">
        <f t="shared" si="25"/>
        <v>0</v>
      </c>
      <c r="K182" s="179"/>
      <c r="L182" s="30"/>
      <c r="M182" s="180" t="s">
        <v>1</v>
      </c>
      <c r="N182" s="181" t="s">
        <v>40</v>
      </c>
      <c r="O182" s="55"/>
      <c r="P182" s="182">
        <f t="shared" si="26"/>
        <v>0</v>
      </c>
      <c r="Q182" s="182">
        <v>0</v>
      </c>
      <c r="R182" s="182">
        <f t="shared" si="27"/>
        <v>0</v>
      </c>
      <c r="S182" s="182">
        <v>1.2E-2</v>
      </c>
      <c r="T182" s="183">
        <f t="shared" si="28"/>
        <v>1.1579999999999999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84" t="s">
        <v>205</v>
      </c>
      <c r="AT182" s="184" t="s">
        <v>140</v>
      </c>
      <c r="AU182" s="184" t="s">
        <v>115</v>
      </c>
      <c r="AY182" s="14" t="s">
        <v>137</v>
      </c>
      <c r="BE182" s="185">
        <f t="shared" si="29"/>
        <v>0</v>
      </c>
      <c r="BF182" s="185">
        <f t="shared" si="30"/>
        <v>0</v>
      </c>
      <c r="BG182" s="185">
        <f t="shared" si="31"/>
        <v>0</v>
      </c>
      <c r="BH182" s="185">
        <f t="shared" si="32"/>
        <v>0</v>
      </c>
      <c r="BI182" s="185">
        <f t="shared" si="33"/>
        <v>0</v>
      </c>
      <c r="BJ182" s="14" t="s">
        <v>115</v>
      </c>
      <c r="BK182" s="185">
        <f t="shared" si="34"/>
        <v>0</v>
      </c>
      <c r="BL182" s="14" t="s">
        <v>205</v>
      </c>
      <c r="BM182" s="184" t="s">
        <v>287</v>
      </c>
    </row>
    <row r="183" spans="1:65" s="2" customFormat="1" ht="21.75" customHeight="1">
      <c r="A183" s="29"/>
      <c r="B183" s="137"/>
      <c r="C183" s="172" t="s">
        <v>288</v>
      </c>
      <c r="D183" s="172" t="s">
        <v>140</v>
      </c>
      <c r="E183" s="173" t="s">
        <v>289</v>
      </c>
      <c r="F183" s="174" t="s">
        <v>290</v>
      </c>
      <c r="G183" s="175" t="s">
        <v>187</v>
      </c>
      <c r="H183" s="176">
        <v>54.25</v>
      </c>
      <c r="I183" s="177"/>
      <c r="J183" s="178">
        <f t="shared" si="25"/>
        <v>0</v>
      </c>
      <c r="K183" s="179"/>
      <c r="L183" s="30"/>
      <c r="M183" s="180" t="s">
        <v>1</v>
      </c>
      <c r="N183" s="181" t="s">
        <v>40</v>
      </c>
      <c r="O183" s="55"/>
      <c r="P183" s="182">
        <f t="shared" si="26"/>
        <v>0</v>
      </c>
      <c r="Q183" s="182">
        <v>0</v>
      </c>
      <c r="R183" s="182">
        <f t="shared" si="27"/>
        <v>0</v>
      </c>
      <c r="S183" s="182">
        <v>1.6E-2</v>
      </c>
      <c r="T183" s="183">
        <f t="shared" si="28"/>
        <v>0.86799999999999999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84" t="s">
        <v>205</v>
      </c>
      <c r="AT183" s="184" t="s">
        <v>140</v>
      </c>
      <c r="AU183" s="184" t="s">
        <v>115</v>
      </c>
      <c r="AY183" s="14" t="s">
        <v>137</v>
      </c>
      <c r="BE183" s="185">
        <f t="shared" si="29"/>
        <v>0</v>
      </c>
      <c r="BF183" s="185">
        <f t="shared" si="30"/>
        <v>0</v>
      </c>
      <c r="BG183" s="185">
        <f t="shared" si="31"/>
        <v>0</v>
      </c>
      <c r="BH183" s="185">
        <f t="shared" si="32"/>
        <v>0</v>
      </c>
      <c r="BI183" s="185">
        <f t="shared" si="33"/>
        <v>0</v>
      </c>
      <c r="BJ183" s="14" t="s">
        <v>115</v>
      </c>
      <c r="BK183" s="185">
        <f t="shared" si="34"/>
        <v>0</v>
      </c>
      <c r="BL183" s="14" t="s">
        <v>205</v>
      </c>
      <c r="BM183" s="184" t="s">
        <v>291</v>
      </c>
    </row>
    <row r="184" spans="1:65" s="2" customFormat="1" ht="21.75" customHeight="1">
      <c r="A184" s="29"/>
      <c r="B184" s="137"/>
      <c r="C184" s="172" t="s">
        <v>292</v>
      </c>
      <c r="D184" s="172" t="s">
        <v>140</v>
      </c>
      <c r="E184" s="173" t="s">
        <v>293</v>
      </c>
      <c r="F184" s="174" t="s">
        <v>294</v>
      </c>
      <c r="G184" s="175" t="s">
        <v>187</v>
      </c>
      <c r="H184" s="176">
        <v>10.5</v>
      </c>
      <c r="I184" s="177"/>
      <c r="J184" s="178">
        <f t="shared" si="25"/>
        <v>0</v>
      </c>
      <c r="K184" s="179"/>
      <c r="L184" s="30"/>
      <c r="M184" s="180" t="s">
        <v>1</v>
      </c>
      <c r="N184" s="181" t="s">
        <v>40</v>
      </c>
      <c r="O184" s="55"/>
      <c r="P184" s="182">
        <f t="shared" si="26"/>
        <v>0</v>
      </c>
      <c r="Q184" s="182">
        <v>0</v>
      </c>
      <c r="R184" s="182">
        <f t="shared" si="27"/>
        <v>0</v>
      </c>
      <c r="S184" s="182">
        <v>2.5000000000000001E-2</v>
      </c>
      <c r="T184" s="183">
        <f t="shared" si="28"/>
        <v>0.26250000000000001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84" t="s">
        <v>205</v>
      </c>
      <c r="AT184" s="184" t="s">
        <v>140</v>
      </c>
      <c r="AU184" s="184" t="s">
        <v>115</v>
      </c>
      <c r="AY184" s="14" t="s">
        <v>137</v>
      </c>
      <c r="BE184" s="185">
        <f t="shared" si="29"/>
        <v>0</v>
      </c>
      <c r="BF184" s="185">
        <f t="shared" si="30"/>
        <v>0</v>
      </c>
      <c r="BG184" s="185">
        <f t="shared" si="31"/>
        <v>0</v>
      </c>
      <c r="BH184" s="185">
        <f t="shared" si="32"/>
        <v>0</v>
      </c>
      <c r="BI184" s="185">
        <f t="shared" si="33"/>
        <v>0</v>
      </c>
      <c r="BJ184" s="14" t="s">
        <v>115</v>
      </c>
      <c r="BK184" s="185">
        <f t="shared" si="34"/>
        <v>0</v>
      </c>
      <c r="BL184" s="14" t="s">
        <v>205</v>
      </c>
      <c r="BM184" s="184" t="s">
        <v>295</v>
      </c>
    </row>
    <row r="185" spans="1:65" s="2" customFormat="1" ht="21.75" customHeight="1">
      <c r="A185" s="29"/>
      <c r="B185" s="137"/>
      <c r="C185" s="172" t="s">
        <v>296</v>
      </c>
      <c r="D185" s="172" t="s">
        <v>140</v>
      </c>
      <c r="E185" s="173" t="s">
        <v>297</v>
      </c>
      <c r="F185" s="174" t="s">
        <v>298</v>
      </c>
      <c r="G185" s="175" t="s">
        <v>150</v>
      </c>
      <c r="H185" s="176">
        <v>340</v>
      </c>
      <c r="I185" s="177"/>
      <c r="J185" s="178">
        <f t="shared" si="25"/>
        <v>0</v>
      </c>
      <c r="K185" s="179"/>
      <c r="L185" s="30"/>
      <c r="M185" s="180" t="s">
        <v>1</v>
      </c>
      <c r="N185" s="181" t="s">
        <v>40</v>
      </c>
      <c r="O185" s="55"/>
      <c r="P185" s="182">
        <f t="shared" si="26"/>
        <v>0</v>
      </c>
      <c r="Q185" s="182">
        <v>0</v>
      </c>
      <c r="R185" s="182">
        <f t="shared" si="27"/>
        <v>0</v>
      </c>
      <c r="S185" s="182">
        <v>1.6E-2</v>
      </c>
      <c r="T185" s="183">
        <f t="shared" si="28"/>
        <v>5.44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84" t="s">
        <v>205</v>
      </c>
      <c r="AT185" s="184" t="s">
        <v>140</v>
      </c>
      <c r="AU185" s="184" t="s">
        <v>115</v>
      </c>
      <c r="AY185" s="14" t="s">
        <v>137</v>
      </c>
      <c r="BE185" s="185">
        <f t="shared" si="29"/>
        <v>0</v>
      </c>
      <c r="BF185" s="185">
        <f t="shared" si="30"/>
        <v>0</v>
      </c>
      <c r="BG185" s="185">
        <f t="shared" si="31"/>
        <v>0</v>
      </c>
      <c r="BH185" s="185">
        <f t="shared" si="32"/>
        <v>0</v>
      </c>
      <c r="BI185" s="185">
        <f t="shared" si="33"/>
        <v>0</v>
      </c>
      <c r="BJ185" s="14" t="s">
        <v>115</v>
      </c>
      <c r="BK185" s="185">
        <f t="shared" si="34"/>
        <v>0</v>
      </c>
      <c r="BL185" s="14" t="s">
        <v>205</v>
      </c>
      <c r="BM185" s="184" t="s">
        <v>299</v>
      </c>
    </row>
    <row r="186" spans="1:65" s="2" customFormat="1" ht="21.75" customHeight="1">
      <c r="A186" s="29"/>
      <c r="B186" s="137"/>
      <c r="C186" s="172" t="s">
        <v>300</v>
      </c>
      <c r="D186" s="172" t="s">
        <v>140</v>
      </c>
      <c r="E186" s="173" t="s">
        <v>301</v>
      </c>
      <c r="F186" s="174" t="s">
        <v>302</v>
      </c>
      <c r="G186" s="175" t="s">
        <v>187</v>
      </c>
      <c r="H186" s="176">
        <v>4391</v>
      </c>
      <c r="I186" s="177"/>
      <c r="J186" s="178">
        <f t="shared" si="25"/>
        <v>0</v>
      </c>
      <c r="K186" s="179"/>
      <c r="L186" s="30"/>
      <c r="M186" s="180" t="s">
        <v>1</v>
      </c>
      <c r="N186" s="181" t="s">
        <v>40</v>
      </c>
      <c r="O186" s="55"/>
      <c r="P186" s="182">
        <f t="shared" si="26"/>
        <v>0</v>
      </c>
      <c r="Q186" s="182">
        <v>0</v>
      </c>
      <c r="R186" s="182">
        <f t="shared" si="27"/>
        <v>0</v>
      </c>
      <c r="S186" s="182">
        <v>7.0000000000000001E-3</v>
      </c>
      <c r="T186" s="183">
        <f t="shared" si="28"/>
        <v>30.737000000000002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84" t="s">
        <v>205</v>
      </c>
      <c r="AT186" s="184" t="s">
        <v>140</v>
      </c>
      <c r="AU186" s="184" t="s">
        <v>115</v>
      </c>
      <c r="AY186" s="14" t="s">
        <v>137</v>
      </c>
      <c r="BE186" s="185">
        <f t="shared" si="29"/>
        <v>0</v>
      </c>
      <c r="BF186" s="185">
        <f t="shared" si="30"/>
        <v>0</v>
      </c>
      <c r="BG186" s="185">
        <f t="shared" si="31"/>
        <v>0</v>
      </c>
      <c r="BH186" s="185">
        <f t="shared" si="32"/>
        <v>0</v>
      </c>
      <c r="BI186" s="185">
        <f t="shared" si="33"/>
        <v>0</v>
      </c>
      <c r="BJ186" s="14" t="s">
        <v>115</v>
      </c>
      <c r="BK186" s="185">
        <f t="shared" si="34"/>
        <v>0</v>
      </c>
      <c r="BL186" s="14" t="s">
        <v>205</v>
      </c>
      <c r="BM186" s="184" t="s">
        <v>303</v>
      </c>
    </row>
    <row r="187" spans="1:65" s="2" customFormat="1" ht="21.75" customHeight="1">
      <c r="A187" s="29"/>
      <c r="B187" s="137"/>
      <c r="C187" s="172" t="s">
        <v>304</v>
      </c>
      <c r="D187" s="172" t="s">
        <v>140</v>
      </c>
      <c r="E187" s="173" t="s">
        <v>305</v>
      </c>
      <c r="F187" s="174" t="s">
        <v>306</v>
      </c>
      <c r="G187" s="175" t="s">
        <v>150</v>
      </c>
      <c r="H187" s="176">
        <v>3</v>
      </c>
      <c r="I187" s="177"/>
      <c r="J187" s="178">
        <f t="shared" si="25"/>
        <v>0</v>
      </c>
      <c r="K187" s="179"/>
      <c r="L187" s="30"/>
      <c r="M187" s="180" t="s">
        <v>1</v>
      </c>
      <c r="N187" s="181" t="s">
        <v>40</v>
      </c>
      <c r="O187" s="55"/>
      <c r="P187" s="182">
        <f t="shared" si="26"/>
        <v>0</v>
      </c>
      <c r="Q187" s="182">
        <v>0</v>
      </c>
      <c r="R187" s="182">
        <f t="shared" si="27"/>
        <v>0</v>
      </c>
      <c r="S187" s="182">
        <v>1.4E-2</v>
      </c>
      <c r="T187" s="183">
        <f t="shared" si="28"/>
        <v>4.2000000000000003E-2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84" t="s">
        <v>205</v>
      </c>
      <c r="AT187" s="184" t="s">
        <v>140</v>
      </c>
      <c r="AU187" s="184" t="s">
        <v>115</v>
      </c>
      <c r="AY187" s="14" t="s">
        <v>137</v>
      </c>
      <c r="BE187" s="185">
        <f t="shared" si="29"/>
        <v>0</v>
      </c>
      <c r="BF187" s="185">
        <f t="shared" si="30"/>
        <v>0</v>
      </c>
      <c r="BG187" s="185">
        <f t="shared" si="31"/>
        <v>0</v>
      </c>
      <c r="BH187" s="185">
        <f t="shared" si="32"/>
        <v>0</v>
      </c>
      <c r="BI187" s="185">
        <f t="shared" si="33"/>
        <v>0</v>
      </c>
      <c r="BJ187" s="14" t="s">
        <v>115</v>
      </c>
      <c r="BK187" s="185">
        <f t="shared" si="34"/>
        <v>0</v>
      </c>
      <c r="BL187" s="14" t="s">
        <v>205</v>
      </c>
      <c r="BM187" s="184" t="s">
        <v>307</v>
      </c>
    </row>
    <row r="188" spans="1:65" s="2" customFormat="1" ht="21.75" customHeight="1">
      <c r="A188" s="29"/>
      <c r="B188" s="137"/>
      <c r="C188" s="172" t="s">
        <v>308</v>
      </c>
      <c r="D188" s="172" t="s">
        <v>140</v>
      </c>
      <c r="E188" s="173" t="s">
        <v>309</v>
      </c>
      <c r="F188" s="174" t="s">
        <v>310</v>
      </c>
      <c r="G188" s="175" t="s">
        <v>150</v>
      </c>
      <c r="H188" s="176">
        <v>343.3</v>
      </c>
      <c r="I188" s="177"/>
      <c r="J188" s="178">
        <f t="shared" si="25"/>
        <v>0</v>
      </c>
      <c r="K188" s="179"/>
      <c r="L188" s="30"/>
      <c r="M188" s="180" t="s">
        <v>1</v>
      </c>
      <c r="N188" s="181" t="s">
        <v>40</v>
      </c>
      <c r="O188" s="55"/>
      <c r="P188" s="182">
        <f t="shared" si="26"/>
        <v>0</v>
      </c>
      <c r="Q188" s="182">
        <v>0</v>
      </c>
      <c r="R188" s="182">
        <f t="shared" si="27"/>
        <v>0</v>
      </c>
      <c r="S188" s="182">
        <v>0</v>
      </c>
      <c r="T188" s="183">
        <f t="shared" si="28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84" t="s">
        <v>205</v>
      </c>
      <c r="AT188" s="184" t="s">
        <v>140</v>
      </c>
      <c r="AU188" s="184" t="s">
        <v>115</v>
      </c>
      <c r="AY188" s="14" t="s">
        <v>137</v>
      </c>
      <c r="BE188" s="185">
        <f t="shared" si="29"/>
        <v>0</v>
      </c>
      <c r="BF188" s="185">
        <f t="shared" si="30"/>
        <v>0</v>
      </c>
      <c r="BG188" s="185">
        <f t="shared" si="31"/>
        <v>0</v>
      </c>
      <c r="BH188" s="185">
        <f t="shared" si="32"/>
        <v>0</v>
      </c>
      <c r="BI188" s="185">
        <f t="shared" si="33"/>
        <v>0</v>
      </c>
      <c r="BJ188" s="14" t="s">
        <v>115</v>
      </c>
      <c r="BK188" s="185">
        <f t="shared" si="34"/>
        <v>0</v>
      </c>
      <c r="BL188" s="14" t="s">
        <v>205</v>
      </c>
      <c r="BM188" s="184" t="s">
        <v>311</v>
      </c>
    </row>
    <row r="189" spans="1:65" s="2" customFormat="1" ht="21.75" customHeight="1">
      <c r="A189" s="29"/>
      <c r="B189" s="137"/>
      <c r="C189" s="172" t="s">
        <v>312</v>
      </c>
      <c r="D189" s="172" t="s">
        <v>140</v>
      </c>
      <c r="E189" s="173" t="s">
        <v>313</v>
      </c>
      <c r="F189" s="174" t="s">
        <v>314</v>
      </c>
      <c r="G189" s="175" t="s">
        <v>187</v>
      </c>
      <c r="H189" s="176">
        <v>96.5</v>
      </c>
      <c r="I189" s="177"/>
      <c r="J189" s="178">
        <f t="shared" si="25"/>
        <v>0</v>
      </c>
      <c r="K189" s="179"/>
      <c r="L189" s="30"/>
      <c r="M189" s="180" t="s">
        <v>1</v>
      </c>
      <c r="N189" s="181" t="s">
        <v>40</v>
      </c>
      <c r="O189" s="55"/>
      <c r="P189" s="182">
        <f t="shared" si="26"/>
        <v>0</v>
      </c>
      <c r="Q189" s="182">
        <v>0</v>
      </c>
      <c r="R189" s="182">
        <f t="shared" si="27"/>
        <v>0</v>
      </c>
      <c r="S189" s="182">
        <v>1.4E-2</v>
      </c>
      <c r="T189" s="183">
        <f t="shared" si="28"/>
        <v>1.351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84" t="s">
        <v>205</v>
      </c>
      <c r="AT189" s="184" t="s">
        <v>140</v>
      </c>
      <c r="AU189" s="184" t="s">
        <v>115</v>
      </c>
      <c r="AY189" s="14" t="s">
        <v>137</v>
      </c>
      <c r="BE189" s="185">
        <f t="shared" si="29"/>
        <v>0</v>
      </c>
      <c r="BF189" s="185">
        <f t="shared" si="30"/>
        <v>0</v>
      </c>
      <c r="BG189" s="185">
        <f t="shared" si="31"/>
        <v>0</v>
      </c>
      <c r="BH189" s="185">
        <f t="shared" si="32"/>
        <v>0</v>
      </c>
      <c r="BI189" s="185">
        <f t="shared" si="33"/>
        <v>0</v>
      </c>
      <c r="BJ189" s="14" t="s">
        <v>115</v>
      </c>
      <c r="BK189" s="185">
        <f t="shared" si="34"/>
        <v>0</v>
      </c>
      <c r="BL189" s="14" t="s">
        <v>205</v>
      </c>
      <c r="BM189" s="184" t="s">
        <v>315</v>
      </c>
    </row>
    <row r="190" spans="1:65" s="2" customFormat="1" ht="21.75" customHeight="1">
      <c r="A190" s="29"/>
      <c r="B190" s="137"/>
      <c r="C190" s="172" t="s">
        <v>316</v>
      </c>
      <c r="D190" s="172" t="s">
        <v>140</v>
      </c>
      <c r="E190" s="173" t="s">
        <v>317</v>
      </c>
      <c r="F190" s="174" t="s">
        <v>318</v>
      </c>
      <c r="G190" s="175" t="s">
        <v>187</v>
      </c>
      <c r="H190" s="176">
        <v>54.25</v>
      </c>
      <c r="I190" s="177"/>
      <c r="J190" s="178">
        <f t="shared" si="25"/>
        <v>0</v>
      </c>
      <c r="K190" s="179"/>
      <c r="L190" s="30"/>
      <c r="M190" s="180" t="s">
        <v>1</v>
      </c>
      <c r="N190" s="181" t="s">
        <v>40</v>
      </c>
      <c r="O190" s="55"/>
      <c r="P190" s="182">
        <f t="shared" si="26"/>
        <v>0</v>
      </c>
      <c r="Q190" s="182">
        <v>0</v>
      </c>
      <c r="R190" s="182">
        <f t="shared" si="27"/>
        <v>0</v>
      </c>
      <c r="S190" s="182">
        <v>3.2000000000000001E-2</v>
      </c>
      <c r="T190" s="183">
        <f t="shared" si="28"/>
        <v>1.736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84" t="s">
        <v>205</v>
      </c>
      <c r="AT190" s="184" t="s">
        <v>140</v>
      </c>
      <c r="AU190" s="184" t="s">
        <v>115</v>
      </c>
      <c r="AY190" s="14" t="s">
        <v>137</v>
      </c>
      <c r="BE190" s="185">
        <f t="shared" si="29"/>
        <v>0</v>
      </c>
      <c r="BF190" s="185">
        <f t="shared" si="30"/>
        <v>0</v>
      </c>
      <c r="BG190" s="185">
        <f t="shared" si="31"/>
        <v>0</v>
      </c>
      <c r="BH190" s="185">
        <f t="shared" si="32"/>
        <v>0</v>
      </c>
      <c r="BI190" s="185">
        <f t="shared" si="33"/>
        <v>0</v>
      </c>
      <c r="BJ190" s="14" t="s">
        <v>115</v>
      </c>
      <c r="BK190" s="185">
        <f t="shared" si="34"/>
        <v>0</v>
      </c>
      <c r="BL190" s="14" t="s">
        <v>205</v>
      </c>
      <c r="BM190" s="184" t="s">
        <v>319</v>
      </c>
    </row>
    <row r="191" spans="1:65" s="2" customFormat="1" ht="21.75" customHeight="1">
      <c r="A191" s="29"/>
      <c r="B191" s="137"/>
      <c r="C191" s="172" t="s">
        <v>320</v>
      </c>
      <c r="D191" s="172" t="s">
        <v>140</v>
      </c>
      <c r="E191" s="173" t="s">
        <v>321</v>
      </c>
      <c r="F191" s="174" t="s">
        <v>322</v>
      </c>
      <c r="G191" s="175" t="s">
        <v>187</v>
      </c>
      <c r="H191" s="176">
        <v>10.5</v>
      </c>
      <c r="I191" s="177"/>
      <c r="J191" s="178">
        <f t="shared" si="25"/>
        <v>0</v>
      </c>
      <c r="K191" s="179"/>
      <c r="L191" s="30"/>
      <c r="M191" s="180" t="s">
        <v>1</v>
      </c>
      <c r="N191" s="181" t="s">
        <v>40</v>
      </c>
      <c r="O191" s="55"/>
      <c r="P191" s="182">
        <f t="shared" si="26"/>
        <v>0</v>
      </c>
      <c r="Q191" s="182">
        <v>0</v>
      </c>
      <c r="R191" s="182">
        <f t="shared" si="27"/>
        <v>0</v>
      </c>
      <c r="S191" s="182">
        <v>0.04</v>
      </c>
      <c r="T191" s="183">
        <f t="shared" si="28"/>
        <v>0.42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84" t="s">
        <v>205</v>
      </c>
      <c r="AT191" s="184" t="s">
        <v>140</v>
      </c>
      <c r="AU191" s="184" t="s">
        <v>115</v>
      </c>
      <c r="AY191" s="14" t="s">
        <v>137</v>
      </c>
      <c r="BE191" s="185">
        <f t="shared" si="29"/>
        <v>0</v>
      </c>
      <c r="BF191" s="185">
        <f t="shared" si="30"/>
        <v>0</v>
      </c>
      <c r="BG191" s="185">
        <f t="shared" si="31"/>
        <v>0</v>
      </c>
      <c r="BH191" s="185">
        <f t="shared" si="32"/>
        <v>0</v>
      </c>
      <c r="BI191" s="185">
        <f t="shared" si="33"/>
        <v>0</v>
      </c>
      <c r="BJ191" s="14" t="s">
        <v>115</v>
      </c>
      <c r="BK191" s="185">
        <f t="shared" si="34"/>
        <v>0</v>
      </c>
      <c r="BL191" s="14" t="s">
        <v>205</v>
      </c>
      <c r="BM191" s="184" t="s">
        <v>323</v>
      </c>
    </row>
    <row r="192" spans="1:65" s="2" customFormat="1" ht="21.75" customHeight="1">
      <c r="A192" s="29"/>
      <c r="B192" s="137"/>
      <c r="C192" s="172" t="s">
        <v>324</v>
      </c>
      <c r="D192" s="172" t="s">
        <v>140</v>
      </c>
      <c r="E192" s="173" t="s">
        <v>325</v>
      </c>
      <c r="F192" s="174" t="s">
        <v>326</v>
      </c>
      <c r="G192" s="175" t="s">
        <v>187</v>
      </c>
      <c r="H192" s="176">
        <v>96.5</v>
      </c>
      <c r="I192" s="177"/>
      <c r="J192" s="178">
        <f t="shared" si="25"/>
        <v>0</v>
      </c>
      <c r="K192" s="179"/>
      <c r="L192" s="30"/>
      <c r="M192" s="180" t="s">
        <v>1</v>
      </c>
      <c r="N192" s="181" t="s">
        <v>40</v>
      </c>
      <c r="O192" s="55"/>
      <c r="P192" s="182">
        <f t="shared" si="26"/>
        <v>0</v>
      </c>
      <c r="Q192" s="182">
        <v>2.5999999999999998E-4</v>
      </c>
      <c r="R192" s="182">
        <f t="shared" si="27"/>
        <v>2.5089999999999998E-2</v>
      </c>
      <c r="S192" s="182">
        <v>0</v>
      </c>
      <c r="T192" s="183">
        <f t="shared" si="28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84" t="s">
        <v>205</v>
      </c>
      <c r="AT192" s="184" t="s">
        <v>140</v>
      </c>
      <c r="AU192" s="184" t="s">
        <v>115</v>
      </c>
      <c r="AY192" s="14" t="s">
        <v>137</v>
      </c>
      <c r="BE192" s="185">
        <f t="shared" si="29"/>
        <v>0</v>
      </c>
      <c r="BF192" s="185">
        <f t="shared" si="30"/>
        <v>0</v>
      </c>
      <c r="BG192" s="185">
        <f t="shared" si="31"/>
        <v>0</v>
      </c>
      <c r="BH192" s="185">
        <f t="shared" si="32"/>
        <v>0</v>
      </c>
      <c r="BI192" s="185">
        <f t="shared" si="33"/>
        <v>0</v>
      </c>
      <c r="BJ192" s="14" t="s">
        <v>115</v>
      </c>
      <c r="BK192" s="185">
        <f t="shared" si="34"/>
        <v>0</v>
      </c>
      <c r="BL192" s="14" t="s">
        <v>205</v>
      </c>
      <c r="BM192" s="184" t="s">
        <v>327</v>
      </c>
    </row>
    <row r="193" spans="1:65" s="2" customFormat="1" ht="21.75" customHeight="1">
      <c r="A193" s="29"/>
      <c r="B193" s="137"/>
      <c r="C193" s="172" t="s">
        <v>328</v>
      </c>
      <c r="D193" s="172" t="s">
        <v>140</v>
      </c>
      <c r="E193" s="173" t="s">
        <v>329</v>
      </c>
      <c r="F193" s="174" t="s">
        <v>330</v>
      </c>
      <c r="G193" s="175" t="s">
        <v>187</v>
      </c>
      <c r="H193" s="176">
        <v>54.25</v>
      </c>
      <c r="I193" s="177"/>
      <c r="J193" s="178">
        <f t="shared" si="25"/>
        <v>0</v>
      </c>
      <c r="K193" s="179"/>
      <c r="L193" s="30"/>
      <c r="M193" s="180" t="s">
        <v>1</v>
      </c>
      <c r="N193" s="181" t="s">
        <v>40</v>
      </c>
      <c r="O193" s="55"/>
      <c r="P193" s="182">
        <f t="shared" si="26"/>
        <v>0</v>
      </c>
      <c r="Q193" s="182">
        <v>2.5999999999999998E-4</v>
      </c>
      <c r="R193" s="182">
        <f t="shared" si="27"/>
        <v>1.4104999999999999E-2</v>
      </c>
      <c r="S193" s="182">
        <v>0</v>
      </c>
      <c r="T193" s="183">
        <f t="shared" si="28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84" t="s">
        <v>205</v>
      </c>
      <c r="AT193" s="184" t="s">
        <v>140</v>
      </c>
      <c r="AU193" s="184" t="s">
        <v>115</v>
      </c>
      <c r="AY193" s="14" t="s">
        <v>137</v>
      </c>
      <c r="BE193" s="185">
        <f t="shared" si="29"/>
        <v>0</v>
      </c>
      <c r="BF193" s="185">
        <f t="shared" si="30"/>
        <v>0</v>
      </c>
      <c r="BG193" s="185">
        <f t="shared" si="31"/>
        <v>0</v>
      </c>
      <c r="BH193" s="185">
        <f t="shared" si="32"/>
        <v>0</v>
      </c>
      <c r="BI193" s="185">
        <f t="shared" si="33"/>
        <v>0</v>
      </c>
      <c r="BJ193" s="14" t="s">
        <v>115</v>
      </c>
      <c r="BK193" s="185">
        <f t="shared" si="34"/>
        <v>0</v>
      </c>
      <c r="BL193" s="14" t="s">
        <v>205</v>
      </c>
      <c r="BM193" s="184" t="s">
        <v>331</v>
      </c>
    </row>
    <row r="194" spans="1:65" s="2" customFormat="1" ht="21.75" customHeight="1">
      <c r="A194" s="29"/>
      <c r="B194" s="137"/>
      <c r="C194" s="172" t="s">
        <v>332</v>
      </c>
      <c r="D194" s="172" t="s">
        <v>140</v>
      </c>
      <c r="E194" s="173" t="s">
        <v>333</v>
      </c>
      <c r="F194" s="174" t="s">
        <v>334</v>
      </c>
      <c r="G194" s="175" t="s">
        <v>187</v>
      </c>
      <c r="H194" s="176">
        <v>10.5</v>
      </c>
      <c r="I194" s="177"/>
      <c r="J194" s="178">
        <f t="shared" si="25"/>
        <v>0</v>
      </c>
      <c r="K194" s="179"/>
      <c r="L194" s="30"/>
      <c r="M194" s="180" t="s">
        <v>1</v>
      </c>
      <c r="N194" s="181" t="s">
        <v>40</v>
      </c>
      <c r="O194" s="55"/>
      <c r="P194" s="182">
        <f t="shared" si="26"/>
        <v>0</v>
      </c>
      <c r="Q194" s="182">
        <v>2.5999999999999998E-4</v>
      </c>
      <c r="R194" s="182">
        <f t="shared" si="27"/>
        <v>2.7299999999999998E-3</v>
      </c>
      <c r="S194" s="182">
        <v>0</v>
      </c>
      <c r="T194" s="183">
        <f t="shared" si="28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84" t="s">
        <v>205</v>
      </c>
      <c r="AT194" s="184" t="s">
        <v>140</v>
      </c>
      <c r="AU194" s="184" t="s">
        <v>115</v>
      </c>
      <c r="AY194" s="14" t="s">
        <v>137</v>
      </c>
      <c r="BE194" s="185">
        <f t="shared" si="29"/>
        <v>0</v>
      </c>
      <c r="BF194" s="185">
        <f t="shared" si="30"/>
        <v>0</v>
      </c>
      <c r="BG194" s="185">
        <f t="shared" si="31"/>
        <v>0</v>
      </c>
      <c r="BH194" s="185">
        <f t="shared" si="32"/>
        <v>0</v>
      </c>
      <c r="BI194" s="185">
        <f t="shared" si="33"/>
        <v>0</v>
      </c>
      <c r="BJ194" s="14" t="s">
        <v>115</v>
      </c>
      <c r="BK194" s="185">
        <f t="shared" si="34"/>
        <v>0</v>
      </c>
      <c r="BL194" s="14" t="s">
        <v>205</v>
      </c>
      <c r="BM194" s="184" t="s">
        <v>335</v>
      </c>
    </row>
    <row r="195" spans="1:65" s="2" customFormat="1" ht="16.5" customHeight="1">
      <c r="A195" s="29"/>
      <c r="B195" s="137"/>
      <c r="C195" s="186" t="s">
        <v>336</v>
      </c>
      <c r="D195" s="186" t="s">
        <v>231</v>
      </c>
      <c r="E195" s="187" t="s">
        <v>337</v>
      </c>
      <c r="F195" s="188" t="s">
        <v>338</v>
      </c>
      <c r="G195" s="189" t="s">
        <v>143</v>
      </c>
      <c r="H195" s="190">
        <v>5</v>
      </c>
      <c r="I195" s="191"/>
      <c r="J195" s="192">
        <f t="shared" si="25"/>
        <v>0</v>
      </c>
      <c r="K195" s="193"/>
      <c r="L195" s="194"/>
      <c r="M195" s="195" t="s">
        <v>1</v>
      </c>
      <c r="N195" s="196" t="s">
        <v>40</v>
      </c>
      <c r="O195" s="55"/>
      <c r="P195" s="182">
        <f t="shared" si="26"/>
        <v>0</v>
      </c>
      <c r="Q195" s="182">
        <v>0.55000000000000004</v>
      </c>
      <c r="R195" s="182">
        <f t="shared" si="27"/>
        <v>2.75</v>
      </c>
      <c r="S195" s="182">
        <v>0</v>
      </c>
      <c r="T195" s="183">
        <f t="shared" si="28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84" t="s">
        <v>234</v>
      </c>
      <c r="AT195" s="184" t="s">
        <v>231</v>
      </c>
      <c r="AU195" s="184" t="s">
        <v>115</v>
      </c>
      <c r="AY195" s="14" t="s">
        <v>137</v>
      </c>
      <c r="BE195" s="185">
        <f t="shared" si="29"/>
        <v>0</v>
      </c>
      <c r="BF195" s="185">
        <f t="shared" si="30"/>
        <v>0</v>
      </c>
      <c r="BG195" s="185">
        <f t="shared" si="31"/>
        <v>0</v>
      </c>
      <c r="BH195" s="185">
        <f t="shared" si="32"/>
        <v>0</v>
      </c>
      <c r="BI195" s="185">
        <f t="shared" si="33"/>
        <v>0</v>
      </c>
      <c r="BJ195" s="14" t="s">
        <v>115</v>
      </c>
      <c r="BK195" s="185">
        <f t="shared" si="34"/>
        <v>0</v>
      </c>
      <c r="BL195" s="14" t="s">
        <v>205</v>
      </c>
      <c r="BM195" s="184" t="s">
        <v>339</v>
      </c>
    </row>
    <row r="196" spans="1:65" s="2" customFormat="1" ht="21.75" customHeight="1">
      <c r="A196" s="29"/>
      <c r="B196" s="137"/>
      <c r="C196" s="172" t="s">
        <v>340</v>
      </c>
      <c r="D196" s="172" t="s">
        <v>140</v>
      </c>
      <c r="E196" s="173" t="s">
        <v>341</v>
      </c>
      <c r="F196" s="174" t="s">
        <v>342</v>
      </c>
      <c r="G196" s="175" t="s">
        <v>150</v>
      </c>
      <c r="H196" s="176">
        <v>343</v>
      </c>
      <c r="I196" s="177"/>
      <c r="J196" s="178">
        <f t="shared" si="25"/>
        <v>0</v>
      </c>
      <c r="K196" s="179"/>
      <c r="L196" s="30"/>
      <c r="M196" s="180" t="s">
        <v>1</v>
      </c>
      <c r="N196" s="181" t="s">
        <v>40</v>
      </c>
      <c r="O196" s="55"/>
      <c r="P196" s="182">
        <f t="shared" si="26"/>
        <v>0</v>
      </c>
      <c r="Q196" s="182">
        <v>0</v>
      </c>
      <c r="R196" s="182">
        <f t="shared" si="27"/>
        <v>0</v>
      </c>
      <c r="S196" s="182">
        <v>0</v>
      </c>
      <c r="T196" s="183">
        <f t="shared" si="28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84" t="s">
        <v>205</v>
      </c>
      <c r="AT196" s="184" t="s">
        <v>140</v>
      </c>
      <c r="AU196" s="184" t="s">
        <v>115</v>
      </c>
      <c r="AY196" s="14" t="s">
        <v>137</v>
      </c>
      <c r="BE196" s="185">
        <f t="shared" si="29"/>
        <v>0</v>
      </c>
      <c r="BF196" s="185">
        <f t="shared" si="30"/>
        <v>0</v>
      </c>
      <c r="BG196" s="185">
        <f t="shared" si="31"/>
        <v>0</v>
      </c>
      <c r="BH196" s="185">
        <f t="shared" si="32"/>
        <v>0</v>
      </c>
      <c r="BI196" s="185">
        <f t="shared" si="33"/>
        <v>0</v>
      </c>
      <c r="BJ196" s="14" t="s">
        <v>115</v>
      </c>
      <c r="BK196" s="185">
        <f t="shared" si="34"/>
        <v>0</v>
      </c>
      <c r="BL196" s="14" t="s">
        <v>205</v>
      </c>
      <c r="BM196" s="184" t="s">
        <v>343</v>
      </c>
    </row>
    <row r="197" spans="1:65" s="2" customFormat="1" ht="21.75" customHeight="1">
      <c r="A197" s="29"/>
      <c r="B197" s="137"/>
      <c r="C197" s="186" t="s">
        <v>344</v>
      </c>
      <c r="D197" s="186" t="s">
        <v>231</v>
      </c>
      <c r="E197" s="187" t="s">
        <v>345</v>
      </c>
      <c r="F197" s="188" t="s">
        <v>346</v>
      </c>
      <c r="G197" s="189" t="s">
        <v>143</v>
      </c>
      <c r="H197" s="190">
        <v>8.1289999999999996</v>
      </c>
      <c r="I197" s="191"/>
      <c r="J197" s="192">
        <f t="shared" si="25"/>
        <v>0</v>
      </c>
      <c r="K197" s="193"/>
      <c r="L197" s="194"/>
      <c r="M197" s="195" t="s">
        <v>1</v>
      </c>
      <c r="N197" s="196" t="s">
        <v>40</v>
      </c>
      <c r="O197" s="55"/>
      <c r="P197" s="182">
        <f t="shared" si="26"/>
        <v>0</v>
      </c>
      <c r="Q197" s="182">
        <v>0.55000000000000004</v>
      </c>
      <c r="R197" s="182">
        <f t="shared" si="27"/>
        <v>4.4709500000000002</v>
      </c>
      <c r="S197" s="182">
        <v>0</v>
      </c>
      <c r="T197" s="183">
        <f t="shared" si="28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84" t="s">
        <v>234</v>
      </c>
      <c r="AT197" s="184" t="s">
        <v>231</v>
      </c>
      <c r="AU197" s="184" t="s">
        <v>115</v>
      </c>
      <c r="AY197" s="14" t="s">
        <v>137</v>
      </c>
      <c r="BE197" s="185">
        <f t="shared" si="29"/>
        <v>0</v>
      </c>
      <c r="BF197" s="185">
        <f t="shared" si="30"/>
        <v>0</v>
      </c>
      <c r="BG197" s="185">
        <f t="shared" si="31"/>
        <v>0</v>
      </c>
      <c r="BH197" s="185">
        <f t="shared" si="32"/>
        <v>0</v>
      </c>
      <c r="BI197" s="185">
        <f t="shared" si="33"/>
        <v>0</v>
      </c>
      <c r="BJ197" s="14" t="s">
        <v>115</v>
      </c>
      <c r="BK197" s="185">
        <f t="shared" si="34"/>
        <v>0</v>
      </c>
      <c r="BL197" s="14" t="s">
        <v>205</v>
      </c>
      <c r="BM197" s="184" t="s">
        <v>347</v>
      </c>
    </row>
    <row r="198" spans="1:65" s="2" customFormat="1" ht="16.5" customHeight="1">
      <c r="A198" s="29"/>
      <c r="B198" s="137"/>
      <c r="C198" s="172" t="s">
        <v>348</v>
      </c>
      <c r="D198" s="172" t="s">
        <v>140</v>
      </c>
      <c r="E198" s="173" t="s">
        <v>349</v>
      </c>
      <c r="F198" s="174" t="s">
        <v>350</v>
      </c>
      <c r="G198" s="175" t="s">
        <v>187</v>
      </c>
      <c r="H198" s="176">
        <v>1750</v>
      </c>
      <c r="I198" s="177"/>
      <c r="J198" s="178">
        <f t="shared" si="25"/>
        <v>0</v>
      </c>
      <c r="K198" s="179"/>
      <c r="L198" s="30"/>
      <c r="M198" s="180" t="s">
        <v>1</v>
      </c>
      <c r="N198" s="181" t="s">
        <v>40</v>
      </c>
      <c r="O198" s="55"/>
      <c r="P198" s="182">
        <f t="shared" si="26"/>
        <v>0</v>
      </c>
      <c r="Q198" s="182">
        <v>0</v>
      </c>
      <c r="R198" s="182">
        <f t="shared" si="27"/>
        <v>0</v>
      </c>
      <c r="S198" s="182">
        <v>0</v>
      </c>
      <c r="T198" s="183">
        <f t="shared" si="28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84" t="s">
        <v>205</v>
      </c>
      <c r="AT198" s="184" t="s">
        <v>140</v>
      </c>
      <c r="AU198" s="184" t="s">
        <v>115</v>
      </c>
      <c r="AY198" s="14" t="s">
        <v>137</v>
      </c>
      <c r="BE198" s="185">
        <f t="shared" si="29"/>
        <v>0</v>
      </c>
      <c r="BF198" s="185">
        <f t="shared" si="30"/>
        <v>0</v>
      </c>
      <c r="BG198" s="185">
        <f t="shared" si="31"/>
        <v>0</v>
      </c>
      <c r="BH198" s="185">
        <f t="shared" si="32"/>
        <v>0</v>
      </c>
      <c r="BI198" s="185">
        <f t="shared" si="33"/>
        <v>0</v>
      </c>
      <c r="BJ198" s="14" t="s">
        <v>115</v>
      </c>
      <c r="BK198" s="185">
        <f t="shared" si="34"/>
        <v>0</v>
      </c>
      <c r="BL198" s="14" t="s">
        <v>205</v>
      </c>
      <c r="BM198" s="184" t="s">
        <v>351</v>
      </c>
    </row>
    <row r="199" spans="1:65" s="2" customFormat="1" ht="21.75" customHeight="1">
      <c r="A199" s="29"/>
      <c r="B199" s="137"/>
      <c r="C199" s="186" t="s">
        <v>352</v>
      </c>
      <c r="D199" s="186" t="s">
        <v>231</v>
      </c>
      <c r="E199" s="187" t="s">
        <v>353</v>
      </c>
      <c r="F199" s="188" t="s">
        <v>354</v>
      </c>
      <c r="G199" s="189" t="s">
        <v>143</v>
      </c>
      <c r="H199" s="190">
        <v>4.62</v>
      </c>
      <c r="I199" s="191"/>
      <c r="J199" s="192">
        <f t="shared" si="25"/>
        <v>0</v>
      </c>
      <c r="K199" s="193"/>
      <c r="L199" s="194"/>
      <c r="M199" s="195" t="s">
        <v>1</v>
      </c>
      <c r="N199" s="196" t="s">
        <v>40</v>
      </c>
      <c r="O199" s="55"/>
      <c r="P199" s="182">
        <f t="shared" si="26"/>
        <v>0</v>
      </c>
      <c r="Q199" s="182">
        <v>0.55000000000000004</v>
      </c>
      <c r="R199" s="182">
        <f t="shared" si="27"/>
        <v>2.5410000000000004</v>
      </c>
      <c r="S199" s="182">
        <v>0</v>
      </c>
      <c r="T199" s="183">
        <f t="shared" si="28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84" t="s">
        <v>234</v>
      </c>
      <c r="AT199" s="184" t="s">
        <v>231</v>
      </c>
      <c r="AU199" s="184" t="s">
        <v>115</v>
      </c>
      <c r="AY199" s="14" t="s">
        <v>137</v>
      </c>
      <c r="BE199" s="185">
        <f t="shared" si="29"/>
        <v>0</v>
      </c>
      <c r="BF199" s="185">
        <f t="shared" si="30"/>
        <v>0</v>
      </c>
      <c r="BG199" s="185">
        <f t="shared" si="31"/>
        <v>0</v>
      </c>
      <c r="BH199" s="185">
        <f t="shared" si="32"/>
        <v>0</v>
      </c>
      <c r="BI199" s="185">
        <f t="shared" si="33"/>
        <v>0</v>
      </c>
      <c r="BJ199" s="14" t="s">
        <v>115</v>
      </c>
      <c r="BK199" s="185">
        <f t="shared" si="34"/>
        <v>0</v>
      </c>
      <c r="BL199" s="14" t="s">
        <v>205</v>
      </c>
      <c r="BM199" s="184" t="s">
        <v>355</v>
      </c>
    </row>
    <row r="200" spans="1:65" s="2" customFormat="1" ht="16.5" customHeight="1">
      <c r="A200" s="29"/>
      <c r="B200" s="137"/>
      <c r="C200" s="172" t="s">
        <v>356</v>
      </c>
      <c r="D200" s="172" t="s">
        <v>140</v>
      </c>
      <c r="E200" s="173" t="s">
        <v>357</v>
      </c>
      <c r="F200" s="174" t="s">
        <v>358</v>
      </c>
      <c r="G200" s="175" t="s">
        <v>187</v>
      </c>
      <c r="H200" s="176">
        <v>610</v>
      </c>
      <c r="I200" s="177"/>
      <c r="J200" s="178">
        <f t="shared" si="25"/>
        <v>0</v>
      </c>
      <c r="K200" s="179"/>
      <c r="L200" s="30"/>
      <c r="M200" s="180" t="s">
        <v>1</v>
      </c>
      <c r="N200" s="181" t="s">
        <v>40</v>
      </c>
      <c r="O200" s="55"/>
      <c r="P200" s="182">
        <f t="shared" si="26"/>
        <v>0</v>
      </c>
      <c r="Q200" s="182">
        <v>0</v>
      </c>
      <c r="R200" s="182">
        <f t="shared" si="27"/>
        <v>0</v>
      </c>
      <c r="S200" s="182">
        <v>0</v>
      </c>
      <c r="T200" s="183">
        <f t="shared" si="2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84" t="s">
        <v>205</v>
      </c>
      <c r="AT200" s="184" t="s">
        <v>140</v>
      </c>
      <c r="AU200" s="184" t="s">
        <v>115</v>
      </c>
      <c r="AY200" s="14" t="s">
        <v>137</v>
      </c>
      <c r="BE200" s="185">
        <f t="shared" si="29"/>
        <v>0</v>
      </c>
      <c r="BF200" s="185">
        <f t="shared" si="30"/>
        <v>0</v>
      </c>
      <c r="BG200" s="185">
        <f t="shared" si="31"/>
        <v>0</v>
      </c>
      <c r="BH200" s="185">
        <f t="shared" si="32"/>
        <v>0</v>
      </c>
      <c r="BI200" s="185">
        <f t="shared" si="33"/>
        <v>0</v>
      </c>
      <c r="BJ200" s="14" t="s">
        <v>115</v>
      </c>
      <c r="BK200" s="185">
        <f t="shared" si="34"/>
        <v>0</v>
      </c>
      <c r="BL200" s="14" t="s">
        <v>205</v>
      </c>
      <c r="BM200" s="184" t="s">
        <v>359</v>
      </c>
    </row>
    <row r="201" spans="1:65" s="2" customFormat="1" ht="21.75" customHeight="1">
      <c r="A201" s="29"/>
      <c r="B201" s="137"/>
      <c r="C201" s="186" t="s">
        <v>360</v>
      </c>
      <c r="D201" s="186" t="s">
        <v>231</v>
      </c>
      <c r="E201" s="187" t="s">
        <v>361</v>
      </c>
      <c r="F201" s="188" t="s">
        <v>354</v>
      </c>
      <c r="G201" s="189" t="s">
        <v>143</v>
      </c>
      <c r="H201" s="190">
        <v>2.2919999999999998</v>
      </c>
      <c r="I201" s="191"/>
      <c r="J201" s="192">
        <f t="shared" si="25"/>
        <v>0</v>
      </c>
      <c r="K201" s="193"/>
      <c r="L201" s="194"/>
      <c r="M201" s="195" t="s">
        <v>1</v>
      </c>
      <c r="N201" s="196" t="s">
        <v>40</v>
      </c>
      <c r="O201" s="55"/>
      <c r="P201" s="182">
        <f t="shared" si="26"/>
        <v>0</v>
      </c>
      <c r="Q201" s="182">
        <v>0.55000000000000004</v>
      </c>
      <c r="R201" s="182">
        <f t="shared" si="27"/>
        <v>1.2605999999999999</v>
      </c>
      <c r="S201" s="182">
        <v>0</v>
      </c>
      <c r="T201" s="183">
        <f t="shared" si="2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84" t="s">
        <v>234</v>
      </c>
      <c r="AT201" s="184" t="s">
        <v>231</v>
      </c>
      <c r="AU201" s="184" t="s">
        <v>115</v>
      </c>
      <c r="AY201" s="14" t="s">
        <v>137</v>
      </c>
      <c r="BE201" s="185">
        <f t="shared" si="29"/>
        <v>0</v>
      </c>
      <c r="BF201" s="185">
        <f t="shared" si="30"/>
        <v>0</v>
      </c>
      <c r="BG201" s="185">
        <f t="shared" si="31"/>
        <v>0</v>
      </c>
      <c r="BH201" s="185">
        <f t="shared" si="32"/>
        <v>0</v>
      </c>
      <c r="BI201" s="185">
        <f t="shared" si="33"/>
        <v>0</v>
      </c>
      <c r="BJ201" s="14" t="s">
        <v>115</v>
      </c>
      <c r="BK201" s="185">
        <f t="shared" si="34"/>
        <v>0</v>
      </c>
      <c r="BL201" s="14" t="s">
        <v>205</v>
      </c>
      <c r="BM201" s="184" t="s">
        <v>362</v>
      </c>
    </row>
    <row r="202" spans="1:65" s="2" customFormat="1" ht="33" customHeight="1">
      <c r="A202" s="29"/>
      <c r="B202" s="137"/>
      <c r="C202" s="172" t="s">
        <v>363</v>
      </c>
      <c r="D202" s="172" t="s">
        <v>140</v>
      </c>
      <c r="E202" s="173" t="s">
        <v>364</v>
      </c>
      <c r="F202" s="174" t="s">
        <v>365</v>
      </c>
      <c r="G202" s="175" t="s">
        <v>143</v>
      </c>
      <c r="H202" s="176">
        <v>20.041</v>
      </c>
      <c r="I202" s="177"/>
      <c r="J202" s="178">
        <f t="shared" si="25"/>
        <v>0</v>
      </c>
      <c r="K202" s="179"/>
      <c r="L202" s="30"/>
      <c r="M202" s="180" t="s">
        <v>1</v>
      </c>
      <c r="N202" s="181" t="s">
        <v>40</v>
      </c>
      <c r="O202" s="55"/>
      <c r="P202" s="182">
        <f t="shared" si="26"/>
        <v>0</v>
      </c>
      <c r="Q202" s="182">
        <v>2.3115177000000001E-2</v>
      </c>
      <c r="R202" s="182">
        <f t="shared" si="27"/>
        <v>0.46325126225700003</v>
      </c>
      <c r="S202" s="182">
        <v>0</v>
      </c>
      <c r="T202" s="183">
        <f t="shared" si="2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84" t="s">
        <v>205</v>
      </c>
      <c r="AT202" s="184" t="s">
        <v>140</v>
      </c>
      <c r="AU202" s="184" t="s">
        <v>115</v>
      </c>
      <c r="AY202" s="14" t="s">
        <v>137</v>
      </c>
      <c r="BE202" s="185">
        <f t="shared" si="29"/>
        <v>0</v>
      </c>
      <c r="BF202" s="185">
        <f t="shared" si="30"/>
        <v>0</v>
      </c>
      <c r="BG202" s="185">
        <f t="shared" si="31"/>
        <v>0</v>
      </c>
      <c r="BH202" s="185">
        <f t="shared" si="32"/>
        <v>0</v>
      </c>
      <c r="BI202" s="185">
        <f t="shared" si="33"/>
        <v>0</v>
      </c>
      <c r="BJ202" s="14" t="s">
        <v>115</v>
      </c>
      <c r="BK202" s="185">
        <f t="shared" si="34"/>
        <v>0</v>
      </c>
      <c r="BL202" s="14" t="s">
        <v>205</v>
      </c>
      <c r="BM202" s="184" t="s">
        <v>366</v>
      </c>
    </row>
    <row r="203" spans="1:65" s="2" customFormat="1" ht="21.75" customHeight="1">
      <c r="A203" s="29"/>
      <c r="B203" s="137"/>
      <c r="C203" s="172" t="s">
        <v>367</v>
      </c>
      <c r="D203" s="172" t="s">
        <v>140</v>
      </c>
      <c r="E203" s="173" t="s">
        <v>368</v>
      </c>
      <c r="F203" s="174" t="s">
        <v>369</v>
      </c>
      <c r="G203" s="175" t="s">
        <v>264</v>
      </c>
      <c r="H203" s="197"/>
      <c r="I203" s="177"/>
      <c r="J203" s="178">
        <f t="shared" si="25"/>
        <v>0</v>
      </c>
      <c r="K203" s="179"/>
      <c r="L203" s="30"/>
      <c r="M203" s="180" t="s">
        <v>1</v>
      </c>
      <c r="N203" s="181" t="s">
        <v>40</v>
      </c>
      <c r="O203" s="55"/>
      <c r="P203" s="182">
        <f t="shared" si="26"/>
        <v>0</v>
      </c>
      <c r="Q203" s="182">
        <v>0</v>
      </c>
      <c r="R203" s="182">
        <f t="shared" si="27"/>
        <v>0</v>
      </c>
      <c r="S203" s="182">
        <v>0</v>
      </c>
      <c r="T203" s="183">
        <f t="shared" si="2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84" t="s">
        <v>205</v>
      </c>
      <c r="AT203" s="184" t="s">
        <v>140</v>
      </c>
      <c r="AU203" s="184" t="s">
        <v>115</v>
      </c>
      <c r="AY203" s="14" t="s">
        <v>137</v>
      </c>
      <c r="BE203" s="185">
        <f t="shared" si="29"/>
        <v>0</v>
      </c>
      <c r="BF203" s="185">
        <f t="shared" si="30"/>
        <v>0</v>
      </c>
      <c r="BG203" s="185">
        <f t="shared" si="31"/>
        <v>0</v>
      </c>
      <c r="BH203" s="185">
        <f t="shared" si="32"/>
        <v>0</v>
      </c>
      <c r="BI203" s="185">
        <f t="shared" si="33"/>
        <v>0</v>
      </c>
      <c r="BJ203" s="14" t="s">
        <v>115</v>
      </c>
      <c r="BK203" s="185">
        <f t="shared" si="34"/>
        <v>0</v>
      </c>
      <c r="BL203" s="14" t="s">
        <v>205</v>
      </c>
      <c r="BM203" s="184" t="s">
        <v>370</v>
      </c>
    </row>
    <row r="204" spans="1:65" s="12" customFormat="1" ht="22.9" customHeight="1">
      <c r="B204" s="159"/>
      <c r="D204" s="160" t="s">
        <v>73</v>
      </c>
      <c r="E204" s="170" t="s">
        <v>371</v>
      </c>
      <c r="F204" s="170" t="s">
        <v>372</v>
      </c>
      <c r="I204" s="162"/>
      <c r="J204" s="171">
        <f>BK204</f>
        <v>0</v>
      </c>
      <c r="L204" s="159"/>
      <c r="M204" s="164"/>
      <c r="N204" s="165"/>
      <c r="O204" s="165"/>
      <c r="P204" s="166">
        <f>SUM(P205:P235)</f>
        <v>0</v>
      </c>
      <c r="Q204" s="165"/>
      <c r="R204" s="166">
        <f>SUM(R205:R235)</f>
        <v>0.26236390749999988</v>
      </c>
      <c r="S204" s="165"/>
      <c r="T204" s="167">
        <f>SUM(T205:T235)</f>
        <v>1.1746720000000002</v>
      </c>
      <c r="AR204" s="160" t="s">
        <v>115</v>
      </c>
      <c r="AT204" s="168" t="s">
        <v>73</v>
      </c>
      <c r="AU204" s="168" t="s">
        <v>82</v>
      </c>
      <c r="AY204" s="160" t="s">
        <v>137</v>
      </c>
      <c r="BK204" s="169">
        <f>SUM(BK205:BK235)</f>
        <v>0</v>
      </c>
    </row>
    <row r="205" spans="1:65" s="2" customFormat="1" ht="21.75" customHeight="1">
      <c r="A205" s="29"/>
      <c r="B205" s="137"/>
      <c r="C205" s="172" t="s">
        <v>373</v>
      </c>
      <c r="D205" s="172" t="s">
        <v>140</v>
      </c>
      <c r="E205" s="173" t="s">
        <v>374</v>
      </c>
      <c r="F205" s="174" t="s">
        <v>375</v>
      </c>
      <c r="G205" s="175" t="s">
        <v>150</v>
      </c>
      <c r="H205" s="176">
        <v>110</v>
      </c>
      <c r="I205" s="177"/>
      <c r="J205" s="178">
        <f t="shared" ref="J205:J235" si="35">ROUND(I205*H205,2)</f>
        <v>0</v>
      </c>
      <c r="K205" s="179"/>
      <c r="L205" s="30"/>
      <c r="M205" s="180" t="s">
        <v>1</v>
      </c>
      <c r="N205" s="181" t="s">
        <v>40</v>
      </c>
      <c r="O205" s="55"/>
      <c r="P205" s="182">
        <f t="shared" ref="P205:P235" si="36">O205*H205</f>
        <v>0</v>
      </c>
      <c r="Q205" s="182">
        <v>0</v>
      </c>
      <c r="R205" s="182">
        <f t="shared" ref="R205:R235" si="37">Q205*H205</f>
        <v>0</v>
      </c>
      <c r="S205" s="182">
        <v>7.5100000000000002E-3</v>
      </c>
      <c r="T205" s="183">
        <f t="shared" ref="T205:T235" si="38">S205*H205</f>
        <v>0.82610000000000006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84" t="s">
        <v>205</v>
      </c>
      <c r="AT205" s="184" t="s">
        <v>140</v>
      </c>
      <c r="AU205" s="184" t="s">
        <v>115</v>
      </c>
      <c r="AY205" s="14" t="s">
        <v>137</v>
      </c>
      <c r="BE205" s="185">
        <f t="shared" ref="BE205:BE235" si="39">IF(N205="základná",J205,0)</f>
        <v>0</v>
      </c>
      <c r="BF205" s="185">
        <f t="shared" ref="BF205:BF235" si="40">IF(N205="znížená",J205,0)</f>
        <v>0</v>
      </c>
      <c r="BG205" s="185">
        <f t="shared" ref="BG205:BG235" si="41">IF(N205="zákl. prenesená",J205,0)</f>
        <v>0</v>
      </c>
      <c r="BH205" s="185">
        <f t="shared" ref="BH205:BH235" si="42">IF(N205="zníž. prenesená",J205,0)</f>
        <v>0</v>
      </c>
      <c r="BI205" s="185">
        <f t="shared" ref="BI205:BI235" si="43">IF(N205="nulová",J205,0)</f>
        <v>0</v>
      </c>
      <c r="BJ205" s="14" t="s">
        <v>115</v>
      </c>
      <c r="BK205" s="185">
        <f t="shared" ref="BK205:BK235" si="44">ROUND(I205*H205,2)</f>
        <v>0</v>
      </c>
      <c r="BL205" s="14" t="s">
        <v>205</v>
      </c>
      <c r="BM205" s="184" t="s">
        <v>376</v>
      </c>
    </row>
    <row r="206" spans="1:65" s="2" customFormat="1" ht="21.75" customHeight="1">
      <c r="A206" s="29"/>
      <c r="B206" s="137"/>
      <c r="C206" s="172" t="s">
        <v>377</v>
      </c>
      <c r="D206" s="172" t="s">
        <v>140</v>
      </c>
      <c r="E206" s="173" t="s">
        <v>378</v>
      </c>
      <c r="F206" s="174" t="s">
        <v>379</v>
      </c>
      <c r="G206" s="175" t="s">
        <v>187</v>
      </c>
      <c r="H206" s="176">
        <v>59</v>
      </c>
      <c r="I206" s="177"/>
      <c r="J206" s="178">
        <f t="shared" si="35"/>
        <v>0</v>
      </c>
      <c r="K206" s="179"/>
      <c r="L206" s="30"/>
      <c r="M206" s="180" t="s">
        <v>1</v>
      </c>
      <c r="N206" s="181" t="s">
        <v>40</v>
      </c>
      <c r="O206" s="55"/>
      <c r="P206" s="182">
        <f t="shared" si="36"/>
        <v>0</v>
      </c>
      <c r="Q206" s="182">
        <v>0</v>
      </c>
      <c r="R206" s="182">
        <f t="shared" si="37"/>
        <v>0</v>
      </c>
      <c r="S206" s="182">
        <v>3.2000000000000002E-3</v>
      </c>
      <c r="T206" s="183">
        <f t="shared" si="38"/>
        <v>0.1888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84" t="s">
        <v>205</v>
      </c>
      <c r="AT206" s="184" t="s">
        <v>140</v>
      </c>
      <c r="AU206" s="184" t="s">
        <v>115</v>
      </c>
      <c r="AY206" s="14" t="s">
        <v>137</v>
      </c>
      <c r="BE206" s="185">
        <f t="shared" si="39"/>
        <v>0</v>
      </c>
      <c r="BF206" s="185">
        <f t="shared" si="40"/>
        <v>0</v>
      </c>
      <c r="BG206" s="185">
        <f t="shared" si="41"/>
        <v>0</v>
      </c>
      <c r="BH206" s="185">
        <f t="shared" si="42"/>
        <v>0</v>
      </c>
      <c r="BI206" s="185">
        <f t="shared" si="43"/>
        <v>0</v>
      </c>
      <c r="BJ206" s="14" t="s">
        <v>115</v>
      </c>
      <c r="BK206" s="185">
        <f t="shared" si="44"/>
        <v>0</v>
      </c>
      <c r="BL206" s="14" t="s">
        <v>205</v>
      </c>
      <c r="BM206" s="184" t="s">
        <v>380</v>
      </c>
    </row>
    <row r="207" spans="1:65" s="2" customFormat="1" ht="33" customHeight="1">
      <c r="A207" s="29"/>
      <c r="B207" s="137"/>
      <c r="C207" s="172" t="s">
        <v>381</v>
      </c>
      <c r="D207" s="172" t="s">
        <v>140</v>
      </c>
      <c r="E207" s="173" t="s">
        <v>382</v>
      </c>
      <c r="F207" s="174" t="s">
        <v>383</v>
      </c>
      <c r="G207" s="175" t="s">
        <v>187</v>
      </c>
      <c r="H207" s="176">
        <v>19.5</v>
      </c>
      <c r="I207" s="177"/>
      <c r="J207" s="178">
        <f t="shared" si="35"/>
        <v>0</v>
      </c>
      <c r="K207" s="179"/>
      <c r="L207" s="30"/>
      <c r="M207" s="180" t="s">
        <v>1</v>
      </c>
      <c r="N207" s="181" t="s">
        <v>40</v>
      </c>
      <c r="O207" s="55"/>
      <c r="P207" s="182">
        <f t="shared" si="36"/>
        <v>0</v>
      </c>
      <c r="Q207" s="182">
        <v>0</v>
      </c>
      <c r="R207" s="182">
        <f t="shared" si="37"/>
        <v>0</v>
      </c>
      <c r="S207" s="182">
        <v>2.0500000000000002E-3</v>
      </c>
      <c r="T207" s="183">
        <f t="shared" si="38"/>
        <v>3.9975000000000004E-2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84" t="s">
        <v>205</v>
      </c>
      <c r="AT207" s="184" t="s">
        <v>140</v>
      </c>
      <c r="AU207" s="184" t="s">
        <v>115</v>
      </c>
      <c r="AY207" s="14" t="s">
        <v>137</v>
      </c>
      <c r="BE207" s="185">
        <f t="shared" si="39"/>
        <v>0</v>
      </c>
      <c r="BF207" s="185">
        <f t="shared" si="40"/>
        <v>0</v>
      </c>
      <c r="BG207" s="185">
        <f t="shared" si="41"/>
        <v>0</v>
      </c>
      <c r="BH207" s="185">
        <f t="shared" si="42"/>
        <v>0</v>
      </c>
      <c r="BI207" s="185">
        <f t="shared" si="43"/>
        <v>0</v>
      </c>
      <c r="BJ207" s="14" t="s">
        <v>115</v>
      </c>
      <c r="BK207" s="185">
        <f t="shared" si="44"/>
        <v>0</v>
      </c>
      <c r="BL207" s="14" t="s">
        <v>205</v>
      </c>
      <c r="BM207" s="184" t="s">
        <v>384</v>
      </c>
    </row>
    <row r="208" spans="1:65" s="2" customFormat="1" ht="21.75" customHeight="1">
      <c r="A208" s="29"/>
      <c r="B208" s="137"/>
      <c r="C208" s="172" t="s">
        <v>385</v>
      </c>
      <c r="D208" s="172" t="s">
        <v>140</v>
      </c>
      <c r="E208" s="173" t="s">
        <v>386</v>
      </c>
      <c r="F208" s="174" t="s">
        <v>387</v>
      </c>
      <c r="G208" s="175" t="s">
        <v>187</v>
      </c>
      <c r="H208" s="176">
        <v>1</v>
      </c>
      <c r="I208" s="177"/>
      <c r="J208" s="178">
        <f t="shared" si="35"/>
        <v>0</v>
      </c>
      <c r="K208" s="179"/>
      <c r="L208" s="30"/>
      <c r="M208" s="180" t="s">
        <v>1</v>
      </c>
      <c r="N208" s="181" t="s">
        <v>40</v>
      </c>
      <c r="O208" s="55"/>
      <c r="P208" s="182">
        <f t="shared" si="36"/>
        <v>0</v>
      </c>
      <c r="Q208" s="182">
        <v>0</v>
      </c>
      <c r="R208" s="182">
        <f t="shared" si="37"/>
        <v>0</v>
      </c>
      <c r="S208" s="182">
        <v>1.3500000000000001E-3</v>
      </c>
      <c r="T208" s="183">
        <f t="shared" si="38"/>
        <v>1.3500000000000001E-3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84" t="s">
        <v>205</v>
      </c>
      <c r="AT208" s="184" t="s">
        <v>140</v>
      </c>
      <c r="AU208" s="184" t="s">
        <v>115</v>
      </c>
      <c r="AY208" s="14" t="s">
        <v>137</v>
      </c>
      <c r="BE208" s="185">
        <f t="shared" si="39"/>
        <v>0</v>
      </c>
      <c r="BF208" s="185">
        <f t="shared" si="40"/>
        <v>0</v>
      </c>
      <c r="BG208" s="185">
        <f t="shared" si="41"/>
        <v>0</v>
      </c>
      <c r="BH208" s="185">
        <f t="shared" si="42"/>
        <v>0</v>
      </c>
      <c r="BI208" s="185">
        <f t="shared" si="43"/>
        <v>0</v>
      </c>
      <c r="BJ208" s="14" t="s">
        <v>115</v>
      </c>
      <c r="BK208" s="185">
        <f t="shared" si="44"/>
        <v>0</v>
      </c>
      <c r="BL208" s="14" t="s">
        <v>205</v>
      </c>
      <c r="BM208" s="184" t="s">
        <v>388</v>
      </c>
    </row>
    <row r="209" spans="1:65" s="2" customFormat="1" ht="21.75" customHeight="1">
      <c r="A209" s="29"/>
      <c r="B209" s="137"/>
      <c r="C209" s="172" t="s">
        <v>389</v>
      </c>
      <c r="D209" s="172" t="s">
        <v>140</v>
      </c>
      <c r="E209" s="173" t="s">
        <v>390</v>
      </c>
      <c r="F209" s="174" t="s">
        <v>391</v>
      </c>
      <c r="G209" s="175" t="s">
        <v>187</v>
      </c>
      <c r="H209" s="176">
        <v>9.1</v>
      </c>
      <c r="I209" s="177"/>
      <c r="J209" s="178">
        <f t="shared" si="35"/>
        <v>0</v>
      </c>
      <c r="K209" s="179"/>
      <c r="L209" s="30"/>
      <c r="M209" s="180" t="s">
        <v>1</v>
      </c>
      <c r="N209" s="181" t="s">
        <v>40</v>
      </c>
      <c r="O209" s="55"/>
      <c r="P209" s="182">
        <f t="shared" si="36"/>
        <v>0</v>
      </c>
      <c r="Q209" s="182">
        <v>0</v>
      </c>
      <c r="R209" s="182">
        <f t="shared" si="37"/>
        <v>0</v>
      </c>
      <c r="S209" s="182">
        <v>3.3700000000000002E-3</v>
      </c>
      <c r="T209" s="183">
        <f t="shared" si="38"/>
        <v>3.0667E-2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84" t="s">
        <v>205</v>
      </c>
      <c r="AT209" s="184" t="s">
        <v>140</v>
      </c>
      <c r="AU209" s="184" t="s">
        <v>115</v>
      </c>
      <c r="AY209" s="14" t="s">
        <v>137</v>
      </c>
      <c r="BE209" s="185">
        <f t="shared" si="39"/>
        <v>0</v>
      </c>
      <c r="BF209" s="185">
        <f t="shared" si="40"/>
        <v>0</v>
      </c>
      <c r="BG209" s="185">
        <f t="shared" si="41"/>
        <v>0</v>
      </c>
      <c r="BH209" s="185">
        <f t="shared" si="42"/>
        <v>0</v>
      </c>
      <c r="BI209" s="185">
        <f t="shared" si="43"/>
        <v>0</v>
      </c>
      <c r="BJ209" s="14" t="s">
        <v>115</v>
      </c>
      <c r="BK209" s="185">
        <f t="shared" si="44"/>
        <v>0</v>
      </c>
      <c r="BL209" s="14" t="s">
        <v>205</v>
      </c>
      <c r="BM209" s="184" t="s">
        <v>392</v>
      </c>
    </row>
    <row r="210" spans="1:65" s="2" customFormat="1" ht="21.75" customHeight="1">
      <c r="A210" s="29"/>
      <c r="B210" s="137"/>
      <c r="C210" s="172" t="s">
        <v>393</v>
      </c>
      <c r="D210" s="172" t="s">
        <v>140</v>
      </c>
      <c r="E210" s="173" t="s">
        <v>394</v>
      </c>
      <c r="F210" s="174" t="s">
        <v>395</v>
      </c>
      <c r="G210" s="175" t="s">
        <v>187</v>
      </c>
      <c r="H210" s="176">
        <v>21</v>
      </c>
      <c r="I210" s="177"/>
      <c r="J210" s="178">
        <f t="shared" si="35"/>
        <v>0</v>
      </c>
      <c r="K210" s="179"/>
      <c r="L210" s="30"/>
      <c r="M210" s="180" t="s">
        <v>1</v>
      </c>
      <c r="N210" s="181" t="s">
        <v>40</v>
      </c>
      <c r="O210" s="55"/>
      <c r="P210" s="182">
        <f t="shared" si="36"/>
        <v>0</v>
      </c>
      <c r="Q210" s="182">
        <v>0</v>
      </c>
      <c r="R210" s="182">
        <f t="shared" si="37"/>
        <v>0</v>
      </c>
      <c r="S210" s="182">
        <v>4.1799999999999997E-3</v>
      </c>
      <c r="T210" s="183">
        <f t="shared" si="38"/>
        <v>8.7779999999999997E-2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84" t="s">
        <v>205</v>
      </c>
      <c r="AT210" s="184" t="s">
        <v>140</v>
      </c>
      <c r="AU210" s="184" t="s">
        <v>115</v>
      </c>
      <c r="AY210" s="14" t="s">
        <v>137</v>
      </c>
      <c r="BE210" s="185">
        <f t="shared" si="39"/>
        <v>0</v>
      </c>
      <c r="BF210" s="185">
        <f t="shared" si="40"/>
        <v>0</v>
      </c>
      <c r="BG210" s="185">
        <f t="shared" si="41"/>
        <v>0</v>
      </c>
      <c r="BH210" s="185">
        <f t="shared" si="42"/>
        <v>0</v>
      </c>
      <c r="BI210" s="185">
        <f t="shared" si="43"/>
        <v>0</v>
      </c>
      <c r="BJ210" s="14" t="s">
        <v>115</v>
      </c>
      <c r="BK210" s="185">
        <f t="shared" si="44"/>
        <v>0</v>
      </c>
      <c r="BL210" s="14" t="s">
        <v>205</v>
      </c>
      <c r="BM210" s="184" t="s">
        <v>396</v>
      </c>
    </row>
    <row r="211" spans="1:65" s="2" customFormat="1" ht="21.75" customHeight="1">
      <c r="A211" s="29"/>
      <c r="B211" s="137"/>
      <c r="C211" s="172" t="s">
        <v>397</v>
      </c>
      <c r="D211" s="172" t="s">
        <v>140</v>
      </c>
      <c r="E211" s="173" t="s">
        <v>398</v>
      </c>
      <c r="F211" s="174" t="s">
        <v>399</v>
      </c>
      <c r="G211" s="175" t="s">
        <v>150</v>
      </c>
      <c r="H211" s="176">
        <v>110</v>
      </c>
      <c r="I211" s="177"/>
      <c r="J211" s="178">
        <f t="shared" si="35"/>
        <v>0</v>
      </c>
      <c r="K211" s="179"/>
      <c r="L211" s="30"/>
      <c r="M211" s="180" t="s">
        <v>1</v>
      </c>
      <c r="N211" s="181" t="s">
        <v>40</v>
      </c>
      <c r="O211" s="55"/>
      <c r="P211" s="182">
        <f t="shared" si="36"/>
        <v>0</v>
      </c>
      <c r="Q211" s="182">
        <v>4.1199999999999999E-4</v>
      </c>
      <c r="R211" s="182">
        <f t="shared" si="37"/>
        <v>4.5319999999999999E-2</v>
      </c>
      <c r="S211" s="182">
        <v>0</v>
      </c>
      <c r="T211" s="183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84" t="s">
        <v>205</v>
      </c>
      <c r="AT211" s="184" t="s">
        <v>140</v>
      </c>
      <c r="AU211" s="184" t="s">
        <v>115</v>
      </c>
      <c r="AY211" s="14" t="s">
        <v>137</v>
      </c>
      <c r="BE211" s="185">
        <f t="shared" si="39"/>
        <v>0</v>
      </c>
      <c r="BF211" s="185">
        <f t="shared" si="40"/>
        <v>0</v>
      </c>
      <c r="BG211" s="185">
        <f t="shared" si="41"/>
        <v>0</v>
      </c>
      <c r="BH211" s="185">
        <f t="shared" si="42"/>
        <v>0</v>
      </c>
      <c r="BI211" s="185">
        <f t="shared" si="43"/>
        <v>0</v>
      </c>
      <c r="BJ211" s="14" t="s">
        <v>115</v>
      </c>
      <c r="BK211" s="185">
        <f t="shared" si="44"/>
        <v>0</v>
      </c>
      <c r="BL211" s="14" t="s">
        <v>205</v>
      </c>
      <c r="BM211" s="184" t="s">
        <v>400</v>
      </c>
    </row>
    <row r="212" spans="1:65" s="2" customFormat="1" ht="21.75" customHeight="1">
      <c r="A212" s="29"/>
      <c r="B212" s="137"/>
      <c r="C212" s="172" t="s">
        <v>401</v>
      </c>
      <c r="D212" s="172" t="s">
        <v>140</v>
      </c>
      <c r="E212" s="173" t="s">
        <v>402</v>
      </c>
      <c r="F212" s="174" t="s">
        <v>403</v>
      </c>
      <c r="G212" s="175" t="s">
        <v>182</v>
      </c>
      <c r="H212" s="176">
        <v>1</v>
      </c>
      <c r="I212" s="177"/>
      <c r="J212" s="178">
        <f t="shared" si="35"/>
        <v>0</v>
      </c>
      <c r="K212" s="179"/>
      <c r="L212" s="30"/>
      <c r="M212" s="180" t="s">
        <v>1</v>
      </c>
      <c r="N212" s="181" t="s">
        <v>40</v>
      </c>
      <c r="O212" s="55"/>
      <c r="P212" s="182">
        <f t="shared" si="36"/>
        <v>0</v>
      </c>
      <c r="Q212" s="182">
        <v>1.1302E-4</v>
      </c>
      <c r="R212" s="182">
        <f t="shared" si="37"/>
        <v>1.1302E-4</v>
      </c>
      <c r="S212" s="182">
        <v>0</v>
      </c>
      <c r="T212" s="183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84" t="s">
        <v>205</v>
      </c>
      <c r="AT212" s="184" t="s">
        <v>140</v>
      </c>
      <c r="AU212" s="184" t="s">
        <v>115</v>
      </c>
      <c r="AY212" s="14" t="s">
        <v>137</v>
      </c>
      <c r="BE212" s="185">
        <f t="shared" si="39"/>
        <v>0</v>
      </c>
      <c r="BF212" s="185">
        <f t="shared" si="40"/>
        <v>0</v>
      </c>
      <c r="BG212" s="185">
        <f t="shared" si="41"/>
        <v>0</v>
      </c>
      <c r="BH212" s="185">
        <f t="shared" si="42"/>
        <v>0</v>
      </c>
      <c r="BI212" s="185">
        <f t="shared" si="43"/>
        <v>0</v>
      </c>
      <c r="BJ212" s="14" t="s">
        <v>115</v>
      </c>
      <c r="BK212" s="185">
        <f t="shared" si="44"/>
        <v>0</v>
      </c>
      <c r="BL212" s="14" t="s">
        <v>205</v>
      </c>
      <c r="BM212" s="184" t="s">
        <v>404</v>
      </c>
    </row>
    <row r="213" spans="1:65" s="2" customFormat="1" ht="21.75" customHeight="1">
      <c r="A213" s="29"/>
      <c r="B213" s="137"/>
      <c r="C213" s="172" t="s">
        <v>405</v>
      </c>
      <c r="D213" s="172" t="s">
        <v>140</v>
      </c>
      <c r="E213" s="173" t="s">
        <v>406</v>
      </c>
      <c r="F213" s="174" t="s">
        <v>407</v>
      </c>
      <c r="G213" s="175" t="s">
        <v>187</v>
      </c>
      <c r="H213" s="176">
        <v>2</v>
      </c>
      <c r="I213" s="177"/>
      <c r="J213" s="178">
        <f t="shared" si="35"/>
        <v>0</v>
      </c>
      <c r="K213" s="179"/>
      <c r="L213" s="30"/>
      <c r="M213" s="180" t="s">
        <v>1</v>
      </c>
      <c r="N213" s="181" t="s">
        <v>40</v>
      </c>
      <c r="O213" s="55"/>
      <c r="P213" s="182">
        <f t="shared" si="36"/>
        <v>0</v>
      </c>
      <c r="Q213" s="182">
        <v>1.2703899999999999E-4</v>
      </c>
      <c r="R213" s="182">
        <f t="shared" si="37"/>
        <v>2.5407799999999998E-4</v>
      </c>
      <c r="S213" s="182">
        <v>0</v>
      </c>
      <c r="T213" s="183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84" t="s">
        <v>205</v>
      </c>
      <c r="AT213" s="184" t="s">
        <v>140</v>
      </c>
      <c r="AU213" s="184" t="s">
        <v>115</v>
      </c>
      <c r="AY213" s="14" t="s">
        <v>137</v>
      </c>
      <c r="BE213" s="185">
        <f t="shared" si="39"/>
        <v>0</v>
      </c>
      <c r="BF213" s="185">
        <f t="shared" si="40"/>
        <v>0</v>
      </c>
      <c r="BG213" s="185">
        <f t="shared" si="41"/>
        <v>0</v>
      </c>
      <c r="BH213" s="185">
        <f t="shared" si="42"/>
        <v>0</v>
      </c>
      <c r="BI213" s="185">
        <f t="shared" si="43"/>
        <v>0</v>
      </c>
      <c r="BJ213" s="14" t="s">
        <v>115</v>
      </c>
      <c r="BK213" s="185">
        <f t="shared" si="44"/>
        <v>0</v>
      </c>
      <c r="BL213" s="14" t="s">
        <v>205</v>
      </c>
      <c r="BM213" s="184" t="s">
        <v>408</v>
      </c>
    </row>
    <row r="214" spans="1:65" s="2" customFormat="1" ht="16.5" customHeight="1">
      <c r="A214" s="29"/>
      <c r="B214" s="137"/>
      <c r="C214" s="172" t="s">
        <v>409</v>
      </c>
      <c r="D214" s="172" t="s">
        <v>140</v>
      </c>
      <c r="E214" s="173" t="s">
        <v>410</v>
      </c>
      <c r="F214" s="174" t="s">
        <v>411</v>
      </c>
      <c r="G214" s="175" t="s">
        <v>187</v>
      </c>
      <c r="H214" s="176">
        <v>3</v>
      </c>
      <c r="I214" s="177"/>
      <c r="J214" s="178">
        <f t="shared" si="35"/>
        <v>0</v>
      </c>
      <c r="K214" s="179"/>
      <c r="L214" s="30"/>
      <c r="M214" s="180" t="s">
        <v>1</v>
      </c>
      <c r="N214" s="181" t="s">
        <v>40</v>
      </c>
      <c r="O214" s="55"/>
      <c r="P214" s="182">
        <f t="shared" si="36"/>
        <v>0</v>
      </c>
      <c r="Q214" s="182">
        <v>1.4564999999999999E-4</v>
      </c>
      <c r="R214" s="182">
        <f t="shared" si="37"/>
        <v>4.3694999999999997E-4</v>
      </c>
      <c r="S214" s="182">
        <v>0</v>
      </c>
      <c r="T214" s="183">
        <f t="shared" si="3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84" t="s">
        <v>205</v>
      </c>
      <c r="AT214" s="184" t="s">
        <v>140</v>
      </c>
      <c r="AU214" s="184" t="s">
        <v>115</v>
      </c>
      <c r="AY214" s="14" t="s">
        <v>137</v>
      </c>
      <c r="BE214" s="185">
        <f t="shared" si="39"/>
        <v>0</v>
      </c>
      <c r="BF214" s="185">
        <f t="shared" si="40"/>
        <v>0</v>
      </c>
      <c r="BG214" s="185">
        <f t="shared" si="41"/>
        <v>0</v>
      </c>
      <c r="BH214" s="185">
        <f t="shared" si="42"/>
        <v>0</v>
      </c>
      <c r="BI214" s="185">
        <f t="shared" si="43"/>
        <v>0</v>
      </c>
      <c r="BJ214" s="14" t="s">
        <v>115</v>
      </c>
      <c r="BK214" s="185">
        <f t="shared" si="44"/>
        <v>0</v>
      </c>
      <c r="BL214" s="14" t="s">
        <v>205</v>
      </c>
      <c r="BM214" s="184" t="s">
        <v>412</v>
      </c>
    </row>
    <row r="215" spans="1:65" s="2" customFormat="1" ht="16.5" customHeight="1">
      <c r="A215" s="29"/>
      <c r="B215" s="137"/>
      <c r="C215" s="172" t="s">
        <v>413</v>
      </c>
      <c r="D215" s="172" t="s">
        <v>140</v>
      </c>
      <c r="E215" s="173" t="s">
        <v>414</v>
      </c>
      <c r="F215" s="174" t="s">
        <v>415</v>
      </c>
      <c r="G215" s="175" t="s">
        <v>187</v>
      </c>
      <c r="H215" s="176">
        <v>22</v>
      </c>
      <c r="I215" s="177"/>
      <c r="J215" s="178">
        <f t="shared" si="35"/>
        <v>0</v>
      </c>
      <c r="K215" s="179"/>
      <c r="L215" s="30"/>
      <c r="M215" s="180" t="s">
        <v>1</v>
      </c>
      <c r="N215" s="181" t="s">
        <v>40</v>
      </c>
      <c r="O215" s="55"/>
      <c r="P215" s="182">
        <f t="shared" si="36"/>
        <v>0</v>
      </c>
      <c r="Q215" s="182">
        <v>1.5129999999999999E-4</v>
      </c>
      <c r="R215" s="182">
        <f t="shared" si="37"/>
        <v>3.3285999999999997E-3</v>
      </c>
      <c r="S215" s="182">
        <v>0</v>
      </c>
      <c r="T215" s="183">
        <f t="shared" si="3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84" t="s">
        <v>205</v>
      </c>
      <c r="AT215" s="184" t="s">
        <v>140</v>
      </c>
      <c r="AU215" s="184" t="s">
        <v>115</v>
      </c>
      <c r="AY215" s="14" t="s">
        <v>137</v>
      </c>
      <c r="BE215" s="185">
        <f t="shared" si="39"/>
        <v>0</v>
      </c>
      <c r="BF215" s="185">
        <f t="shared" si="40"/>
        <v>0</v>
      </c>
      <c r="BG215" s="185">
        <f t="shared" si="41"/>
        <v>0</v>
      </c>
      <c r="BH215" s="185">
        <f t="shared" si="42"/>
        <v>0</v>
      </c>
      <c r="BI215" s="185">
        <f t="shared" si="43"/>
        <v>0</v>
      </c>
      <c r="BJ215" s="14" t="s">
        <v>115</v>
      </c>
      <c r="BK215" s="185">
        <f t="shared" si="44"/>
        <v>0</v>
      </c>
      <c r="BL215" s="14" t="s">
        <v>205</v>
      </c>
      <c r="BM215" s="184" t="s">
        <v>416</v>
      </c>
    </row>
    <row r="216" spans="1:65" s="2" customFormat="1" ht="21.75" customHeight="1">
      <c r="A216" s="29"/>
      <c r="B216" s="137"/>
      <c r="C216" s="172" t="s">
        <v>417</v>
      </c>
      <c r="D216" s="172" t="s">
        <v>140</v>
      </c>
      <c r="E216" s="173" t="s">
        <v>418</v>
      </c>
      <c r="F216" s="174" t="s">
        <v>419</v>
      </c>
      <c r="G216" s="175" t="s">
        <v>187</v>
      </c>
      <c r="H216" s="176">
        <v>13</v>
      </c>
      <c r="I216" s="177"/>
      <c r="J216" s="178">
        <f t="shared" si="35"/>
        <v>0</v>
      </c>
      <c r="K216" s="179"/>
      <c r="L216" s="30"/>
      <c r="M216" s="180" t="s">
        <v>1</v>
      </c>
      <c r="N216" s="181" t="s">
        <v>40</v>
      </c>
      <c r="O216" s="55"/>
      <c r="P216" s="182">
        <f t="shared" si="36"/>
        <v>0</v>
      </c>
      <c r="Q216" s="182">
        <v>3.3729000000000002E-5</v>
      </c>
      <c r="R216" s="182">
        <f t="shared" si="37"/>
        <v>4.3847700000000005E-4</v>
      </c>
      <c r="S216" s="182">
        <v>0</v>
      </c>
      <c r="T216" s="183">
        <f t="shared" si="3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84" t="s">
        <v>205</v>
      </c>
      <c r="AT216" s="184" t="s">
        <v>140</v>
      </c>
      <c r="AU216" s="184" t="s">
        <v>115</v>
      </c>
      <c r="AY216" s="14" t="s">
        <v>137</v>
      </c>
      <c r="BE216" s="185">
        <f t="shared" si="39"/>
        <v>0</v>
      </c>
      <c r="BF216" s="185">
        <f t="shared" si="40"/>
        <v>0</v>
      </c>
      <c r="BG216" s="185">
        <f t="shared" si="41"/>
        <v>0</v>
      </c>
      <c r="BH216" s="185">
        <f t="shared" si="42"/>
        <v>0</v>
      </c>
      <c r="BI216" s="185">
        <f t="shared" si="43"/>
        <v>0</v>
      </c>
      <c r="BJ216" s="14" t="s">
        <v>115</v>
      </c>
      <c r="BK216" s="185">
        <f t="shared" si="44"/>
        <v>0</v>
      </c>
      <c r="BL216" s="14" t="s">
        <v>205</v>
      </c>
      <c r="BM216" s="184" t="s">
        <v>420</v>
      </c>
    </row>
    <row r="217" spans="1:65" s="2" customFormat="1" ht="33" customHeight="1">
      <c r="A217" s="29"/>
      <c r="B217" s="137"/>
      <c r="C217" s="172" t="s">
        <v>421</v>
      </c>
      <c r="D217" s="172" t="s">
        <v>140</v>
      </c>
      <c r="E217" s="173" t="s">
        <v>422</v>
      </c>
      <c r="F217" s="174" t="s">
        <v>423</v>
      </c>
      <c r="G217" s="175" t="s">
        <v>187</v>
      </c>
      <c r="H217" s="176">
        <v>10.6</v>
      </c>
      <c r="I217" s="177"/>
      <c r="J217" s="178">
        <f t="shared" si="35"/>
        <v>0</v>
      </c>
      <c r="K217" s="179"/>
      <c r="L217" s="30"/>
      <c r="M217" s="180" t="s">
        <v>1</v>
      </c>
      <c r="N217" s="181" t="s">
        <v>40</v>
      </c>
      <c r="O217" s="55"/>
      <c r="P217" s="182">
        <f t="shared" si="36"/>
        <v>0</v>
      </c>
      <c r="Q217" s="182">
        <v>6.7650000000000005E-5</v>
      </c>
      <c r="R217" s="182">
        <f t="shared" si="37"/>
        <v>7.1708999999999998E-4</v>
      </c>
      <c r="S217" s="182">
        <v>0</v>
      </c>
      <c r="T217" s="183">
        <f t="shared" si="3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84" t="s">
        <v>205</v>
      </c>
      <c r="AT217" s="184" t="s">
        <v>140</v>
      </c>
      <c r="AU217" s="184" t="s">
        <v>115</v>
      </c>
      <c r="AY217" s="14" t="s">
        <v>137</v>
      </c>
      <c r="BE217" s="185">
        <f t="shared" si="39"/>
        <v>0</v>
      </c>
      <c r="BF217" s="185">
        <f t="shared" si="40"/>
        <v>0</v>
      </c>
      <c r="BG217" s="185">
        <f t="shared" si="41"/>
        <v>0</v>
      </c>
      <c r="BH217" s="185">
        <f t="shared" si="42"/>
        <v>0</v>
      </c>
      <c r="BI217" s="185">
        <f t="shared" si="43"/>
        <v>0</v>
      </c>
      <c r="BJ217" s="14" t="s">
        <v>115</v>
      </c>
      <c r="BK217" s="185">
        <f t="shared" si="44"/>
        <v>0</v>
      </c>
      <c r="BL217" s="14" t="s">
        <v>205</v>
      </c>
      <c r="BM217" s="184" t="s">
        <v>424</v>
      </c>
    </row>
    <row r="218" spans="1:65" s="2" customFormat="1" ht="21.75" customHeight="1">
      <c r="A218" s="29"/>
      <c r="B218" s="137"/>
      <c r="C218" s="172" t="s">
        <v>425</v>
      </c>
      <c r="D218" s="172" t="s">
        <v>140</v>
      </c>
      <c r="E218" s="173" t="s">
        <v>426</v>
      </c>
      <c r="F218" s="174" t="s">
        <v>427</v>
      </c>
      <c r="G218" s="175" t="s">
        <v>187</v>
      </c>
      <c r="H218" s="176">
        <v>26.5</v>
      </c>
      <c r="I218" s="177"/>
      <c r="J218" s="178">
        <f t="shared" si="35"/>
        <v>0</v>
      </c>
      <c r="K218" s="179"/>
      <c r="L218" s="30"/>
      <c r="M218" s="180" t="s">
        <v>1</v>
      </c>
      <c r="N218" s="181" t="s">
        <v>40</v>
      </c>
      <c r="O218" s="55"/>
      <c r="P218" s="182">
        <f t="shared" si="36"/>
        <v>0</v>
      </c>
      <c r="Q218" s="182">
        <v>1.3640000000000001E-4</v>
      </c>
      <c r="R218" s="182">
        <f t="shared" si="37"/>
        <v>3.6146000000000004E-3</v>
      </c>
      <c r="S218" s="182">
        <v>0</v>
      </c>
      <c r="T218" s="183">
        <f t="shared" si="3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84" t="s">
        <v>205</v>
      </c>
      <c r="AT218" s="184" t="s">
        <v>140</v>
      </c>
      <c r="AU218" s="184" t="s">
        <v>115</v>
      </c>
      <c r="AY218" s="14" t="s">
        <v>137</v>
      </c>
      <c r="BE218" s="185">
        <f t="shared" si="39"/>
        <v>0</v>
      </c>
      <c r="BF218" s="185">
        <f t="shared" si="40"/>
        <v>0</v>
      </c>
      <c r="BG218" s="185">
        <f t="shared" si="41"/>
        <v>0</v>
      </c>
      <c r="BH218" s="185">
        <f t="shared" si="42"/>
        <v>0</v>
      </c>
      <c r="BI218" s="185">
        <f t="shared" si="43"/>
        <v>0</v>
      </c>
      <c r="BJ218" s="14" t="s">
        <v>115</v>
      </c>
      <c r="BK218" s="185">
        <f t="shared" si="44"/>
        <v>0</v>
      </c>
      <c r="BL218" s="14" t="s">
        <v>205</v>
      </c>
      <c r="BM218" s="184" t="s">
        <v>428</v>
      </c>
    </row>
    <row r="219" spans="1:65" s="2" customFormat="1" ht="21.75" customHeight="1">
      <c r="A219" s="29"/>
      <c r="B219" s="137"/>
      <c r="C219" s="172" t="s">
        <v>429</v>
      </c>
      <c r="D219" s="172" t="s">
        <v>140</v>
      </c>
      <c r="E219" s="173" t="s">
        <v>430</v>
      </c>
      <c r="F219" s="174" t="s">
        <v>431</v>
      </c>
      <c r="G219" s="175" t="s">
        <v>187</v>
      </c>
      <c r="H219" s="176">
        <v>85</v>
      </c>
      <c r="I219" s="177"/>
      <c r="J219" s="178">
        <f t="shared" si="35"/>
        <v>0</v>
      </c>
      <c r="K219" s="179"/>
      <c r="L219" s="30"/>
      <c r="M219" s="180" t="s">
        <v>1</v>
      </c>
      <c r="N219" s="181" t="s">
        <v>40</v>
      </c>
      <c r="O219" s="55"/>
      <c r="P219" s="182">
        <f t="shared" si="36"/>
        <v>0</v>
      </c>
      <c r="Q219" s="182">
        <v>4.7729000000000003E-5</v>
      </c>
      <c r="R219" s="182">
        <f t="shared" si="37"/>
        <v>4.0569650000000001E-3</v>
      </c>
      <c r="S219" s="182">
        <v>0</v>
      </c>
      <c r="T219" s="183">
        <f t="shared" si="3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84" t="s">
        <v>205</v>
      </c>
      <c r="AT219" s="184" t="s">
        <v>140</v>
      </c>
      <c r="AU219" s="184" t="s">
        <v>115</v>
      </c>
      <c r="AY219" s="14" t="s">
        <v>137</v>
      </c>
      <c r="BE219" s="185">
        <f t="shared" si="39"/>
        <v>0</v>
      </c>
      <c r="BF219" s="185">
        <f t="shared" si="40"/>
        <v>0</v>
      </c>
      <c r="BG219" s="185">
        <f t="shared" si="41"/>
        <v>0</v>
      </c>
      <c r="BH219" s="185">
        <f t="shared" si="42"/>
        <v>0</v>
      </c>
      <c r="BI219" s="185">
        <f t="shared" si="43"/>
        <v>0</v>
      </c>
      <c r="BJ219" s="14" t="s">
        <v>115</v>
      </c>
      <c r="BK219" s="185">
        <f t="shared" si="44"/>
        <v>0</v>
      </c>
      <c r="BL219" s="14" t="s">
        <v>205</v>
      </c>
      <c r="BM219" s="184" t="s">
        <v>432</v>
      </c>
    </row>
    <row r="220" spans="1:65" s="2" customFormat="1" ht="33" customHeight="1">
      <c r="A220" s="29"/>
      <c r="B220" s="137"/>
      <c r="C220" s="172" t="s">
        <v>433</v>
      </c>
      <c r="D220" s="172" t="s">
        <v>140</v>
      </c>
      <c r="E220" s="173" t="s">
        <v>434</v>
      </c>
      <c r="F220" s="174" t="s">
        <v>435</v>
      </c>
      <c r="G220" s="175" t="s">
        <v>187</v>
      </c>
      <c r="H220" s="176">
        <v>18</v>
      </c>
      <c r="I220" s="177"/>
      <c r="J220" s="178">
        <f t="shared" si="35"/>
        <v>0</v>
      </c>
      <c r="K220" s="179"/>
      <c r="L220" s="30"/>
      <c r="M220" s="180" t="s">
        <v>1</v>
      </c>
      <c r="N220" s="181" t="s">
        <v>40</v>
      </c>
      <c r="O220" s="55"/>
      <c r="P220" s="182">
        <f t="shared" si="36"/>
        <v>0</v>
      </c>
      <c r="Q220" s="182">
        <v>5.7729000000000002E-5</v>
      </c>
      <c r="R220" s="182">
        <f t="shared" si="37"/>
        <v>1.039122E-3</v>
      </c>
      <c r="S220" s="182">
        <v>0</v>
      </c>
      <c r="T220" s="183">
        <f t="shared" si="38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84" t="s">
        <v>205</v>
      </c>
      <c r="AT220" s="184" t="s">
        <v>140</v>
      </c>
      <c r="AU220" s="184" t="s">
        <v>115</v>
      </c>
      <c r="AY220" s="14" t="s">
        <v>137</v>
      </c>
      <c r="BE220" s="185">
        <f t="shared" si="39"/>
        <v>0</v>
      </c>
      <c r="BF220" s="185">
        <f t="shared" si="40"/>
        <v>0</v>
      </c>
      <c r="BG220" s="185">
        <f t="shared" si="41"/>
        <v>0</v>
      </c>
      <c r="BH220" s="185">
        <f t="shared" si="42"/>
        <v>0</v>
      </c>
      <c r="BI220" s="185">
        <f t="shared" si="43"/>
        <v>0</v>
      </c>
      <c r="BJ220" s="14" t="s">
        <v>115</v>
      </c>
      <c r="BK220" s="185">
        <f t="shared" si="44"/>
        <v>0</v>
      </c>
      <c r="BL220" s="14" t="s">
        <v>205</v>
      </c>
      <c r="BM220" s="184" t="s">
        <v>436</v>
      </c>
    </row>
    <row r="221" spans="1:65" s="2" customFormat="1" ht="21.75" customHeight="1">
      <c r="A221" s="29"/>
      <c r="B221" s="137"/>
      <c r="C221" s="172" t="s">
        <v>437</v>
      </c>
      <c r="D221" s="172" t="s">
        <v>140</v>
      </c>
      <c r="E221" s="173" t="s">
        <v>438</v>
      </c>
      <c r="F221" s="174" t="s">
        <v>439</v>
      </c>
      <c r="G221" s="175" t="s">
        <v>187</v>
      </c>
      <c r="H221" s="176">
        <v>19.5</v>
      </c>
      <c r="I221" s="177"/>
      <c r="J221" s="178">
        <f t="shared" si="35"/>
        <v>0</v>
      </c>
      <c r="K221" s="179"/>
      <c r="L221" s="30"/>
      <c r="M221" s="180" t="s">
        <v>1</v>
      </c>
      <c r="N221" s="181" t="s">
        <v>40</v>
      </c>
      <c r="O221" s="55"/>
      <c r="P221" s="182">
        <f t="shared" si="36"/>
        <v>0</v>
      </c>
      <c r="Q221" s="182">
        <v>2.26729E-4</v>
      </c>
      <c r="R221" s="182">
        <f t="shared" si="37"/>
        <v>4.4212154999999998E-3</v>
      </c>
      <c r="S221" s="182">
        <v>0</v>
      </c>
      <c r="T221" s="183">
        <f t="shared" si="38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84" t="s">
        <v>205</v>
      </c>
      <c r="AT221" s="184" t="s">
        <v>140</v>
      </c>
      <c r="AU221" s="184" t="s">
        <v>115</v>
      </c>
      <c r="AY221" s="14" t="s">
        <v>137</v>
      </c>
      <c r="BE221" s="185">
        <f t="shared" si="39"/>
        <v>0</v>
      </c>
      <c r="BF221" s="185">
        <f t="shared" si="40"/>
        <v>0</v>
      </c>
      <c r="BG221" s="185">
        <f t="shared" si="41"/>
        <v>0</v>
      </c>
      <c r="BH221" s="185">
        <f t="shared" si="42"/>
        <v>0</v>
      </c>
      <c r="BI221" s="185">
        <f t="shared" si="43"/>
        <v>0</v>
      </c>
      <c r="BJ221" s="14" t="s">
        <v>115</v>
      </c>
      <c r="BK221" s="185">
        <f t="shared" si="44"/>
        <v>0</v>
      </c>
      <c r="BL221" s="14" t="s">
        <v>205</v>
      </c>
      <c r="BM221" s="184" t="s">
        <v>440</v>
      </c>
    </row>
    <row r="222" spans="1:65" s="2" customFormat="1" ht="33" customHeight="1">
      <c r="A222" s="29"/>
      <c r="B222" s="137"/>
      <c r="C222" s="172" t="s">
        <v>441</v>
      </c>
      <c r="D222" s="172" t="s">
        <v>140</v>
      </c>
      <c r="E222" s="173" t="s">
        <v>442</v>
      </c>
      <c r="F222" s="174" t="s">
        <v>443</v>
      </c>
      <c r="G222" s="175" t="s">
        <v>187</v>
      </c>
      <c r="H222" s="176">
        <v>9.1</v>
      </c>
      <c r="I222" s="177"/>
      <c r="J222" s="178">
        <f t="shared" si="35"/>
        <v>0</v>
      </c>
      <c r="K222" s="179"/>
      <c r="L222" s="30"/>
      <c r="M222" s="180" t="s">
        <v>1</v>
      </c>
      <c r="N222" s="181" t="s">
        <v>40</v>
      </c>
      <c r="O222" s="55"/>
      <c r="P222" s="182">
        <f t="shared" si="36"/>
        <v>0</v>
      </c>
      <c r="Q222" s="182">
        <v>6.0384000000000002E-4</v>
      </c>
      <c r="R222" s="182">
        <f t="shared" si="37"/>
        <v>5.4949439999999999E-3</v>
      </c>
      <c r="S222" s="182">
        <v>0</v>
      </c>
      <c r="T222" s="183">
        <f t="shared" si="38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84" t="s">
        <v>205</v>
      </c>
      <c r="AT222" s="184" t="s">
        <v>140</v>
      </c>
      <c r="AU222" s="184" t="s">
        <v>115</v>
      </c>
      <c r="AY222" s="14" t="s">
        <v>137</v>
      </c>
      <c r="BE222" s="185">
        <f t="shared" si="39"/>
        <v>0</v>
      </c>
      <c r="BF222" s="185">
        <f t="shared" si="40"/>
        <v>0</v>
      </c>
      <c r="BG222" s="185">
        <f t="shared" si="41"/>
        <v>0</v>
      </c>
      <c r="BH222" s="185">
        <f t="shared" si="42"/>
        <v>0</v>
      </c>
      <c r="BI222" s="185">
        <f t="shared" si="43"/>
        <v>0</v>
      </c>
      <c r="BJ222" s="14" t="s">
        <v>115</v>
      </c>
      <c r="BK222" s="185">
        <f t="shared" si="44"/>
        <v>0</v>
      </c>
      <c r="BL222" s="14" t="s">
        <v>205</v>
      </c>
      <c r="BM222" s="184" t="s">
        <v>444</v>
      </c>
    </row>
    <row r="223" spans="1:65" s="2" customFormat="1" ht="21.75" customHeight="1">
      <c r="A223" s="29"/>
      <c r="B223" s="137"/>
      <c r="C223" s="172" t="s">
        <v>445</v>
      </c>
      <c r="D223" s="172" t="s">
        <v>140</v>
      </c>
      <c r="E223" s="173" t="s">
        <v>446</v>
      </c>
      <c r="F223" s="174" t="s">
        <v>447</v>
      </c>
      <c r="G223" s="175" t="s">
        <v>187</v>
      </c>
      <c r="H223" s="176">
        <v>59</v>
      </c>
      <c r="I223" s="177"/>
      <c r="J223" s="178">
        <f t="shared" si="35"/>
        <v>0</v>
      </c>
      <c r="K223" s="179"/>
      <c r="L223" s="30"/>
      <c r="M223" s="180" t="s">
        <v>1</v>
      </c>
      <c r="N223" s="181" t="s">
        <v>40</v>
      </c>
      <c r="O223" s="55"/>
      <c r="P223" s="182">
        <f t="shared" si="36"/>
        <v>0</v>
      </c>
      <c r="Q223" s="182">
        <v>2.9886399999999999E-3</v>
      </c>
      <c r="R223" s="182">
        <f t="shared" si="37"/>
        <v>0.17632976</v>
      </c>
      <c r="S223" s="182">
        <v>0</v>
      </c>
      <c r="T223" s="183">
        <f t="shared" si="38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84" t="s">
        <v>205</v>
      </c>
      <c r="AT223" s="184" t="s">
        <v>140</v>
      </c>
      <c r="AU223" s="184" t="s">
        <v>115</v>
      </c>
      <c r="AY223" s="14" t="s">
        <v>137</v>
      </c>
      <c r="BE223" s="185">
        <f t="shared" si="39"/>
        <v>0</v>
      </c>
      <c r="BF223" s="185">
        <f t="shared" si="40"/>
        <v>0</v>
      </c>
      <c r="BG223" s="185">
        <f t="shared" si="41"/>
        <v>0</v>
      </c>
      <c r="BH223" s="185">
        <f t="shared" si="42"/>
        <v>0</v>
      </c>
      <c r="BI223" s="185">
        <f t="shared" si="43"/>
        <v>0</v>
      </c>
      <c r="BJ223" s="14" t="s">
        <v>115</v>
      </c>
      <c r="BK223" s="185">
        <f t="shared" si="44"/>
        <v>0</v>
      </c>
      <c r="BL223" s="14" t="s">
        <v>205</v>
      </c>
      <c r="BM223" s="184" t="s">
        <v>448</v>
      </c>
    </row>
    <row r="224" spans="1:65" s="2" customFormat="1" ht="21.75" customHeight="1">
      <c r="A224" s="29"/>
      <c r="B224" s="137"/>
      <c r="C224" s="172" t="s">
        <v>449</v>
      </c>
      <c r="D224" s="172" t="s">
        <v>140</v>
      </c>
      <c r="E224" s="173" t="s">
        <v>450</v>
      </c>
      <c r="F224" s="174" t="s">
        <v>451</v>
      </c>
      <c r="G224" s="175" t="s">
        <v>187</v>
      </c>
      <c r="H224" s="176">
        <v>1</v>
      </c>
      <c r="I224" s="177"/>
      <c r="J224" s="178">
        <f t="shared" si="35"/>
        <v>0</v>
      </c>
      <c r="K224" s="179"/>
      <c r="L224" s="30"/>
      <c r="M224" s="180" t="s">
        <v>1</v>
      </c>
      <c r="N224" s="181" t="s">
        <v>40</v>
      </c>
      <c r="O224" s="55"/>
      <c r="P224" s="182">
        <f t="shared" si="36"/>
        <v>0</v>
      </c>
      <c r="Q224" s="182">
        <v>2.09039E-4</v>
      </c>
      <c r="R224" s="182">
        <f t="shared" si="37"/>
        <v>2.09039E-4</v>
      </c>
      <c r="S224" s="182">
        <v>0</v>
      </c>
      <c r="T224" s="183">
        <f t="shared" si="38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84" t="s">
        <v>205</v>
      </c>
      <c r="AT224" s="184" t="s">
        <v>140</v>
      </c>
      <c r="AU224" s="184" t="s">
        <v>115</v>
      </c>
      <c r="AY224" s="14" t="s">
        <v>137</v>
      </c>
      <c r="BE224" s="185">
        <f t="shared" si="39"/>
        <v>0</v>
      </c>
      <c r="BF224" s="185">
        <f t="shared" si="40"/>
        <v>0</v>
      </c>
      <c r="BG224" s="185">
        <f t="shared" si="41"/>
        <v>0</v>
      </c>
      <c r="BH224" s="185">
        <f t="shared" si="42"/>
        <v>0</v>
      </c>
      <c r="BI224" s="185">
        <f t="shared" si="43"/>
        <v>0</v>
      </c>
      <c r="BJ224" s="14" t="s">
        <v>115</v>
      </c>
      <c r="BK224" s="185">
        <f t="shared" si="44"/>
        <v>0</v>
      </c>
      <c r="BL224" s="14" t="s">
        <v>205</v>
      </c>
      <c r="BM224" s="184" t="s">
        <v>452</v>
      </c>
    </row>
    <row r="225" spans="1:65" s="2" customFormat="1" ht="21.75" customHeight="1">
      <c r="A225" s="29"/>
      <c r="B225" s="137"/>
      <c r="C225" s="172" t="s">
        <v>453</v>
      </c>
      <c r="D225" s="172" t="s">
        <v>140</v>
      </c>
      <c r="E225" s="173" t="s">
        <v>454</v>
      </c>
      <c r="F225" s="174" t="s">
        <v>455</v>
      </c>
      <c r="G225" s="175" t="s">
        <v>187</v>
      </c>
      <c r="H225" s="176">
        <v>21</v>
      </c>
      <c r="I225" s="177"/>
      <c r="J225" s="178">
        <f t="shared" si="35"/>
        <v>0</v>
      </c>
      <c r="K225" s="179"/>
      <c r="L225" s="30"/>
      <c r="M225" s="180" t="s">
        <v>1</v>
      </c>
      <c r="N225" s="181" t="s">
        <v>40</v>
      </c>
      <c r="O225" s="55"/>
      <c r="P225" s="182">
        <f t="shared" si="36"/>
        <v>0</v>
      </c>
      <c r="Q225" s="182">
        <v>5.41907E-4</v>
      </c>
      <c r="R225" s="182">
        <f t="shared" si="37"/>
        <v>1.1380047000000001E-2</v>
      </c>
      <c r="S225" s="182">
        <v>0</v>
      </c>
      <c r="T225" s="183">
        <f t="shared" si="3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84" t="s">
        <v>205</v>
      </c>
      <c r="AT225" s="184" t="s">
        <v>140</v>
      </c>
      <c r="AU225" s="184" t="s">
        <v>115</v>
      </c>
      <c r="AY225" s="14" t="s">
        <v>137</v>
      </c>
      <c r="BE225" s="185">
        <f t="shared" si="39"/>
        <v>0</v>
      </c>
      <c r="BF225" s="185">
        <f t="shared" si="40"/>
        <v>0</v>
      </c>
      <c r="BG225" s="185">
        <f t="shared" si="41"/>
        <v>0</v>
      </c>
      <c r="BH225" s="185">
        <f t="shared" si="42"/>
        <v>0</v>
      </c>
      <c r="BI225" s="185">
        <f t="shared" si="43"/>
        <v>0</v>
      </c>
      <c r="BJ225" s="14" t="s">
        <v>115</v>
      </c>
      <c r="BK225" s="185">
        <f t="shared" si="44"/>
        <v>0</v>
      </c>
      <c r="BL225" s="14" t="s">
        <v>205</v>
      </c>
      <c r="BM225" s="184" t="s">
        <v>456</v>
      </c>
    </row>
    <row r="226" spans="1:65" s="2" customFormat="1" ht="16.5" customHeight="1">
      <c r="A226" s="29"/>
      <c r="B226" s="137"/>
      <c r="C226" s="172" t="s">
        <v>457</v>
      </c>
      <c r="D226" s="172" t="s">
        <v>140</v>
      </c>
      <c r="E226" s="173" t="s">
        <v>458</v>
      </c>
      <c r="F226" s="174" t="s">
        <v>459</v>
      </c>
      <c r="G226" s="175" t="s">
        <v>182</v>
      </c>
      <c r="H226" s="176">
        <v>1</v>
      </c>
      <c r="I226" s="177"/>
      <c r="J226" s="178">
        <f t="shared" si="35"/>
        <v>0</v>
      </c>
      <c r="K226" s="179"/>
      <c r="L226" s="30"/>
      <c r="M226" s="180" t="s">
        <v>1</v>
      </c>
      <c r="N226" s="181" t="s">
        <v>40</v>
      </c>
      <c r="O226" s="55"/>
      <c r="P226" s="182">
        <f t="shared" si="36"/>
        <v>0</v>
      </c>
      <c r="Q226" s="182">
        <v>1.3999999999999999E-4</v>
      </c>
      <c r="R226" s="182">
        <f t="shared" si="37"/>
        <v>1.3999999999999999E-4</v>
      </c>
      <c r="S226" s="182">
        <v>0</v>
      </c>
      <c r="T226" s="183">
        <f t="shared" si="3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84" t="s">
        <v>205</v>
      </c>
      <c r="AT226" s="184" t="s">
        <v>140</v>
      </c>
      <c r="AU226" s="184" t="s">
        <v>115</v>
      </c>
      <c r="AY226" s="14" t="s">
        <v>137</v>
      </c>
      <c r="BE226" s="185">
        <f t="shared" si="39"/>
        <v>0</v>
      </c>
      <c r="BF226" s="185">
        <f t="shared" si="40"/>
        <v>0</v>
      </c>
      <c r="BG226" s="185">
        <f t="shared" si="41"/>
        <v>0</v>
      </c>
      <c r="BH226" s="185">
        <f t="shared" si="42"/>
        <v>0</v>
      </c>
      <c r="BI226" s="185">
        <f t="shared" si="43"/>
        <v>0</v>
      </c>
      <c r="BJ226" s="14" t="s">
        <v>115</v>
      </c>
      <c r="BK226" s="185">
        <f t="shared" si="44"/>
        <v>0</v>
      </c>
      <c r="BL226" s="14" t="s">
        <v>205</v>
      </c>
      <c r="BM226" s="184" t="s">
        <v>460</v>
      </c>
    </row>
    <row r="227" spans="1:65" s="2" customFormat="1" ht="16.5" customHeight="1">
      <c r="A227" s="29"/>
      <c r="B227" s="137"/>
      <c r="C227" s="172" t="s">
        <v>461</v>
      </c>
      <c r="D227" s="172" t="s">
        <v>140</v>
      </c>
      <c r="E227" s="173" t="s">
        <v>462</v>
      </c>
      <c r="F227" s="174" t="s">
        <v>463</v>
      </c>
      <c r="G227" s="175" t="s">
        <v>182</v>
      </c>
      <c r="H227" s="176">
        <v>1</v>
      </c>
      <c r="I227" s="177"/>
      <c r="J227" s="178">
        <f t="shared" si="35"/>
        <v>0</v>
      </c>
      <c r="K227" s="179"/>
      <c r="L227" s="30"/>
      <c r="M227" s="180" t="s">
        <v>1</v>
      </c>
      <c r="N227" s="181" t="s">
        <v>40</v>
      </c>
      <c r="O227" s="55"/>
      <c r="P227" s="182">
        <f t="shared" si="36"/>
        <v>0</v>
      </c>
      <c r="Q227" s="182">
        <v>1.3999999999999999E-4</v>
      </c>
      <c r="R227" s="182">
        <f t="shared" si="37"/>
        <v>1.3999999999999999E-4</v>
      </c>
      <c r="S227" s="182">
        <v>0</v>
      </c>
      <c r="T227" s="183">
        <f t="shared" si="38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84" t="s">
        <v>205</v>
      </c>
      <c r="AT227" s="184" t="s">
        <v>140</v>
      </c>
      <c r="AU227" s="184" t="s">
        <v>115</v>
      </c>
      <c r="AY227" s="14" t="s">
        <v>137</v>
      </c>
      <c r="BE227" s="185">
        <f t="shared" si="39"/>
        <v>0</v>
      </c>
      <c r="BF227" s="185">
        <f t="shared" si="40"/>
        <v>0</v>
      </c>
      <c r="BG227" s="185">
        <f t="shared" si="41"/>
        <v>0</v>
      </c>
      <c r="BH227" s="185">
        <f t="shared" si="42"/>
        <v>0</v>
      </c>
      <c r="BI227" s="185">
        <f t="shared" si="43"/>
        <v>0</v>
      </c>
      <c r="BJ227" s="14" t="s">
        <v>115</v>
      </c>
      <c r="BK227" s="185">
        <f t="shared" si="44"/>
        <v>0</v>
      </c>
      <c r="BL227" s="14" t="s">
        <v>205</v>
      </c>
      <c r="BM227" s="184" t="s">
        <v>464</v>
      </c>
    </row>
    <row r="228" spans="1:65" s="2" customFormat="1" ht="16.5" customHeight="1">
      <c r="A228" s="29"/>
      <c r="B228" s="137"/>
      <c r="C228" s="172" t="s">
        <v>465</v>
      </c>
      <c r="D228" s="172" t="s">
        <v>140</v>
      </c>
      <c r="E228" s="173" t="s">
        <v>466</v>
      </c>
      <c r="F228" s="174" t="s">
        <v>467</v>
      </c>
      <c r="G228" s="175" t="s">
        <v>182</v>
      </c>
      <c r="H228" s="176">
        <v>3</v>
      </c>
      <c r="I228" s="177"/>
      <c r="J228" s="178">
        <f t="shared" si="35"/>
        <v>0</v>
      </c>
      <c r="K228" s="179"/>
      <c r="L228" s="30"/>
      <c r="M228" s="180" t="s">
        <v>1</v>
      </c>
      <c r="N228" s="181" t="s">
        <v>40</v>
      </c>
      <c r="O228" s="55"/>
      <c r="P228" s="182">
        <f t="shared" si="36"/>
        <v>0</v>
      </c>
      <c r="Q228" s="182">
        <v>1.3999999999999999E-4</v>
      </c>
      <c r="R228" s="182">
        <f t="shared" si="37"/>
        <v>4.1999999999999996E-4</v>
      </c>
      <c r="S228" s="182">
        <v>0</v>
      </c>
      <c r="T228" s="183">
        <f t="shared" si="38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84" t="s">
        <v>205</v>
      </c>
      <c r="AT228" s="184" t="s">
        <v>140</v>
      </c>
      <c r="AU228" s="184" t="s">
        <v>115</v>
      </c>
      <c r="AY228" s="14" t="s">
        <v>137</v>
      </c>
      <c r="BE228" s="185">
        <f t="shared" si="39"/>
        <v>0</v>
      </c>
      <c r="BF228" s="185">
        <f t="shared" si="40"/>
        <v>0</v>
      </c>
      <c r="BG228" s="185">
        <f t="shared" si="41"/>
        <v>0</v>
      </c>
      <c r="BH228" s="185">
        <f t="shared" si="42"/>
        <v>0</v>
      </c>
      <c r="BI228" s="185">
        <f t="shared" si="43"/>
        <v>0</v>
      </c>
      <c r="BJ228" s="14" t="s">
        <v>115</v>
      </c>
      <c r="BK228" s="185">
        <f t="shared" si="44"/>
        <v>0</v>
      </c>
      <c r="BL228" s="14" t="s">
        <v>205</v>
      </c>
      <c r="BM228" s="184" t="s">
        <v>468</v>
      </c>
    </row>
    <row r="229" spans="1:65" s="2" customFormat="1" ht="16.5" customHeight="1">
      <c r="A229" s="29"/>
      <c r="B229" s="137"/>
      <c r="C229" s="172" t="s">
        <v>469</v>
      </c>
      <c r="D229" s="172" t="s">
        <v>140</v>
      </c>
      <c r="E229" s="173" t="s">
        <v>470</v>
      </c>
      <c r="F229" s="174" t="s">
        <v>471</v>
      </c>
      <c r="G229" s="175" t="s">
        <v>182</v>
      </c>
      <c r="H229" s="176">
        <v>3</v>
      </c>
      <c r="I229" s="177"/>
      <c r="J229" s="178">
        <f t="shared" si="35"/>
        <v>0</v>
      </c>
      <c r="K229" s="179"/>
      <c r="L229" s="30"/>
      <c r="M229" s="180" t="s">
        <v>1</v>
      </c>
      <c r="N229" s="181" t="s">
        <v>40</v>
      </c>
      <c r="O229" s="55"/>
      <c r="P229" s="182">
        <f t="shared" si="36"/>
        <v>0</v>
      </c>
      <c r="Q229" s="182">
        <v>1.3999999999999999E-4</v>
      </c>
      <c r="R229" s="182">
        <f t="shared" si="37"/>
        <v>4.1999999999999996E-4</v>
      </c>
      <c r="S229" s="182">
        <v>0</v>
      </c>
      <c r="T229" s="183">
        <f t="shared" si="3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84" t="s">
        <v>205</v>
      </c>
      <c r="AT229" s="184" t="s">
        <v>140</v>
      </c>
      <c r="AU229" s="184" t="s">
        <v>115</v>
      </c>
      <c r="AY229" s="14" t="s">
        <v>137</v>
      </c>
      <c r="BE229" s="185">
        <f t="shared" si="39"/>
        <v>0</v>
      </c>
      <c r="BF229" s="185">
        <f t="shared" si="40"/>
        <v>0</v>
      </c>
      <c r="BG229" s="185">
        <f t="shared" si="41"/>
        <v>0</v>
      </c>
      <c r="BH229" s="185">
        <f t="shared" si="42"/>
        <v>0</v>
      </c>
      <c r="BI229" s="185">
        <f t="shared" si="43"/>
        <v>0</v>
      </c>
      <c r="BJ229" s="14" t="s">
        <v>115</v>
      </c>
      <c r="BK229" s="185">
        <f t="shared" si="44"/>
        <v>0</v>
      </c>
      <c r="BL229" s="14" t="s">
        <v>205</v>
      </c>
      <c r="BM229" s="184" t="s">
        <v>472</v>
      </c>
    </row>
    <row r="230" spans="1:65" s="2" customFormat="1" ht="16.5" customHeight="1">
      <c r="A230" s="29"/>
      <c r="B230" s="137"/>
      <c r="C230" s="172" t="s">
        <v>473</v>
      </c>
      <c r="D230" s="172" t="s">
        <v>140</v>
      </c>
      <c r="E230" s="173" t="s">
        <v>474</v>
      </c>
      <c r="F230" s="174" t="s">
        <v>475</v>
      </c>
      <c r="G230" s="175" t="s">
        <v>182</v>
      </c>
      <c r="H230" s="176">
        <v>3</v>
      </c>
      <c r="I230" s="177"/>
      <c r="J230" s="178">
        <f t="shared" si="35"/>
        <v>0</v>
      </c>
      <c r="K230" s="179"/>
      <c r="L230" s="30"/>
      <c r="M230" s="180" t="s">
        <v>1</v>
      </c>
      <c r="N230" s="181" t="s">
        <v>40</v>
      </c>
      <c r="O230" s="55"/>
      <c r="P230" s="182">
        <f t="shared" si="36"/>
        <v>0</v>
      </c>
      <c r="Q230" s="182">
        <v>1.3999999999999999E-4</v>
      </c>
      <c r="R230" s="182">
        <f t="shared" si="37"/>
        <v>4.1999999999999996E-4</v>
      </c>
      <c r="S230" s="182">
        <v>0</v>
      </c>
      <c r="T230" s="183">
        <f t="shared" si="3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84" t="s">
        <v>205</v>
      </c>
      <c r="AT230" s="184" t="s">
        <v>140</v>
      </c>
      <c r="AU230" s="184" t="s">
        <v>115</v>
      </c>
      <c r="AY230" s="14" t="s">
        <v>137</v>
      </c>
      <c r="BE230" s="185">
        <f t="shared" si="39"/>
        <v>0</v>
      </c>
      <c r="BF230" s="185">
        <f t="shared" si="40"/>
        <v>0</v>
      </c>
      <c r="BG230" s="185">
        <f t="shared" si="41"/>
        <v>0</v>
      </c>
      <c r="BH230" s="185">
        <f t="shared" si="42"/>
        <v>0</v>
      </c>
      <c r="BI230" s="185">
        <f t="shared" si="43"/>
        <v>0</v>
      </c>
      <c r="BJ230" s="14" t="s">
        <v>115</v>
      </c>
      <c r="BK230" s="185">
        <f t="shared" si="44"/>
        <v>0</v>
      </c>
      <c r="BL230" s="14" t="s">
        <v>205</v>
      </c>
      <c r="BM230" s="184" t="s">
        <v>476</v>
      </c>
    </row>
    <row r="231" spans="1:65" s="2" customFormat="1" ht="16.5" customHeight="1">
      <c r="A231" s="29"/>
      <c r="B231" s="137"/>
      <c r="C231" s="172" t="s">
        <v>477</v>
      </c>
      <c r="D231" s="172" t="s">
        <v>140</v>
      </c>
      <c r="E231" s="173" t="s">
        <v>478</v>
      </c>
      <c r="F231" s="174" t="s">
        <v>479</v>
      </c>
      <c r="G231" s="175" t="s">
        <v>182</v>
      </c>
      <c r="H231" s="176">
        <v>10</v>
      </c>
      <c r="I231" s="177"/>
      <c r="J231" s="178">
        <f t="shared" si="35"/>
        <v>0</v>
      </c>
      <c r="K231" s="179"/>
      <c r="L231" s="30"/>
      <c r="M231" s="180" t="s">
        <v>1</v>
      </c>
      <c r="N231" s="181" t="s">
        <v>40</v>
      </c>
      <c r="O231" s="55"/>
      <c r="P231" s="182">
        <f t="shared" si="36"/>
        <v>0</v>
      </c>
      <c r="Q231" s="182">
        <v>2.5000000000000001E-4</v>
      </c>
      <c r="R231" s="182">
        <f t="shared" si="37"/>
        <v>2.5000000000000001E-3</v>
      </c>
      <c r="S231" s="182">
        <v>0</v>
      </c>
      <c r="T231" s="183">
        <f t="shared" si="3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84" t="s">
        <v>205</v>
      </c>
      <c r="AT231" s="184" t="s">
        <v>140</v>
      </c>
      <c r="AU231" s="184" t="s">
        <v>115</v>
      </c>
      <c r="AY231" s="14" t="s">
        <v>137</v>
      </c>
      <c r="BE231" s="185">
        <f t="shared" si="39"/>
        <v>0</v>
      </c>
      <c r="BF231" s="185">
        <f t="shared" si="40"/>
        <v>0</v>
      </c>
      <c r="BG231" s="185">
        <f t="shared" si="41"/>
        <v>0</v>
      </c>
      <c r="BH231" s="185">
        <f t="shared" si="42"/>
        <v>0</v>
      </c>
      <c r="BI231" s="185">
        <f t="shared" si="43"/>
        <v>0</v>
      </c>
      <c r="BJ231" s="14" t="s">
        <v>115</v>
      </c>
      <c r="BK231" s="185">
        <f t="shared" si="44"/>
        <v>0</v>
      </c>
      <c r="BL231" s="14" t="s">
        <v>205</v>
      </c>
      <c r="BM231" s="184" t="s">
        <v>480</v>
      </c>
    </row>
    <row r="232" spans="1:65" s="2" customFormat="1" ht="16.5" customHeight="1">
      <c r="A232" s="29"/>
      <c r="B232" s="137"/>
      <c r="C232" s="172" t="s">
        <v>481</v>
      </c>
      <c r="D232" s="172" t="s">
        <v>140</v>
      </c>
      <c r="E232" s="173" t="s">
        <v>482</v>
      </c>
      <c r="F232" s="174" t="s">
        <v>483</v>
      </c>
      <c r="G232" s="175" t="s">
        <v>182</v>
      </c>
      <c r="H232" s="176">
        <v>1</v>
      </c>
      <c r="I232" s="177"/>
      <c r="J232" s="178">
        <f t="shared" si="35"/>
        <v>0</v>
      </c>
      <c r="K232" s="179"/>
      <c r="L232" s="30"/>
      <c r="M232" s="180" t="s">
        <v>1</v>
      </c>
      <c r="N232" s="181" t="s">
        <v>40</v>
      </c>
      <c r="O232" s="55"/>
      <c r="P232" s="182">
        <f t="shared" si="36"/>
        <v>0</v>
      </c>
      <c r="Q232" s="182">
        <v>3.8999999999999999E-4</v>
      </c>
      <c r="R232" s="182">
        <f t="shared" si="37"/>
        <v>3.8999999999999999E-4</v>
      </c>
      <c r="S232" s="182">
        <v>0</v>
      </c>
      <c r="T232" s="183">
        <f t="shared" si="3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84" t="s">
        <v>205</v>
      </c>
      <c r="AT232" s="184" t="s">
        <v>140</v>
      </c>
      <c r="AU232" s="184" t="s">
        <v>115</v>
      </c>
      <c r="AY232" s="14" t="s">
        <v>137</v>
      </c>
      <c r="BE232" s="185">
        <f t="shared" si="39"/>
        <v>0</v>
      </c>
      <c r="BF232" s="185">
        <f t="shared" si="40"/>
        <v>0</v>
      </c>
      <c r="BG232" s="185">
        <f t="shared" si="41"/>
        <v>0</v>
      </c>
      <c r="BH232" s="185">
        <f t="shared" si="42"/>
        <v>0</v>
      </c>
      <c r="BI232" s="185">
        <f t="shared" si="43"/>
        <v>0</v>
      </c>
      <c r="BJ232" s="14" t="s">
        <v>115</v>
      </c>
      <c r="BK232" s="185">
        <f t="shared" si="44"/>
        <v>0</v>
      </c>
      <c r="BL232" s="14" t="s">
        <v>205</v>
      </c>
      <c r="BM232" s="184" t="s">
        <v>484</v>
      </c>
    </row>
    <row r="233" spans="1:65" s="2" customFormat="1" ht="16.5" customHeight="1">
      <c r="A233" s="29"/>
      <c r="B233" s="137"/>
      <c r="C233" s="172" t="s">
        <v>485</v>
      </c>
      <c r="D233" s="172" t="s">
        <v>140</v>
      </c>
      <c r="E233" s="173" t="s">
        <v>486</v>
      </c>
      <c r="F233" s="174" t="s">
        <v>487</v>
      </c>
      <c r="G233" s="175" t="s">
        <v>182</v>
      </c>
      <c r="H233" s="176">
        <v>1</v>
      </c>
      <c r="I233" s="177"/>
      <c r="J233" s="178">
        <f t="shared" si="35"/>
        <v>0</v>
      </c>
      <c r="K233" s="179"/>
      <c r="L233" s="30"/>
      <c r="M233" s="180" t="s">
        <v>1</v>
      </c>
      <c r="N233" s="181" t="s">
        <v>40</v>
      </c>
      <c r="O233" s="55"/>
      <c r="P233" s="182">
        <f t="shared" si="36"/>
        <v>0</v>
      </c>
      <c r="Q233" s="182">
        <v>3.8999999999999999E-4</v>
      </c>
      <c r="R233" s="182">
        <f t="shared" si="37"/>
        <v>3.8999999999999999E-4</v>
      </c>
      <c r="S233" s="182">
        <v>0</v>
      </c>
      <c r="T233" s="183">
        <f t="shared" si="38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84" t="s">
        <v>205</v>
      </c>
      <c r="AT233" s="184" t="s">
        <v>140</v>
      </c>
      <c r="AU233" s="184" t="s">
        <v>115</v>
      </c>
      <c r="AY233" s="14" t="s">
        <v>137</v>
      </c>
      <c r="BE233" s="185">
        <f t="shared" si="39"/>
        <v>0</v>
      </c>
      <c r="BF233" s="185">
        <f t="shared" si="40"/>
        <v>0</v>
      </c>
      <c r="BG233" s="185">
        <f t="shared" si="41"/>
        <v>0</v>
      </c>
      <c r="BH233" s="185">
        <f t="shared" si="42"/>
        <v>0</v>
      </c>
      <c r="BI233" s="185">
        <f t="shared" si="43"/>
        <v>0</v>
      </c>
      <c r="BJ233" s="14" t="s">
        <v>115</v>
      </c>
      <c r="BK233" s="185">
        <f t="shared" si="44"/>
        <v>0</v>
      </c>
      <c r="BL233" s="14" t="s">
        <v>205</v>
      </c>
      <c r="BM233" s="184" t="s">
        <v>488</v>
      </c>
    </row>
    <row r="234" spans="1:65" s="2" customFormat="1" ht="16.5" customHeight="1">
      <c r="A234" s="29"/>
      <c r="B234" s="137"/>
      <c r="C234" s="172" t="s">
        <v>489</v>
      </c>
      <c r="D234" s="172" t="s">
        <v>140</v>
      </c>
      <c r="E234" s="173" t="s">
        <v>490</v>
      </c>
      <c r="F234" s="174" t="s">
        <v>491</v>
      </c>
      <c r="G234" s="175" t="s">
        <v>182</v>
      </c>
      <c r="H234" s="176">
        <v>1</v>
      </c>
      <c r="I234" s="177"/>
      <c r="J234" s="178">
        <f t="shared" si="35"/>
        <v>0</v>
      </c>
      <c r="K234" s="179"/>
      <c r="L234" s="30"/>
      <c r="M234" s="180" t="s">
        <v>1</v>
      </c>
      <c r="N234" s="181" t="s">
        <v>40</v>
      </c>
      <c r="O234" s="55"/>
      <c r="P234" s="182">
        <f t="shared" si="36"/>
        <v>0</v>
      </c>
      <c r="Q234" s="182">
        <v>3.8999999999999999E-4</v>
      </c>
      <c r="R234" s="182">
        <f t="shared" si="37"/>
        <v>3.8999999999999999E-4</v>
      </c>
      <c r="S234" s="182">
        <v>0</v>
      </c>
      <c r="T234" s="183">
        <f t="shared" si="38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84" t="s">
        <v>205</v>
      </c>
      <c r="AT234" s="184" t="s">
        <v>140</v>
      </c>
      <c r="AU234" s="184" t="s">
        <v>115</v>
      </c>
      <c r="AY234" s="14" t="s">
        <v>137</v>
      </c>
      <c r="BE234" s="185">
        <f t="shared" si="39"/>
        <v>0</v>
      </c>
      <c r="BF234" s="185">
        <f t="shared" si="40"/>
        <v>0</v>
      </c>
      <c r="BG234" s="185">
        <f t="shared" si="41"/>
        <v>0</v>
      </c>
      <c r="BH234" s="185">
        <f t="shared" si="42"/>
        <v>0</v>
      </c>
      <c r="BI234" s="185">
        <f t="shared" si="43"/>
        <v>0</v>
      </c>
      <c r="BJ234" s="14" t="s">
        <v>115</v>
      </c>
      <c r="BK234" s="185">
        <f t="shared" si="44"/>
        <v>0</v>
      </c>
      <c r="BL234" s="14" t="s">
        <v>205</v>
      </c>
      <c r="BM234" s="184" t="s">
        <v>492</v>
      </c>
    </row>
    <row r="235" spans="1:65" s="2" customFormat="1" ht="21.75" customHeight="1">
      <c r="A235" s="29"/>
      <c r="B235" s="137"/>
      <c r="C235" s="172" t="s">
        <v>493</v>
      </c>
      <c r="D235" s="172" t="s">
        <v>140</v>
      </c>
      <c r="E235" s="173" t="s">
        <v>494</v>
      </c>
      <c r="F235" s="174" t="s">
        <v>495</v>
      </c>
      <c r="G235" s="175" t="s">
        <v>264</v>
      </c>
      <c r="H235" s="197"/>
      <c r="I235" s="177"/>
      <c r="J235" s="178">
        <f t="shared" si="35"/>
        <v>0</v>
      </c>
      <c r="K235" s="179"/>
      <c r="L235" s="30"/>
      <c r="M235" s="180" t="s">
        <v>1</v>
      </c>
      <c r="N235" s="181" t="s">
        <v>40</v>
      </c>
      <c r="O235" s="55"/>
      <c r="P235" s="182">
        <f t="shared" si="36"/>
        <v>0</v>
      </c>
      <c r="Q235" s="182">
        <v>0</v>
      </c>
      <c r="R235" s="182">
        <f t="shared" si="37"/>
        <v>0</v>
      </c>
      <c r="S235" s="182">
        <v>0</v>
      </c>
      <c r="T235" s="183">
        <f t="shared" si="38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84" t="s">
        <v>205</v>
      </c>
      <c r="AT235" s="184" t="s">
        <v>140</v>
      </c>
      <c r="AU235" s="184" t="s">
        <v>115</v>
      </c>
      <c r="AY235" s="14" t="s">
        <v>137</v>
      </c>
      <c r="BE235" s="185">
        <f t="shared" si="39"/>
        <v>0</v>
      </c>
      <c r="BF235" s="185">
        <f t="shared" si="40"/>
        <v>0</v>
      </c>
      <c r="BG235" s="185">
        <f t="shared" si="41"/>
        <v>0</v>
      </c>
      <c r="BH235" s="185">
        <f t="shared" si="42"/>
        <v>0</v>
      </c>
      <c r="BI235" s="185">
        <f t="shared" si="43"/>
        <v>0</v>
      </c>
      <c r="BJ235" s="14" t="s">
        <v>115</v>
      </c>
      <c r="BK235" s="185">
        <f t="shared" si="44"/>
        <v>0</v>
      </c>
      <c r="BL235" s="14" t="s">
        <v>205</v>
      </c>
      <c r="BM235" s="184" t="s">
        <v>496</v>
      </c>
    </row>
    <row r="236" spans="1:65" s="12" customFormat="1" ht="22.9" customHeight="1">
      <c r="B236" s="159"/>
      <c r="D236" s="160" t="s">
        <v>73</v>
      </c>
      <c r="E236" s="170" t="s">
        <v>497</v>
      </c>
      <c r="F236" s="170" t="s">
        <v>498</v>
      </c>
      <c r="I236" s="162"/>
      <c r="J236" s="171">
        <f>BK236</f>
        <v>0</v>
      </c>
      <c r="L236" s="159"/>
      <c r="M236" s="164"/>
      <c r="N236" s="165"/>
      <c r="O236" s="165"/>
      <c r="P236" s="166">
        <f>SUM(P237:P276)</f>
        <v>0</v>
      </c>
      <c r="Q236" s="165"/>
      <c r="R236" s="166">
        <f>SUM(R237:R276)</f>
        <v>0.5539923000000001</v>
      </c>
      <c r="S236" s="165"/>
      <c r="T236" s="167">
        <f>SUM(T237:T276)</f>
        <v>22.352</v>
      </c>
      <c r="AR236" s="160" t="s">
        <v>115</v>
      </c>
      <c r="AT236" s="168" t="s">
        <v>73</v>
      </c>
      <c r="AU236" s="168" t="s">
        <v>82</v>
      </c>
      <c r="AY236" s="160" t="s">
        <v>137</v>
      </c>
      <c r="BK236" s="169">
        <f>SUM(BK237:BK276)</f>
        <v>0</v>
      </c>
    </row>
    <row r="237" spans="1:65" s="2" customFormat="1" ht="33" customHeight="1">
      <c r="A237" s="29"/>
      <c r="B237" s="137"/>
      <c r="C237" s="172" t="s">
        <v>499</v>
      </c>
      <c r="D237" s="172" t="s">
        <v>140</v>
      </c>
      <c r="E237" s="173" t="s">
        <v>500</v>
      </c>
      <c r="F237" s="174" t="s">
        <v>501</v>
      </c>
      <c r="G237" s="175" t="s">
        <v>150</v>
      </c>
      <c r="H237" s="176">
        <v>430</v>
      </c>
      <c r="I237" s="177"/>
      <c r="J237" s="178">
        <f t="shared" ref="J237:J276" si="45">ROUND(I237*H237,2)</f>
        <v>0</v>
      </c>
      <c r="K237" s="179"/>
      <c r="L237" s="30"/>
      <c r="M237" s="180" t="s">
        <v>1</v>
      </c>
      <c r="N237" s="181" t="s">
        <v>40</v>
      </c>
      <c r="O237" s="55"/>
      <c r="P237" s="182">
        <f t="shared" ref="P237:P276" si="46">O237*H237</f>
        <v>0</v>
      </c>
      <c r="Q237" s="182">
        <v>0</v>
      </c>
      <c r="R237" s="182">
        <f t="shared" ref="R237:R276" si="47">Q237*H237</f>
        <v>0</v>
      </c>
      <c r="S237" s="182">
        <v>0.05</v>
      </c>
      <c r="T237" s="183">
        <f t="shared" ref="T237:T276" si="48">S237*H237</f>
        <v>21.5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84" t="s">
        <v>205</v>
      </c>
      <c r="AT237" s="184" t="s">
        <v>140</v>
      </c>
      <c r="AU237" s="184" t="s">
        <v>115</v>
      </c>
      <c r="AY237" s="14" t="s">
        <v>137</v>
      </c>
      <c r="BE237" s="185">
        <f t="shared" ref="BE237:BE276" si="49">IF(N237="základná",J237,0)</f>
        <v>0</v>
      </c>
      <c r="BF237" s="185">
        <f t="shared" ref="BF237:BF276" si="50">IF(N237="znížená",J237,0)</f>
        <v>0</v>
      </c>
      <c r="BG237" s="185">
        <f t="shared" ref="BG237:BG276" si="51">IF(N237="zákl. prenesená",J237,0)</f>
        <v>0</v>
      </c>
      <c r="BH237" s="185">
        <f t="shared" ref="BH237:BH276" si="52">IF(N237="zníž. prenesená",J237,0)</f>
        <v>0</v>
      </c>
      <c r="BI237" s="185">
        <f t="shared" ref="BI237:BI276" si="53">IF(N237="nulová",J237,0)</f>
        <v>0</v>
      </c>
      <c r="BJ237" s="14" t="s">
        <v>115</v>
      </c>
      <c r="BK237" s="185">
        <f t="shared" ref="BK237:BK276" si="54">ROUND(I237*H237,2)</f>
        <v>0</v>
      </c>
      <c r="BL237" s="14" t="s">
        <v>205</v>
      </c>
      <c r="BM237" s="184" t="s">
        <v>502</v>
      </c>
    </row>
    <row r="238" spans="1:65" s="2" customFormat="1" ht="33" customHeight="1">
      <c r="A238" s="29"/>
      <c r="B238" s="137"/>
      <c r="C238" s="172" t="s">
        <v>503</v>
      </c>
      <c r="D238" s="172" t="s">
        <v>140</v>
      </c>
      <c r="E238" s="173" t="s">
        <v>504</v>
      </c>
      <c r="F238" s="174" t="s">
        <v>505</v>
      </c>
      <c r="G238" s="175" t="s">
        <v>187</v>
      </c>
      <c r="H238" s="176">
        <v>25.6</v>
      </c>
      <c r="I238" s="177"/>
      <c r="J238" s="178">
        <f t="shared" si="45"/>
        <v>0</v>
      </c>
      <c r="K238" s="179"/>
      <c r="L238" s="30"/>
      <c r="M238" s="180" t="s">
        <v>1</v>
      </c>
      <c r="N238" s="181" t="s">
        <v>40</v>
      </c>
      <c r="O238" s="55"/>
      <c r="P238" s="182">
        <f t="shared" si="46"/>
        <v>0</v>
      </c>
      <c r="Q238" s="182">
        <v>0</v>
      </c>
      <c r="R238" s="182">
        <f t="shared" si="47"/>
        <v>0</v>
      </c>
      <c r="S238" s="182">
        <v>0.02</v>
      </c>
      <c r="T238" s="183">
        <f t="shared" si="48"/>
        <v>0.51200000000000001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84" t="s">
        <v>205</v>
      </c>
      <c r="AT238" s="184" t="s">
        <v>140</v>
      </c>
      <c r="AU238" s="184" t="s">
        <v>115</v>
      </c>
      <c r="AY238" s="14" t="s">
        <v>137</v>
      </c>
      <c r="BE238" s="185">
        <f t="shared" si="49"/>
        <v>0</v>
      </c>
      <c r="BF238" s="185">
        <f t="shared" si="50"/>
        <v>0</v>
      </c>
      <c r="BG238" s="185">
        <f t="shared" si="51"/>
        <v>0</v>
      </c>
      <c r="BH238" s="185">
        <f t="shared" si="52"/>
        <v>0</v>
      </c>
      <c r="BI238" s="185">
        <f t="shared" si="53"/>
        <v>0</v>
      </c>
      <c r="BJ238" s="14" t="s">
        <v>115</v>
      </c>
      <c r="BK238" s="185">
        <f t="shared" si="54"/>
        <v>0</v>
      </c>
      <c r="BL238" s="14" t="s">
        <v>205</v>
      </c>
      <c r="BM238" s="184" t="s">
        <v>506</v>
      </c>
    </row>
    <row r="239" spans="1:65" s="2" customFormat="1" ht="33" customHeight="1">
      <c r="A239" s="29"/>
      <c r="B239" s="137"/>
      <c r="C239" s="172" t="s">
        <v>507</v>
      </c>
      <c r="D239" s="172" t="s">
        <v>140</v>
      </c>
      <c r="E239" s="173" t="s">
        <v>508</v>
      </c>
      <c r="F239" s="174" t="s">
        <v>509</v>
      </c>
      <c r="G239" s="175" t="s">
        <v>187</v>
      </c>
      <c r="H239" s="176">
        <v>34</v>
      </c>
      <c r="I239" s="177"/>
      <c r="J239" s="178">
        <f t="shared" si="45"/>
        <v>0</v>
      </c>
      <c r="K239" s="179"/>
      <c r="L239" s="30"/>
      <c r="M239" s="180" t="s">
        <v>1</v>
      </c>
      <c r="N239" s="181" t="s">
        <v>40</v>
      </c>
      <c r="O239" s="55"/>
      <c r="P239" s="182">
        <f t="shared" si="46"/>
        <v>0</v>
      </c>
      <c r="Q239" s="182">
        <v>0</v>
      </c>
      <c r="R239" s="182">
        <f t="shared" si="47"/>
        <v>0</v>
      </c>
      <c r="S239" s="182">
        <v>0.01</v>
      </c>
      <c r="T239" s="183">
        <f t="shared" si="48"/>
        <v>0.34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84" t="s">
        <v>205</v>
      </c>
      <c r="AT239" s="184" t="s">
        <v>140</v>
      </c>
      <c r="AU239" s="184" t="s">
        <v>115</v>
      </c>
      <c r="AY239" s="14" t="s">
        <v>137</v>
      </c>
      <c r="BE239" s="185">
        <f t="shared" si="49"/>
        <v>0</v>
      </c>
      <c r="BF239" s="185">
        <f t="shared" si="50"/>
        <v>0</v>
      </c>
      <c r="BG239" s="185">
        <f t="shared" si="51"/>
        <v>0</v>
      </c>
      <c r="BH239" s="185">
        <f t="shared" si="52"/>
        <v>0</v>
      </c>
      <c r="BI239" s="185">
        <f t="shared" si="53"/>
        <v>0</v>
      </c>
      <c r="BJ239" s="14" t="s">
        <v>115</v>
      </c>
      <c r="BK239" s="185">
        <f t="shared" si="54"/>
        <v>0</v>
      </c>
      <c r="BL239" s="14" t="s">
        <v>205</v>
      </c>
      <c r="BM239" s="184" t="s">
        <v>510</v>
      </c>
    </row>
    <row r="240" spans="1:65" s="2" customFormat="1" ht="21.75" customHeight="1">
      <c r="A240" s="29"/>
      <c r="B240" s="137"/>
      <c r="C240" s="172" t="s">
        <v>511</v>
      </c>
      <c r="D240" s="172" t="s">
        <v>140</v>
      </c>
      <c r="E240" s="173" t="s">
        <v>512</v>
      </c>
      <c r="F240" s="174" t="s">
        <v>513</v>
      </c>
      <c r="G240" s="175" t="s">
        <v>150</v>
      </c>
      <c r="H240" s="176">
        <v>431</v>
      </c>
      <c r="I240" s="177"/>
      <c r="J240" s="178">
        <f t="shared" si="45"/>
        <v>0</v>
      </c>
      <c r="K240" s="179"/>
      <c r="L240" s="30"/>
      <c r="M240" s="180" t="s">
        <v>1</v>
      </c>
      <c r="N240" s="181" t="s">
        <v>40</v>
      </c>
      <c r="O240" s="55"/>
      <c r="P240" s="182">
        <f t="shared" si="46"/>
        <v>0</v>
      </c>
      <c r="Q240" s="182">
        <v>5.4739999999999997E-4</v>
      </c>
      <c r="R240" s="182">
        <f t="shared" si="47"/>
        <v>0.23592939999999998</v>
      </c>
      <c r="S240" s="182">
        <v>0</v>
      </c>
      <c r="T240" s="183">
        <f t="shared" si="48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84" t="s">
        <v>205</v>
      </c>
      <c r="AT240" s="184" t="s">
        <v>140</v>
      </c>
      <c r="AU240" s="184" t="s">
        <v>115</v>
      </c>
      <c r="AY240" s="14" t="s">
        <v>137</v>
      </c>
      <c r="BE240" s="185">
        <f t="shared" si="49"/>
        <v>0</v>
      </c>
      <c r="BF240" s="185">
        <f t="shared" si="50"/>
        <v>0</v>
      </c>
      <c r="BG240" s="185">
        <f t="shared" si="51"/>
        <v>0</v>
      </c>
      <c r="BH240" s="185">
        <f t="shared" si="52"/>
        <v>0</v>
      </c>
      <c r="BI240" s="185">
        <f t="shared" si="53"/>
        <v>0</v>
      </c>
      <c r="BJ240" s="14" t="s">
        <v>115</v>
      </c>
      <c r="BK240" s="185">
        <f t="shared" si="54"/>
        <v>0</v>
      </c>
      <c r="BL240" s="14" t="s">
        <v>205</v>
      </c>
      <c r="BM240" s="184" t="s">
        <v>514</v>
      </c>
    </row>
    <row r="241" spans="1:65" s="2" customFormat="1" ht="16.5" customHeight="1">
      <c r="A241" s="29"/>
      <c r="B241" s="137"/>
      <c r="C241" s="172" t="s">
        <v>515</v>
      </c>
      <c r="D241" s="172" t="s">
        <v>140</v>
      </c>
      <c r="E241" s="173" t="s">
        <v>516</v>
      </c>
      <c r="F241" s="174" t="s">
        <v>517</v>
      </c>
      <c r="G241" s="175" t="s">
        <v>187</v>
      </c>
      <c r="H241" s="176">
        <v>25.6</v>
      </c>
      <c r="I241" s="177"/>
      <c r="J241" s="178">
        <f t="shared" si="45"/>
        <v>0</v>
      </c>
      <c r="K241" s="179"/>
      <c r="L241" s="30"/>
      <c r="M241" s="180" t="s">
        <v>1</v>
      </c>
      <c r="N241" s="181" t="s">
        <v>40</v>
      </c>
      <c r="O241" s="55"/>
      <c r="P241" s="182">
        <f t="shared" si="46"/>
        <v>0</v>
      </c>
      <c r="Q241" s="182">
        <v>1.7275000000000001E-3</v>
      </c>
      <c r="R241" s="182">
        <f t="shared" si="47"/>
        <v>4.4224000000000006E-2</v>
      </c>
      <c r="S241" s="182">
        <v>0</v>
      </c>
      <c r="T241" s="183">
        <f t="shared" si="48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84" t="s">
        <v>205</v>
      </c>
      <c r="AT241" s="184" t="s">
        <v>140</v>
      </c>
      <c r="AU241" s="184" t="s">
        <v>115</v>
      </c>
      <c r="AY241" s="14" t="s">
        <v>137</v>
      </c>
      <c r="BE241" s="185">
        <f t="shared" si="49"/>
        <v>0</v>
      </c>
      <c r="BF241" s="185">
        <f t="shared" si="50"/>
        <v>0</v>
      </c>
      <c r="BG241" s="185">
        <f t="shared" si="51"/>
        <v>0</v>
      </c>
      <c r="BH241" s="185">
        <f t="shared" si="52"/>
        <v>0</v>
      </c>
      <c r="BI241" s="185">
        <f t="shared" si="53"/>
        <v>0</v>
      </c>
      <c r="BJ241" s="14" t="s">
        <v>115</v>
      </c>
      <c r="BK241" s="185">
        <f t="shared" si="54"/>
        <v>0</v>
      </c>
      <c r="BL241" s="14" t="s">
        <v>205</v>
      </c>
      <c r="BM241" s="184" t="s">
        <v>518</v>
      </c>
    </row>
    <row r="242" spans="1:65" s="2" customFormat="1" ht="16.5" customHeight="1">
      <c r="A242" s="29"/>
      <c r="B242" s="137"/>
      <c r="C242" s="172" t="s">
        <v>519</v>
      </c>
      <c r="D242" s="172" t="s">
        <v>140</v>
      </c>
      <c r="E242" s="173" t="s">
        <v>520</v>
      </c>
      <c r="F242" s="174" t="s">
        <v>521</v>
      </c>
      <c r="G242" s="175" t="s">
        <v>187</v>
      </c>
      <c r="H242" s="176">
        <v>34</v>
      </c>
      <c r="I242" s="177"/>
      <c r="J242" s="178">
        <f t="shared" si="45"/>
        <v>0</v>
      </c>
      <c r="K242" s="179"/>
      <c r="L242" s="30"/>
      <c r="M242" s="180" t="s">
        <v>1</v>
      </c>
      <c r="N242" s="181" t="s">
        <v>40</v>
      </c>
      <c r="O242" s="55"/>
      <c r="P242" s="182">
        <f t="shared" si="46"/>
        <v>0</v>
      </c>
      <c r="Q242" s="182">
        <v>1.9525E-3</v>
      </c>
      <c r="R242" s="182">
        <f t="shared" si="47"/>
        <v>6.6385E-2</v>
      </c>
      <c r="S242" s="182">
        <v>0</v>
      </c>
      <c r="T242" s="183">
        <f t="shared" si="48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84" t="s">
        <v>205</v>
      </c>
      <c r="AT242" s="184" t="s">
        <v>140</v>
      </c>
      <c r="AU242" s="184" t="s">
        <v>115</v>
      </c>
      <c r="AY242" s="14" t="s">
        <v>137</v>
      </c>
      <c r="BE242" s="185">
        <f t="shared" si="49"/>
        <v>0</v>
      </c>
      <c r="BF242" s="185">
        <f t="shared" si="50"/>
        <v>0</v>
      </c>
      <c r="BG242" s="185">
        <f t="shared" si="51"/>
        <v>0</v>
      </c>
      <c r="BH242" s="185">
        <f t="shared" si="52"/>
        <v>0</v>
      </c>
      <c r="BI242" s="185">
        <f t="shared" si="53"/>
        <v>0</v>
      </c>
      <c r="BJ242" s="14" t="s">
        <v>115</v>
      </c>
      <c r="BK242" s="185">
        <f t="shared" si="54"/>
        <v>0</v>
      </c>
      <c r="BL242" s="14" t="s">
        <v>205</v>
      </c>
      <c r="BM242" s="184" t="s">
        <v>522</v>
      </c>
    </row>
    <row r="243" spans="1:65" s="2" customFormat="1" ht="21.75" customHeight="1">
      <c r="A243" s="29"/>
      <c r="B243" s="137"/>
      <c r="C243" s="172" t="s">
        <v>523</v>
      </c>
      <c r="D243" s="172" t="s">
        <v>140</v>
      </c>
      <c r="E243" s="173" t="s">
        <v>524</v>
      </c>
      <c r="F243" s="174" t="s">
        <v>525</v>
      </c>
      <c r="G243" s="175" t="s">
        <v>187</v>
      </c>
      <c r="H243" s="176">
        <v>3</v>
      </c>
      <c r="I243" s="177"/>
      <c r="J243" s="178">
        <f t="shared" si="45"/>
        <v>0</v>
      </c>
      <c r="K243" s="179"/>
      <c r="L243" s="30"/>
      <c r="M243" s="180" t="s">
        <v>1</v>
      </c>
      <c r="N243" s="181" t="s">
        <v>40</v>
      </c>
      <c r="O243" s="55"/>
      <c r="P243" s="182">
        <f t="shared" si="46"/>
        <v>0</v>
      </c>
      <c r="Q243" s="182">
        <v>9.6000000000000002E-5</v>
      </c>
      <c r="R243" s="182">
        <f t="shared" si="47"/>
        <v>2.8800000000000001E-4</v>
      </c>
      <c r="S243" s="182">
        <v>0</v>
      </c>
      <c r="T243" s="183">
        <f t="shared" si="48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84" t="s">
        <v>205</v>
      </c>
      <c r="AT243" s="184" t="s">
        <v>140</v>
      </c>
      <c r="AU243" s="184" t="s">
        <v>115</v>
      </c>
      <c r="AY243" s="14" t="s">
        <v>137</v>
      </c>
      <c r="BE243" s="185">
        <f t="shared" si="49"/>
        <v>0</v>
      </c>
      <c r="BF243" s="185">
        <f t="shared" si="50"/>
        <v>0</v>
      </c>
      <c r="BG243" s="185">
        <f t="shared" si="51"/>
        <v>0</v>
      </c>
      <c r="BH243" s="185">
        <f t="shared" si="52"/>
        <v>0</v>
      </c>
      <c r="BI243" s="185">
        <f t="shared" si="53"/>
        <v>0</v>
      </c>
      <c r="BJ243" s="14" t="s">
        <v>115</v>
      </c>
      <c r="BK243" s="185">
        <f t="shared" si="54"/>
        <v>0</v>
      </c>
      <c r="BL243" s="14" t="s">
        <v>205</v>
      </c>
      <c r="BM243" s="184" t="s">
        <v>526</v>
      </c>
    </row>
    <row r="244" spans="1:65" s="2" customFormat="1" ht="16.5" customHeight="1">
      <c r="A244" s="29"/>
      <c r="B244" s="137"/>
      <c r="C244" s="172" t="s">
        <v>527</v>
      </c>
      <c r="D244" s="172" t="s">
        <v>140</v>
      </c>
      <c r="E244" s="173" t="s">
        <v>528</v>
      </c>
      <c r="F244" s="174" t="s">
        <v>529</v>
      </c>
      <c r="G244" s="175" t="s">
        <v>187</v>
      </c>
      <c r="H244" s="176">
        <v>26.7</v>
      </c>
      <c r="I244" s="177"/>
      <c r="J244" s="178">
        <f t="shared" si="45"/>
        <v>0</v>
      </c>
      <c r="K244" s="179"/>
      <c r="L244" s="30"/>
      <c r="M244" s="180" t="s">
        <v>1</v>
      </c>
      <c r="N244" s="181" t="s">
        <v>40</v>
      </c>
      <c r="O244" s="55"/>
      <c r="P244" s="182">
        <f t="shared" si="46"/>
        <v>0</v>
      </c>
      <c r="Q244" s="182">
        <v>1.8000000000000001E-4</v>
      </c>
      <c r="R244" s="182">
        <f t="shared" si="47"/>
        <v>4.8060000000000004E-3</v>
      </c>
      <c r="S244" s="182">
        <v>0</v>
      </c>
      <c r="T244" s="183">
        <f t="shared" si="48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84" t="s">
        <v>205</v>
      </c>
      <c r="AT244" s="184" t="s">
        <v>140</v>
      </c>
      <c r="AU244" s="184" t="s">
        <v>115</v>
      </c>
      <c r="AY244" s="14" t="s">
        <v>137</v>
      </c>
      <c r="BE244" s="185">
        <f t="shared" si="49"/>
        <v>0</v>
      </c>
      <c r="BF244" s="185">
        <f t="shared" si="50"/>
        <v>0</v>
      </c>
      <c r="BG244" s="185">
        <f t="shared" si="51"/>
        <v>0</v>
      </c>
      <c r="BH244" s="185">
        <f t="shared" si="52"/>
        <v>0</v>
      </c>
      <c r="BI244" s="185">
        <f t="shared" si="53"/>
        <v>0</v>
      </c>
      <c r="BJ244" s="14" t="s">
        <v>115</v>
      </c>
      <c r="BK244" s="185">
        <f t="shared" si="54"/>
        <v>0</v>
      </c>
      <c r="BL244" s="14" t="s">
        <v>205</v>
      </c>
      <c r="BM244" s="184" t="s">
        <v>530</v>
      </c>
    </row>
    <row r="245" spans="1:65" s="2" customFormat="1" ht="16.5" customHeight="1">
      <c r="A245" s="29"/>
      <c r="B245" s="137"/>
      <c r="C245" s="172" t="s">
        <v>531</v>
      </c>
      <c r="D245" s="172" t="s">
        <v>140</v>
      </c>
      <c r="E245" s="173" t="s">
        <v>532</v>
      </c>
      <c r="F245" s="174" t="s">
        <v>533</v>
      </c>
      <c r="G245" s="175" t="s">
        <v>187</v>
      </c>
      <c r="H245" s="176">
        <v>61.2</v>
      </c>
      <c r="I245" s="177"/>
      <c r="J245" s="178">
        <f t="shared" si="45"/>
        <v>0</v>
      </c>
      <c r="K245" s="179"/>
      <c r="L245" s="30"/>
      <c r="M245" s="180" t="s">
        <v>1</v>
      </c>
      <c r="N245" s="181" t="s">
        <v>40</v>
      </c>
      <c r="O245" s="55"/>
      <c r="P245" s="182">
        <f t="shared" si="46"/>
        <v>0</v>
      </c>
      <c r="Q245" s="182">
        <v>1.6000000000000001E-4</v>
      </c>
      <c r="R245" s="182">
        <f t="shared" si="47"/>
        <v>9.7920000000000021E-3</v>
      </c>
      <c r="S245" s="182">
        <v>0</v>
      </c>
      <c r="T245" s="183">
        <f t="shared" si="48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84" t="s">
        <v>205</v>
      </c>
      <c r="AT245" s="184" t="s">
        <v>140</v>
      </c>
      <c r="AU245" s="184" t="s">
        <v>115</v>
      </c>
      <c r="AY245" s="14" t="s">
        <v>137</v>
      </c>
      <c r="BE245" s="185">
        <f t="shared" si="49"/>
        <v>0</v>
      </c>
      <c r="BF245" s="185">
        <f t="shared" si="50"/>
        <v>0</v>
      </c>
      <c r="BG245" s="185">
        <f t="shared" si="51"/>
        <v>0</v>
      </c>
      <c r="BH245" s="185">
        <f t="shared" si="52"/>
        <v>0</v>
      </c>
      <c r="BI245" s="185">
        <f t="shared" si="53"/>
        <v>0</v>
      </c>
      <c r="BJ245" s="14" t="s">
        <v>115</v>
      </c>
      <c r="BK245" s="185">
        <f t="shared" si="54"/>
        <v>0</v>
      </c>
      <c r="BL245" s="14" t="s">
        <v>205</v>
      </c>
      <c r="BM245" s="184" t="s">
        <v>534</v>
      </c>
    </row>
    <row r="246" spans="1:65" s="2" customFormat="1" ht="16.5" customHeight="1">
      <c r="A246" s="29"/>
      <c r="B246" s="137"/>
      <c r="C246" s="172" t="s">
        <v>535</v>
      </c>
      <c r="D246" s="172" t="s">
        <v>140</v>
      </c>
      <c r="E246" s="173" t="s">
        <v>536</v>
      </c>
      <c r="F246" s="174" t="s">
        <v>537</v>
      </c>
      <c r="G246" s="175" t="s">
        <v>150</v>
      </c>
      <c r="H246" s="176">
        <v>540</v>
      </c>
      <c r="I246" s="177"/>
      <c r="J246" s="178">
        <f t="shared" si="45"/>
        <v>0</v>
      </c>
      <c r="K246" s="179"/>
      <c r="L246" s="30"/>
      <c r="M246" s="180" t="s">
        <v>1</v>
      </c>
      <c r="N246" s="181" t="s">
        <v>40</v>
      </c>
      <c r="O246" s="55"/>
      <c r="P246" s="182">
        <f t="shared" si="46"/>
        <v>0</v>
      </c>
      <c r="Q246" s="182">
        <v>5.0000000000000002E-5</v>
      </c>
      <c r="R246" s="182">
        <f t="shared" si="47"/>
        <v>2.7E-2</v>
      </c>
      <c r="S246" s="182">
        <v>0</v>
      </c>
      <c r="T246" s="183">
        <f t="shared" si="48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84" t="s">
        <v>205</v>
      </c>
      <c r="AT246" s="184" t="s">
        <v>140</v>
      </c>
      <c r="AU246" s="184" t="s">
        <v>115</v>
      </c>
      <c r="AY246" s="14" t="s">
        <v>137</v>
      </c>
      <c r="BE246" s="185">
        <f t="shared" si="49"/>
        <v>0</v>
      </c>
      <c r="BF246" s="185">
        <f t="shared" si="50"/>
        <v>0</v>
      </c>
      <c r="BG246" s="185">
        <f t="shared" si="51"/>
        <v>0</v>
      </c>
      <c r="BH246" s="185">
        <f t="shared" si="52"/>
        <v>0</v>
      </c>
      <c r="BI246" s="185">
        <f t="shared" si="53"/>
        <v>0</v>
      </c>
      <c r="BJ246" s="14" t="s">
        <v>115</v>
      </c>
      <c r="BK246" s="185">
        <f t="shared" si="54"/>
        <v>0</v>
      </c>
      <c r="BL246" s="14" t="s">
        <v>205</v>
      </c>
      <c r="BM246" s="184" t="s">
        <v>538</v>
      </c>
    </row>
    <row r="247" spans="1:65" s="2" customFormat="1" ht="21.75" customHeight="1">
      <c r="A247" s="29"/>
      <c r="B247" s="137"/>
      <c r="C247" s="172" t="s">
        <v>539</v>
      </c>
      <c r="D247" s="172" t="s">
        <v>140</v>
      </c>
      <c r="E247" s="173" t="s">
        <v>540</v>
      </c>
      <c r="F247" s="174" t="s">
        <v>541</v>
      </c>
      <c r="G247" s="175" t="s">
        <v>150</v>
      </c>
      <c r="H247" s="176">
        <v>431</v>
      </c>
      <c r="I247" s="177"/>
      <c r="J247" s="178">
        <f t="shared" si="45"/>
        <v>0</v>
      </c>
      <c r="K247" s="179"/>
      <c r="L247" s="30"/>
      <c r="M247" s="180" t="s">
        <v>1</v>
      </c>
      <c r="N247" s="181" t="s">
        <v>40</v>
      </c>
      <c r="O247" s="55"/>
      <c r="P247" s="182">
        <f t="shared" si="46"/>
        <v>0</v>
      </c>
      <c r="Q247" s="182">
        <v>3.5340000000000002E-4</v>
      </c>
      <c r="R247" s="182">
        <f t="shared" si="47"/>
        <v>0.15231540000000002</v>
      </c>
      <c r="S247" s="182">
        <v>0</v>
      </c>
      <c r="T247" s="183">
        <f t="shared" si="48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84" t="s">
        <v>205</v>
      </c>
      <c r="AT247" s="184" t="s">
        <v>140</v>
      </c>
      <c r="AU247" s="184" t="s">
        <v>115</v>
      </c>
      <c r="AY247" s="14" t="s">
        <v>137</v>
      </c>
      <c r="BE247" s="185">
        <f t="shared" si="49"/>
        <v>0</v>
      </c>
      <c r="BF247" s="185">
        <f t="shared" si="50"/>
        <v>0</v>
      </c>
      <c r="BG247" s="185">
        <f t="shared" si="51"/>
        <v>0</v>
      </c>
      <c r="BH247" s="185">
        <f t="shared" si="52"/>
        <v>0</v>
      </c>
      <c r="BI247" s="185">
        <f t="shared" si="53"/>
        <v>0</v>
      </c>
      <c r="BJ247" s="14" t="s">
        <v>115</v>
      </c>
      <c r="BK247" s="185">
        <f t="shared" si="54"/>
        <v>0</v>
      </c>
      <c r="BL247" s="14" t="s">
        <v>205</v>
      </c>
      <c r="BM247" s="184" t="s">
        <v>542</v>
      </c>
    </row>
    <row r="248" spans="1:65" s="2" customFormat="1" ht="21.75" customHeight="1">
      <c r="A248" s="29"/>
      <c r="B248" s="137"/>
      <c r="C248" s="172" t="s">
        <v>543</v>
      </c>
      <c r="D248" s="172" t="s">
        <v>140</v>
      </c>
      <c r="E248" s="173" t="s">
        <v>544</v>
      </c>
      <c r="F248" s="174" t="s">
        <v>545</v>
      </c>
      <c r="G248" s="175" t="s">
        <v>150</v>
      </c>
      <c r="H248" s="176">
        <v>37.5</v>
      </c>
      <c r="I248" s="177"/>
      <c r="J248" s="178">
        <f t="shared" si="45"/>
        <v>0</v>
      </c>
      <c r="K248" s="179"/>
      <c r="L248" s="30"/>
      <c r="M248" s="180" t="s">
        <v>1</v>
      </c>
      <c r="N248" s="181" t="s">
        <v>40</v>
      </c>
      <c r="O248" s="55"/>
      <c r="P248" s="182">
        <f t="shared" si="46"/>
        <v>0</v>
      </c>
      <c r="Q248" s="182">
        <v>3.5340000000000002E-4</v>
      </c>
      <c r="R248" s="182">
        <f t="shared" si="47"/>
        <v>1.32525E-2</v>
      </c>
      <c r="S248" s="182">
        <v>0</v>
      </c>
      <c r="T248" s="183">
        <f t="shared" si="48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84" t="s">
        <v>205</v>
      </c>
      <c r="AT248" s="184" t="s">
        <v>140</v>
      </c>
      <c r="AU248" s="184" t="s">
        <v>115</v>
      </c>
      <c r="AY248" s="14" t="s">
        <v>137</v>
      </c>
      <c r="BE248" s="185">
        <f t="shared" si="49"/>
        <v>0</v>
      </c>
      <c r="BF248" s="185">
        <f t="shared" si="50"/>
        <v>0</v>
      </c>
      <c r="BG248" s="185">
        <f t="shared" si="51"/>
        <v>0</v>
      </c>
      <c r="BH248" s="185">
        <f t="shared" si="52"/>
        <v>0</v>
      </c>
      <c r="BI248" s="185">
        <f t="shared" si="53"/>
        <v>0</v>
      </c>
      <c r="BJ248" s="14" t="s">
        <v>115</v>
      </c>
      <c r="BK248" s="185">
        <f t="shared" si="54"/>
        <v>0</v>
      </c>
      <c r="BL248" s="14" t="s">
        <v>205</v>
      </c>
      <c r="BM248" s="184" t="s">
        <v>546</v>
      </c>
    </row>
    <row r="249" spans="1:65" s="2" customFormat="1" ht="16.5" customHeight="1">
      <c r="A249" s="29"/>
      <c r="B249" s="137"/>
      <c r="C249" s="186" t="s">
        <v>547</v>
      </c>
      <c r="D249" s="186" t="s">
        <v>231</v>
      </c>
      <c r="E249" s="187" t="s">
        <v>548</v>
      </c>
      <c r="F249" s="188" t="s">
        <v>549</v>
      </c>
      <c r="G249" s="189" t="s">
        <v>182</v>
      </c>
      <c r="H249" s="190">
        <v>7450</v>
      </c>
      <c r="I249" s="191"/>
      <c r="J249" s="192">
        <f t="shared" si="45"/>
        <v>0</v>
      </c>
      <c r="K249" s="193"/>
      <c r="L249" s="194"/>
      <c r="M249" s="195" t="s">
        <v>1</v>
      </c>
      <c r="N249" s="196" t="s">
        <v>40</v>
      </c>
      <c r="O249" s="55"/>
      <c r="P249" s="182">
        <f t="shared" si="46"/>
        <v>0</v>
      </c>
      <c r="Q249" s="182">
        <v>0</v>
      </c>
      <c r="R249" s="182">
        <f t="shared" si="47"/>
        <v>0</v>
      </c>
      <c r="S249" s="182">
        <v>0</v>
      </c>
      <c r="T249" s="183">
        <f t="shared" si="48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84" t="s">
        <v>171</v>
      </c>
      <c r="AT249" s="184" t="s">
        <v>231</v>
      </c>
      <c r="AU249" s="184" t="s">
        <v>115</v>
      </c>
      <c r="AY249" s="14" t="s">
        <v>137</v>
      </c>
      <c r="BE249" s="185">
        <f t="shared" si="49"/>
        <v>0</v>
      </c>
      <c r="BF249" s="185">
        <f t="shared" si="50"/>
        <v>0</v>
      </c>
      <c r="BG249" s="185">
        <f t="shared" si="51"/>
        <v>0</v>
      </c>
      <c r="BH249" s="185">
        <f t="shared" si="52"/>
        <v>0</v>
      </c>
      <c r="BI249" s="185">
        <f t="shared" si="53"/>
        <v>0</v>
      </c>
      <c r="BJ249" s="14" t="s">
        <v>115</v>
      </c>
      <c r="BK249" s="185">
        <f t="shared" si="54"/>
        <v>0</v>
      </c>
      <c r="BL249" s="14" t="s">
        <v>144</v>
      </c>
      <c r="BM249" s="184" t="s">
        <v>550</v>
      </c>
    </row>
    <row r="250" spans="1:65" s="2" customFormat="1" ht="16.5" customHeight="1">
      <c r="A250" s="29"/>
      <c r="B250" s="137"/>
      <c r="C250" s="186" t="s">
        <v>551</v>
      </c>
      <c r="D250" s="186" t="s">
        <v>231</v>
      </c>
      <c r="E250" s="187" t="s">
        <v>552</v>
      </c>
      <c r="F250" s="188" t="s">
        <v>553</v>
      </c>
      <c r="G250" s="189" t="s">
        <v>182</v>
      </c>
      <c r="H250" s="190">
        <v>92</v>
      </c>
      <c r="I250" s="191"/>
      <c r="J250" s="192">
        <f t="shared" si="45"/>
        <v>0</v>
      </c>
      <c r="K250" s="193"/>
      <c r="L250" s="194"/>
      <c r="M250" s="195" t="s">
        <v>1</v>
      </c>
      <c r="N250" s="196" t="s">
        <v>40</v>
      </c>
      <c r="O250" s="55"/>
      <c r="P250" s="182">
        <f t="shared" si="46"/>
        <v>0</v>
      </c>
      <c r="Q250" s="182">
        <v>0</v>
      </c>
      <c r="R250" s="182">
        <f t="shared" si="47"/>
        <v>0</v>
      </c>
      <c r="S250" s="182">
        <v>0</v>
      </c>
      <c r="T250" s="183">
        <f t="shared" si="48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84" t="s">
        <v>171</v>
      </c>
      <c r="AT250" s="184" t="s">
        <v>231</v>
      </c>
      <c r="AU250" s="184" t="s">
        <v>115</v>
      </c>
      <c r="AY250" s="14" t="s">
        <v>137</v>
      </c>
      <c r="BE250" s="185">
        <f t="shared" si="49"/>
        <v>0</v>
      </c>
      <c r="BF250" s="185">
        <f t="shared" si="50"/>
        <v>0</v>
      </c>
      <c r="BG250" s="185">
        <f t="shared" si="51"/>
        <v>0</v>
      </c>
      <c r="BH250" s="185">
        <f t="shared" si="52"/>
        <v>0</v>
      </c>
      <c r="BI250" s="185">
        <f t="shared" si="53"/>
        <v>0</v>
      </c>
      <c r="BJ250" s="14" t="s">
        <v>115</v>
      </c>
      <c r="BK250" s="185">
        <f t="shared" si="54"/>
        <v>0</v>
      </c>
      <c r="BL250" s="14" t="s">
        <v>144</v>
      </c>
      <c r="BM250" s="184" t="s">
        <v>554</v>
      </c>
    </row>
    <row r="251" spans="1:65" s="2" customFormat="1" ht="16.5" customHeight="1">
      <c r="A251" s="29"/>
      <c r="B251" s="137"/>
      <c r="C251" s="186" t="s">
        <v>555</v>
      </c>
      <c r="D251" s="186" t="s">
        <v>231</v>
      </c>
      <c r="E251" s="187" t="s">
        <v>556</v>
      </c>
      <c r="F251" s="188" t="s">
        <v>557</v>
      </c>
      <c r="G251" s="189" t="s">
        <v>182</v>
      </c>
      <c r="H251" s="190">
        <v>6</v>
      </c>
      <c r="I251" s="191"/>
      <c r="J251" s="192">
        <f t="shared" si="45"/>
        <v>0</v>
      </c>
      <c r="K251" s="193"/>
      <c r="L251" s="194"/>
      <c r="M251" s="195" t="s">
        <v>1</v>
      </c>
      <c r="N251" s="196" t="s">
        <v>40</v>
      </c>
      <c r="O251" s="55"/>
      <c r="P251" s="182">
        <f t="shared" si="46"/>
        <v>0</v>
      </c>
      <c r="Q251" s="182">
        <v>0</v>
      </c>
      <c r="R251" s="182">
        <f t="shared" si="47"/>
        <v>0</v>
      </c>
      <c r="S251" s="182">
        <v>0</v>
      </c>
      <c r="T251" s="183">
        <f t="shared" si="48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84" t="s">
        <v>171</v>
      </c>
      <c r="AT251" s="184" t="s">
        <v>231</v>
      </c>
      <c r="AU251" s="184" t="s">
        <v>115</v>
      </c>
      <c r="AY251" s="14" t="s">
        <v>137</v>
      </c>
      <c r="BE251" s="185">
        <f t="shared" si="49"/>
        <v>0</v>
      </c>
      <c r="BF251" s="185">
        <f t="shared" si="50"/>
        <v>0</v>
      </c>
      <c r="BG251" s="185">
        <f t="shared" si="51"/>
        <v>0</v>
      </c>
      <c r="BH251" s="185">
        <f t="shared" si="52"/>
        <v>0</v>
      </c>
      <c r="BI251" s="185">
        <f t="shared" si="53"/>
        <v>0</v>
      </c>
      <c r="BJ251" s="14" t="s">
        <v>115</v>
      </c>
      <c r="BK251" s="185">
        <f t="shared" si="54"/>
        <v>0</v>
      </c>
      <c r="BL251" s="14" t="s">
        <v>144</v>
      </c>
      <c r="BM251" s="184" t="s">
        <v>558</v>
      </c>
    </row>
    <row r="252" spans="1:65" s="2" customFormat="1" ht="16.5" customHeight="1">
      <c r="A252" s="29"/>
      <c r="B252" s="137"/>
      <c r="C252" s="186" t="s">
        <v>559</v>
      </c>
      <c r="D252" s="186" t="s">
        <v>231</v>
      </c>
      <c r="E252" s="187" t="s">
        <v>560</v>
      </c>
      <c r="F252" s="188" t="s">
        <v>561</v>
      </c>
      <c r="G252" s="189" t="s">
        <v>182</v>
      </c>
      <c r="H252" s="190">
        <v>6</v>
      </c>
      <c r="I252" s="191"/>
      <c r="J252" s="192">
        <f t="shared" si="45"/>
        <v>0</v>
      </c>
      <c r="K252" s="193"/>
      <c r="L252" s="194"/>
      <c r="M252" s="195" t="s">
        <v>1</v>
      </c>
      <c r="N252" s="196" t="s">
        <v>40</v>
      </c>
      <c r="O252" s="55"/>
      <c r="P252" s="182">
        <f t="shared" si="46"/>
        <v>0</v>
      </c>
      <c r="Q252" s="182">
        <v>0</v>
      </c>
      <c r="R252" s="182">
        <f t="shared" si="47"/>
        <v>0</v>
      </c>
      <c r="S252" s="182">
        <v>0</v>
      </c>
      <c r="T252" s="183">
        <f t="shared" si="48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84" t="s">
        <v>171</v>
      </c>
      <c r="AT252" s="184" t="s">
        <v>231</v>
      </c>
      <c r="AU252" s="184" t="s">
        <v>115</v>
      </c>
      <c r="AY252" s="14" t="s">
        <v>137</v>
      </c>
      <c r="BE252" s="185">
        <f t="shared" si="49"/>
        <v>0</v>
      </c>
      <c r="BF252" s="185">
        <f t="shared" si="50"/>
        <v>0</v>
      </c>
      <c r="BG252" s="185">
        <f t="shared" si="51"/>
        <v>0</v>
      </c>
      <c r="BH252" s="185">
        <f t="shared" si="52"/>
        <v>0</v>
      </c>
      <c r="BI252" s="185">
        <f t="shared" si="53"/>
        <v>0</v>
      </c>
      <c r="BJ252" s="14" t="s">
        <v>115</v>
      </c>
      <c r="BK252" s="185">
        <f t="shared" si="54"/>
        <v>0</v>
      </c>
      <c r="BL252" s="14" t="s">
        <v>144</v>
      </c>
      <c r="BM252" s="184" t="s">
        <v>562</v>
      </c>
    </row>
    <row r="253" spans="1:65" s="2" customFormat="1" ht="16.5" customHeight="1">
      <c r="A253" s="29"/>
      <c r="B253" s="137"/>
      <c r="C253" s="186" t="s">
        <v>563</v>
      </c>
      <c r="D253" s="186" t="s">
        <v>231</v>
      </c>
      <c r="E253" s="187" t="s">
        <v>564</v>
      </c>
      <c r="F253" s="188" t="s">
        <v>565</v>
      </c>
      <c r="G253" s="189" t="s">
        <v>182</v>
      </c>
      <c r="H253" s="190">
        <v>73</v>
      </c>
      <c r="I253" s="191"/>
      <c r="J253" s="192">
        <f t="shared" si="45"/>
        <v>0</v>
      </c>
      <c r="K253" s="193"/>
      <c r="L253" s="194"/>
      <c r="M253" s="195" t="s">
        <v>1</v>
      </c>
      <c r="N253" s="196" t="s">
        <v>40</v>
      </c>
      <c r="O253" s="55"/>
      <c r="P253" s="182">
        <f t="shared" si="46"/>
        <v>0</v>
      </c>
      <c r="Q253" s="182">
        <v>0</v>
      </c>
      <c r="R253" s="182">
        <f t="shared" si="47"/>
        <v>0</v>
      </c>
      <c r="S253" s="182">
        <v>0</v>
      </c>
      <c r="T253" s="183">
        <f t="shared" si="48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84" t="s">
        <v>171</v>
      </c>
      <c r="AT253" s="184" t="s">
        <v>231</v>
      </c>
      <c r="AU253" s="184" t="s">
        <v>115</v>
      </c>
      <c r="AY253" s="14" t="s">
        <v>137</v>
      </c>
      <c r="BE253" s="185">
        <f t="shared" si="49"/>
        <v>0</v>
      </c>
      <c r="BF253" s="185">
        <f t="shared" si="50"/>
        <v>0</v>
      </c>
      <c r="BG253" s="185">
        <f t="shared" si="51"/>
        <v>0</v>
      </c>
      <c r="BH253" s="185">
        <f t="shared" si="52"/>
        <v>0</v>
      </c>
      <c r="BI253" s="185">
        <f t="shared" si="53"/>
        <v>0</v>
      </c>
      <c r="BJ253" s="14" t="s">
        <v>115</v>
      </c>
      <c r="BK253" s="185">
        <f t="shared" si="54"/>
        <v>0</v>
      </c>
      <c r="BL253" s="14" t="s">
        <v>144</v>
      </c>
      <c r="BM253" s="184" t="s">
        <v>566</v>
      </c>
    </row>
    <row r="254" spans="1:65" s="2" customFormat="1" ht="16.5" customHeight="1">
      <c r="A254" s="29"/>
      <c r="B254" s="137"/>
      <c r="C254" s="186" t="s">
        <v>217</v>
      </c>
      <c r="D254" s="186" t="s">
        <v>231</v>
      </c>
      <c r="E254" s="187" t="s">
        <v>567</v>
      </c>
      <c r="F254" s="188" t="s">
        <v>568</v>
      </c>
      <c r="G254" s="189" t="s">
        <v>182</v>
      </c>
      <c r="H254" s="190">
        <v>308</v>
      </c>
      <c r="I254" s="191"/>
      <c r="J254" s="192">
        <f t="shared" si="45"/>
        <v>0</v>
      </c>
      <c r="K254" s="193"/>
      <c r="L254" s="194"/>
      <c r="M254" s="195" t="s">
        <v>1</v>
      </c>
      <c r="N254" s="196" t="s">
        <v>40</v>
      </c>
      <c r="O254" s="55"/>
      <c r="P254" s="182">
        <f t="shared" si="46"/>
        <v>0</v>
      </c>
      <c r="Q254" s="182">
        <v>0</v>
      </c>
      <c r="R254" s="182">
        <f t="shared" si="47"/>
        <v>0</v>
      </c>
      <c r="S254" s="182">
        <v>0</v>
      </c>
      <c r="T254" s="183">
        <f t="shared" si="48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84" t="s">
        <v>171</v>
      </c>
      <c r="AT254" s="184" t="s">
        <v>231</v>
      </c>
      <c r="AU254" s="184" t="s">
        <v>115</v>
      </c>
      <c r="AY254" s="14" t="s">
        <v>137</v>
      </c>
      <c r="BE254" s="185">
        <f t="shared" si="49"/>
        <v>0</v>
      </c>
      <c r="BF254" s="185">
        <f t="shared" si="50"/>
        <v>0</v>
      </c>
      <c r="BG254" s="185">
        <f t="shared" si="51"/>
        <v>0</v>
      </c>
      <c r="BH254" s="185">
        <f t="shared" si="52"/>
        <v>0</v>
      </c>
      <c r="BI254" s="185">
        <f t="shared" si="53"/>
        <v>0</v>
      </c>
      <c r="BJ254" s="14" t="s">
        <v>115</v>
      </c>
      <c r="BK254" s="185">
        <f t="shared" si="54"/>
        <v>0</v>
      </c>
      <c r="BL254" s="14" t="s">
        <v>144</v>
      </c>
      <c r="BM254" s="184" t="s">
        <v>569</v>
      </c>
    </row>
    <row r="255" spans="1:65" s="2" customFormat="1" ht="16.5" customHeight="1">
      <c r="A255" s="29"/>
      <c r="B255" s="137"/>
      <c r="C255" s="186" t="s">
        <v>570</v>
      </c>
      <c r="D255" s="186" t="s">
        <v>231</v>
      </c>
      <c r="E255" s="187" t="s">
        <v>571</v>
      </c>
      <c r="F255" s="188" t="s">
        <v>572</v>
      </c>
      <c r="G255" s="189" t="s">
        <v>182</v>
      </c>
      <c r="H255" s="190">
        <v>3</v>
      </c>
      <c r="I255" s="191"/>
      <c r="J255" s="192">
        <f t="shared" si="45"/>
        <v>0</v>
      </c>
      <c r="K255" s="193"/>
      <c r="L255" s="194"/>
      <c r="M255" s="195" t="s">
        <v>1</v>
      </c>
      <c r="N255" s="196" t="s">
        <v>40</v>
      </c>
      <c r="O255" s="55"/>
      <c r="P255" s="182">
        <f t="shared" si="46"/>
        <v>0</v>
      </c>
      <c r="Q255" s="182">
        <v>0</v>
      </c>
      <c r="R255" s="182">
        <f t="shared" si="47"/>
        <v>0</v>
      </c>
      <c r="S255" s="182">
        <v>0</v>
      </c>
      <c r="T255" s="183">
        <f t="shared" si="48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84" t="s">
        <v>171</v>
      </c>
      <c r="AT255" s="184" t="s">
        <v>231</v>
      </c>
      <c r="AU255" s="184" t="s">
        <v>115</v>
      </c>
      <c r="AY255" s="14" t="s">
        <v>137</v>
      </c>
      <c r="BE255" s="185">
        <f t="shared" si="49"/>
        <v>0</v>
      </c>
      <c r="BF255" s="185">
        <f t="shared" si="50"/>
        <v>0</v>
      </c>
      <c r="BG255" s="185">
        <f t="shared" si="51"/>
        <v>0</v>
      </c>
      <c r="BH255" s="185">
        <f t="shared" si="52"/>
        <v>0</v>
      </c>
      <c r="BI255" s="185">
        <f t="shared" si="53"/>
        <v>0</v>
      </c>
      <c r="BJ255" s="14" t="s">
        <v>115</v>
      </c>
      <c r="BK255" s="185">
        <f t="shared" si="54"/>
        <v>0</v>
      </c>
      <c r="BL255" s="14" t="s">
        <v>144</v>
      </c>
      <c r="BM255" s="184" t="s">
        <v>573</v>
      </c>
    </row>
    <row r="256" spans="1:65" s="2" customFormat="1" ht="16.5" customHeight="1">
      <c r="A256" s="29"/>
      <c r="B256" s="137"/>
      <c r="C256" s="186" t="s">
        <v>574</v>
      </c>
      <c r="D256" s="186" t="s">
        <v>231</v>
      </c>
      <c r="E256" s="187" t="s">
        <v>575</v>
      </c>
      <c r="F256" s="188" t="s">
        <v>576</v>
      </c>
      <c r="G256" s="189" t="s">
        <v>182</v>
      </c>
      <c r="H256" s="190">
        <v>2</v>
      </c>
      <c r="I256" s="191"/>
      <c r="J256" s="192">
        <f t="shared" si="45"/>
        <v>0</v>
      </c>
      <c r="K256" s="193"/>
      <c r="L256" s="194"/>
      <c r="M256" s="195" t="s">
        <v>1</v>
      </c>
      <c r="N256" s="196" t="s">
        <v>40</v>
      </c>
      <c r="O256" s="55"/>
      <c r="P256" s="182">
        <f t="shared" si="46"/>
        <v>0</v>
      </c>
      <c r="Q256" s="182">
        <v>0</v>
      </c>
      <c r="R256" s="182">
        <f t="shared" si="47"/>
        <v>0</v>
      </c>
      <c r="S256" s="182">
        <v>0</v>
      </c>
      <c r="T256" s="183">
        <f t="shared" si="48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84" t="s">
        <v>171</v>
      </c>
      <c r="AT256" s="184" t="s">
        <v>231</v>
      </c>
      <c r="AU256" s="184" t="s">
        <v>115</v>
      </c>
      <c r="AY256" s="14" t="s">
        <v>137</v>
      </c>
      <c r="BE256" s="185">
        <f t="shared" si="49"/>
        <v>0</v>
      </c>
      <c r="BF256" s="185">
        <f t="shared" si="50"/>
        <v>0</v>
      </c>
      <c r="BG256" s="185">
        <f t="shared" si="51"/>
        <v>0</v>
      </c>
      <c r="BH256" s="185">
        <f t="shared" si="52"/>
        <v>0</v>
      </c>
      <c r="BI256" s="185">
        <f t="shared" si="53"/>
        <v>0</v>
      </c>
      <c r="BJ256" s="14" t="s">
        <v>115</v>
      </c>
      <c r="BK256" s="185">
        <f t="shared" si="54"/>
        <v>0</v>
      </c>
      <c r="BL256" s="14" t="s">
        <v>144</v>
      </c>
      <c r="BM256" s="184" t="s">
        <v>577</v>
      </c>
    </row>
    <row r="257" spans="1:65" s="2" customFormat="1" ht="16.5" customHeight="1">
      <c r="A257" s="29"/>
      <c r="B257" s="137"/>
      <c r="C257" s="186" t="s">
        <v>578</v>
      </c>
      <c r="D257" s="186" t="s">
        <v>231</v>
      </c>
      <c r="E257" s="187" t="s">
        <v>579</v>
      </c>
      <c r="F257" s="188" t="s">
        <v>580</v>
      </c>
      <c r="G257" s="189" t="s">
        <v>182</v>
      </c>
      <c r="H257" s="190">
        <v>173</v>
      </c>
      <c r="I257" s="191"/>
      <c r="J257" s="192">
        <f t="shared" si="45"/>
        <v>0</v>
      </c>
      <c r="K257" s="193"/>
      <c r="L257" s="194"/>
      <c r="M257" s="195" t="s">
        <v>1</v>
      </c>
      <c r="N257" s="196" t="s">
        <v>40</v>
      </c>
      <c r="O257" s="55"/>
      <c r="P257" s="182">
        <f t="shared" si="46"/>
        <v>0</v>
      </c>
      <c r="Q257" s="182">
        <v>0</v>
      </c>
      <c r="R257" s="182">
        <f t="shared" si="47"/>
        <v>0</v>
      </c>
      <c r="S257" s="182">
        <v>0</v>
      </c>
      <c r="T257" s="183">
        <f t="shared" si="48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84" t="s">
        <v>171</v>
      </c>
      <c r="AT257" s="184" t="s">
        <v>231</v>
      </c>
      <c r="AU257" s="184" t="s">
        <v>115</v>
      </c>
      <c r="AY257" s="14" t="s">
        <v>137</v>
      </c>
      <c r="BE257" s="185">
        <f t="shared" si="49"/>
        <v>0</v>
      </c>
      <c r="BF257" s="185">
        <f t="shared" si="50"/>
        <v>0</v>
      </c>
      <c r="BG257" s="185">
        <f t="shared" si="51"/>
        <v>0</v>
      </c>
      <c r="BH257" s="185">
        <f t="shared" si="52"/>
        <v>0</v>
      </c>
      <c r="BI257" s="185">
        <f t="shared" si="53"/>
        <v>0</v>
      </c>
      <c r="BJ257" s="14" t="s">
        <v>115</v>
      </c>
      <c r="BK257" s="185">
        <f t="shared" si="54"/>
        <v>0</v>
      </c>
      <c r="BL257" s="14" t="s">
        <v>144</v>
      </c>
      <c r="BM257" s="184" t="s">
        <v>581</v>
      </c>
    </row>
    <row r="258" spans="1:65" s="2" customFormat="1" ht="16.5" customHeight="1">
      <c r="A258" s="29"/>
      <c r="B258" s="137"/>
      <c r="C258" s="186" t="s">
        <v>582</v>
      </c>
      <c r="D258" s="186" t="s">
        <v>231</v>
      </c>
      <c r="E258" s="187" t="s">
        <v>583</v>
      </c>
      <c r="F258" s="188" t="s">
        <v>584</v>
      </c>
      <c r="G258" s="189" t="s">
        <v>182</v>
      </c>
      <c r="H258" s="190">
        <v>179</v>
      </c>
      <c r="I258" s="191"/>
      <c r="J258" s="192">
        <f t="shared" si="45"/>
        <v>0</v>
      </c>
      <c r="K258" s="193"/>
      <c r="L258" s="194"/>
      <c r="M258" s="195" t="s">
        <v>1</v>
      </c>
      <c r="N258" s="196" t="s">
        <v>40</v>
      </c>
      <c r="O258" s="55"/>
      <c r="P258" s="182">
        <f t="shared" si="46"/>
        <v>0</v>
      </c>
      <c r="Q258" s="182">
        <v>0</v>
      </c>
      <c r="R258" s="182">
        <f t="shared" si="47"/>
        <v>0</v>
      </c>
      <c r="S258" s="182">
        <v>0</v>
      </c>
      <c r="T258" s="183">
        <f t="shared" si="48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84" t="s">
        <v>171</v>
      </c>
      <c r="AT258" s="184" t="s">
        <v>231</v>
      </c>
      <c r="AU258" s="184" t="s">
        <v>115</v>
      </c>
      <c r="AY258" s="14" t="s">
        <v>137</v>
      </c>
      <c r="BE258" s="185">
        <f t="shared" si="49"/>
        <v>0</v>
      </c>
      <c r="BF258" s="185">
        <f t="shared" si="50"/>
        <v>0</v>
      </c>
      <c r="BG258" s="185">
        <f t="shared" si="51"/>
        <v>0</v>
      </c>
      <c r="BH258" s="185">
        <f t="shared" si="52"/>
        <v>0</v>
      </c>
      <c r="BI258" s="185">
        <f t="shared" si="53"/>
        <v>0</v>
      </c>
      <c r="BJ258" s="14" t="s">
        <v>115</v>
      </c>
      <c r="BK258" s="185">
        <f t="shared" si="54"/>
        <v>0</v>
      </c>
      <c r="BL258" s="14" t="s">
        <v>144</v>
      </c>
      <c r="BM258" s="184" t="s">
        <v>585</v>
      </c>
    </row>
    <row r="259" spans="1:65" s="2" customFormat="1" ht="16.5" customHeight="1">
      <c r="A259" s="29"/>
      <c r="B259" s="137"/>
      <c r="C259" s="186" t="s">
        <v>586</v>
      </c>
      <c r="D259" s="186" t="s">
        <v>231</v>
      </c>
      <c r="E259" s="187" t="s">
        <v>587</v>
      </c>
      <c r="F259" s="188" t="s">
        <v>588</v>
      </c>
      <c r="G259" s="189" t="s">
        <v>182</v>
      </c>
      <c r="H259" s="190">
        <v>2</v>
      </c>
      <c r="I259" s="191"/>
      <c r="J259" s="192">
        <f t="shared" si="45"/>
        <v>0</v>
      </c>
      <c r="K259" s="193"/>
      <c r="L259" s="194"/>
      <c r="M259" s="195" t="s">
        <v>1</v>
      </c>
      <c r="N259" s="196" t="s">
        <v>40</v>
      </c>
      <c r="O259" s="55"/>
      <c r="P259" s="182">
        <f t="shared" si="46"/>
        <v>0</v>
      </c>
      <c r="Q259" s="182">
        <v>0</v>
      </c>
      <c r="R259" s="182">
        <f t="shared" si="47"/>
        <v>0</v>
      </c>
      <c r="S259" s="182">
        <v>0</v>
      </c>
      <c r="T259" s="183">
        <f t="shared" si="48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84" t="s">
        <v>171</v>
      </c>
      <c r="AT259" s="184" t="s">
        <v>231</v>
      </c>
      <c r="AU259" s="184" t="s">
        <v>115</v>
      </c>
      <c r="AY259" s="14" t="s">
        <v>137</v>
      </c>
      <c r="BE259" s="185">
        <f t="shared" si="49"/>
        <v>0</v>
      </c>
      <c r="BF259" s="185">
        <f t="shared" si="50"/>
        <v>0</v>
      </c>
      <c r="BG259" s="185">
        <f t="shared" si="51"/>
        <v>0</v>
      </c>
      <c r="BH259" s="185">
        <f t="shared" si="52"/>
        <v>0</v>
      </c>
      <c r="BI259" s="185">
        <f t="shared" si="53"/>
        <v>0</v>
      </c>
      <c r="BJ259" s="14" t="s">
        <v>115</v>
      </c>
      <c r="BK259" s="185">
        <f t="shared" si="54"/>
        <v>0</v>
      </c>
      <c r="BL259" s="14" t="s">
        <v>144</v>
      </c>
      <c r="BM259" s="184" t="s">
        <v>589</v>
      </c>
    </row>
    <row r="260" spans="1:65" s="2" customFormat="1" ht="16.5" customHeight="1">
      <c r="A260" s="29"/>
      <c r="B260" s="137"/>
      <c r="C260" s="186" t="s">
        <v>590</v>
      </c>
      <c r="D260" s="186" t="s">
        <v>231</v>
      </c>
      <c r="E260" s="187" t="s">
        <v>591</v>
      </c>
      <c r="F260" s="188" t="s">
        <v>592</v>
      </c>
      <c r="G260" s="189" t="s">
        <v>182</v>
      </c>
      <c r="H260" s="190">
        <v>12</v>
      </c>
      <c r="I260" s="191"/>
      <c r="J260" s="192">
        <f t="shared" si="45"/>
        <v>0</v>
      </c>
      <c r="K260" s="193"/>
      <c r="L260" s="194"/>
      <c r="M260" s="195" t="s">
        <v>1</v>
      </c>
      <c r="N260" s="196" t="s">
        <v>40</v>
      </c>
      <c r="O260" s="55"/>
      <c r="P260" s="182">
        <f t="shared" si="46"/>
        <v>0</v>
      </c>
      <c r="Q260" s="182">
        <v>0</v>
      </c>
      <c r="R260" s="182">
        <f t="shared" si="47"/>
        <v>0</v>
      </c>
      <c r="S260" s="182">
        <v>0</v>
      </c>
      <c r="T260" s="183">
        <f t="shared" si="48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84" t="s">
        <v>171</v>
      </c>
      <c r="AT260" s="184" t="s">
        <v>231</v>
      </c>
      <c r="AU260" s="184" t="s">
        <v>115</v>
      </c>
      <c r="AY260" s="14" t="s">
        <v>137</v>
      </c>
      <c r="BE260" s="185">
        <f t="shared" si="49"/>
        <v>0</v>
      </c>
      <c r="BF260" s="185">
        <f t="shared" si="50"/>
        <v>0</v>
      </c>
      <c r="BG260" s="185">
        <f t="shared" si="51"/>
        <v>0</v>
      </c>
      <c r="BH260" s="185">
        <f t="shared" si="52"/>
        <v>0</v>
      </c>
      <c r="BI260" s="185">
        <f t="shared" si="53"/>
        <v>0</v>
      </c>
      <c r="BJ260" s="14" t="s">
        <v>115</v>
      </c>
      <c r="BK260" s="185">
        <f t="shared" si="54"/>
        <v>0</v>
      </c>
      <c r="BL260" s="14" t="s">
        <v>144</v>
      </c>
      <c r="BM260" s="184" t="s">
        <v>593</v>
      </c>
    </row>
    <row r="261" spans="1:65" s="2" customFormat="1" ht="16.5" customHeight="1">
      <c r="A261" s="29"/>
      <c r="B261" s="137"/>
      <c r="C261" s="186" t="s">
        <v>594</v>
      </c>
      <c r="D261" s="186" t="s">
        <v>231</v>
      </c>
      <c r="E261" s="187" t="s">
        <v>595</v>
      </c>
      <c r="F261" s="188" t="s">
        <v>596</v>
      </c>
      <c r="G261" s="189" t="s">
        <v>182</v>
      </c>
      <c r="H261" s="190">
        <v>13</v>
      </c>
      <c r="I261" s="191"/>
      <c r="J261" s="192">
        <f t="shared" si="45"/>
        <v>0</v>
      </c>
      <c r="K261" s="193"/>
      <c r="L261" s="194"/>
      <c r="M261" s="195" t="s">
        <v>1</v>
      </c>
      <c r="N261" s="196" t="s">
        <v>40</v>
      </c>
      <c r="O261" s="55"/>
      <c r="P261" s="182">
        <f t="shared" si="46"/>
        <v>0</v>
      </c>
      <c r="Q261" s="182">
        <v>0</v>
      </c>
      <c r="R261" s="182">
        <f t="shared" si="47"/>
        <v>0</v>
      </c>
      <c r="S261" s="182">
        <v>0</v>
      </c>
      <c r="T261" s="183">
        <f t="shared" si="48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84" t="s">
        <v>171</v>
      </c>
      <c r="AT261" s="184" t="s">
        <v>231</v>
      </c>
      <c r="AU261" s="184" t="s">
        <v>115</v>
      </c>
      <c r="AY261" s="14" t="s">
        <v>137</v>
      </c>
      <c r="BE261" s="185">
        <f t="shared" si="49"/>
        <v>0</v>
      </c>
      <c r="BF261" s="185">
        <f t="shared" si="50"/>
        <v>0</v>
      </c>
      <c r="BG261" s="185">
        <f t="shared" si="51"/>
        <v>0</v>
      </c>
      <c r="BH261" s="185">
        <f t="shared" si="52"/>
        <v>0</v>
      </c>
      <c r="BI261" s="185">
        <f t="shared" si="53"/>
        <v>0</v>
      </c>
      <c r="BJ261" s="14" t="s">
        <v>115</v>
      </c>
      <c r="BK261" s="185">
        <f t="shared" si="54"/>
        <v>0</v>
      </c>
      <c r="BL261" s="14" t="s">
        <v>144</v>
      </c>
      <c r="BM261" s="184" t="s">
        <v>597</v>
      </c>
    </row>
    <row r="262" spans="1:65" s="2" customFormat="1" ht="21.75" customHeight="1">
      <c r="A262" s="29"/>
      <c r="B262" s="137"/>
      <c r="C262" s="186" t="s">
        <v>598</v>
      </c>
      <c r="D262" s="186" t="s">
        <v>231</v>
      </c>
      <c r="E262" s="187" t="s">
        <v>599</v>
      </c>
      <c r="F262" s="188" t="s">
        <v>600</v>
      </c>
      <c r="G262" s="189" t="s">
        <v>182</v>
      </c>
      <c r="H262" s="190">
        <v>2</v>
      </c>
      <c r="I262" s="191"/>
      <c r="J262" s="192">
        <f t="shared" si="45"/>
        <v>0</v>
      </c>
      <c r="K262" s="193"/>
      <c r="L262" s="194"/>
      <c r="M262" s="195" t="s">
        <v>1</v>
      </c>
      <c r="N262" s="196" t="s">
        <v>40</v>
      </c>
      <c r="O262" s="55"/>
      <c r="P262" s="182">
        <f t="shared" si="46"/>
        <v>0</v>
      </c>
      <c r="Q262" s="182">
        <v>0</v>
      </c>
      <c r="R262" s="182">
        <f t="shared" si="47"/>
        <v>0</v>
      </c>
      <c r="S262" s="182">
        <v>0</v>
      </c>
      <c r="T262" s="183">
        <f t="shared" si="48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84" t="s">
        <v>171</v>
      </c>
      <c r="AT262" s="184" t="s">
        <v>231</v>
      </c>
      <c r="AU262" s="184" t="s">
        <v>115</v>
      </c>
      <c r="AY262" s="14" t="s">
        <v>137</v>
      </c>
      <c r="BE262" s="185">
        <f t="shared" si="49"/>
        <v>0</v>
      </c>
      <c r="BF262" s="185">
        <f t="shared" si="50"/>
        <v>0</v>
      </c>
      <c r="BG262" s="185">
        <f t="shared" si="51"/>
        <v>0</v>
      </c>
      <c r="BH262" s="185">
        <f t="shared" si="52"/>
        <v>0</v>
      </c>
      <c r="BI262" s="185">
        <f t="shared" si="53"/>
        <v>0</v>
      </c>
      <c r="BJ262" s="14" t="s">
        <v>115</v>
      </c>
      <c r="BK262" s="185">
        <f t="shared" si="54"/>
        <v>0</v>
      </c>
      <c r="BL262" s="14" t="s">
        <v>144</v>
      </c>
      <c r="BM262" s="184" t="s">
        <v>601</v>
      </c>
    </row>
    <row r="263" spans="1:65" s="2" customFormat="1" ht="16.5" customHeight="1">
      <c r="A263" s="29"/>
      <c r="B263" s="137"/>
      <c r="C263" s="186" t="s">
        <v>602</v>
      </c>
      <c r="D263" s="186" t="s">
        <v>231</v>
      </c>
      <c r="E263" s="187" t="s">
        <v>603</v>
      </c>
      <c r="F263" s="188" t="s">
        <v>604</v>
      </c>
      <c r="G263" s="189" t="s">
        <v>182</v>
      </c>
      <c r="H263" s="190">
        <v>7</v>
      </c>
      <c r="I263" s="191"/>
      <c r="J263" s="192">
        <f t="shared" si="45"/>
        <v>0</v>
      </c>
      <c r="K263" s="193"/>
      <c r="L263" s="194"/>
      <c r="M263" s="195" t="s">
        <v>1</v>
      </c>
      <c r="N263" s="196" t="s">
        <v>40</v>
      </c>
      <c r="O263" s="55"/>
      <c r="P263" s="182">
        <f t="shared" si="46"/>
        <v>0</v>
      </c>
      <c r="Q263" s="182">
        <v>0</v>
      </c>
      <c r="R263" s="182">
        <f t="shared" si="47"/>
        <v>0</v>
      </c>
      <c r="S263" s="182">
        <v>0</v>
      </c>
      <c r="T263" s="183">
        <f t="shared" si="48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84" t="s">
        <v>171</v>
      </c>
      <c r="AT263" s="184" t="s">
        <v>231</v>
      </c>
      <c r="AU263" s="184" t="s">
        <v>115</v>
      </c>
      <c r="AY263" s="14" t="s">
        <v>137</v>
      </c>
      <c r="BE263" s="185">
        <f t="shared" si="49"/>
        <v>0</v>
      </c>
      <c r="BF263" s="185">
        <f t="shared" si="50"/>
        <v>0</v>
      </c>
      <c r="BG263" s="185">
        <f t="shared" si="51"/>
        <v>0</v>
      </c>
      <c r="BH263" s="185">
        <f t="shared" si="52"/>
        <v>0</v>
      </c>
      <c r="BI263" s="185">
        <f t="shared" si="53"/>
        <v>0</v>
      </c>
      <c r="BJ263" s="14" t="s">
        <v>115</v>
      </c>
      <c r="BK263" s="185">
        <f t="shared" si="54"/>
        <v>0</v>
      </c>
      <c r="BL263" s="14" t="s">
        <v>144</v>
      </c>
      <c r="BM263" s="184" t="s">
        <v>605</v>
      </c>
    </row>
    <row r="264" spans="1:65" s="2" customFormat="1" ht="21.75" customHeight="1">
      <c r="A264" s="29"/>
      <c r="B264" s="137"/>
      <c r="C264" s="186" t="s">
        <v>606</v>
      </c>
      <c r="D264" s="186" t="s">
        <v>231</v>
      </c>
      <c r="E264" s="187" t="s">
        <v>607</v>
      </c>
      <c r="F264" s="188" t="s">
        <v>608</v>
      </c>
      <c r="G264" s="189" t="s">
        <v>182</v>
      </c>
      <c r="H264" s="190">
        <v>1</v>
      </c>
      <c r="I264" s="191"/>
      <c r="J264" s="192">
        <f t="shared" si="45"/>
        <v>0</v>
      </c>
      <c r="K264" s="193"/>
      <c r="L264" s="194"/>
      <c r="M264" s="195" t="s">
        <v>1</v>
      </c>
      <c r="N264" s="196" t="s">
        <v>40</v>
      </c>
      <c r="O264" s="55"/>
      <c r="P264" s="182">
        <f t="shared" si="46"/>
        <v>0</v>
      </c>
      <c r="Q264" s="182">
        <v>0</v>
      </c>
      <c r="R264" s="182">
        <f t="shared" si="47"/>
        <v>0</v>
      </c>
      <c r="S264" s="182">
        <v>0</v>
      </c>
      <c r="T264" s="183">
        <f t="shared" si="48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84" t="s">
        <v>171</v>
      </c>
      <c r="AT264" s="184" t="s">
        <v>231</v>
      </c>
      <c r="AU264" s="184" t="s">
        <v>115</v>
      </c>
      <c r="AY264" s="14" t="s">
        <v>137</v>
      </c>
      <c r="BE264" s="185">
        <f t="shared" si="49"/>
        <v>0</v>
      </c>
      <c r="BF264" s="185">
        <f t="shared" si="50"/>
        <v>0</v>
      </c>
      <c r="BG264" s="185">
        <f t="shared" si="51"/>
        <v>0</v>
      </c>
      <c r="BH264" s="185">
        <f t="shared" si="52"/>
        <v>0</v>
      </c>
      <c r="BI264" s="185">
        <f t="shared" si="53"/>
        <v>0</v>
      </c>
      <c r="BJ264" s="14" t="s">
        <v>115</v>
      </c>
      <c r="BK264" s="185">
        <f t="shared" si="54"/>
        <v>0</v>
      </c>
      <c r="BL264" s="14" t="s">
        <v>144</v>
      </c>
      <c r="BM264" s="184" t="s">
        <v>609</v>
      </c>
    </row>
    <row r="265" spans="1:65" s="2" customFormat="1" ht="21.75" customHeight="1">
      <c r="A265" s="29"/>
      <c r="B265" s="137"/>
      <c r="C265" s="186" t="s">
        <v>610</v>
      </c>
      <c r="D265" s="186" t="s">
        <v>231</v>
      </c>
      <c r="E265" s="187" t="s">
        <v>611</v>
      </c>
      <c r="F265" s="188" t="s">
        <v>612</v>
      </c>
      <c r="G265" s="189" t="s">
        <v>182</v>
      </c>
      <c r="H265" s="190">
        <v>16</v>
      </c>
      <c r="I265" s="191"/>
      <c r="J265" s="192">
        <f t="shared" si="45"/>
        <v>0</v>
      </c>
      <c r="K265" s="193"/>
      <c r="L265" s="194"/>
      <c r="M265" s="195" t="s">
        <v>1</v>
      </c>
      <c r="N265" s="196" t="s">
        <v>40</v>
      </c>
      <c r="O265" s="55"/>
      <c r="P265" s="182">
        <f t="shared" si="46"/>
        <v>0</v>
      </c>
      <c r="Q265" s="182">
        <v>0</v>
      </c>
      <c r="R265" s="182">
        <f t="shared" si="47"/>
        <v>0</v>
      </c>
      <c r="S265" s="182">
        <v>0</v>
      </c>
      <c r="T265" s="183">
        <f t="shared" si="48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84" t="s">
        <v>171</v>
      </c>
      <c r="AT265" s="184" t="s">
        <v>231</v>
      </c>
      <c r="AU265" s="184" t="s">
        <v>115</v>
      </c>
      <c r="AY265" s="14" t="s">
        <v>137</v>
      </c>
      <c r="BE265" s="185">
        <f t="shared" si="49"/>
        <v>0</v>
      </c>
      <c r="BF265" s="185">
        <f t="shared" si="50"/>
        <v>0</v>
      </c>
      <c r="BG265" s="185">
        <f t="shared" si="51"/>
        <v>0</v>
      </c>
      <c r="BH265" s="185">
        <f t="shared" si="52"/>
        <v>0</v>
      </c>
      <c r="BI265" s="185">
        <f t="shared" si="53"/>
        <v>0</v>
      </c>
      <c r="BJ265" s="14" t="s">
        <v>115</v>
      </c>
      <c r="BK265" s="185">
        <f t="shared" si="54"/>
        <v>0</v>
      </c>
      <c r="BL265" s="14" t="s">
        <v>144</v>
      </c>
      <c r="BM265" s="184" t="s">
        <v>613</v>
      </c>
    </row>
    <row r="266" spans="1:65" s="2" customFormat="1" ht="21.75" customHeight="1">
      <c r="A266" s="29"/>
      <c r="B266" s="137"/>
      <c r="C266" s="186" t="s">
        <v>614</v>
      </c>
      <c r="D266" s="186" t="s">
        <v>231</v>
      </c>
      <c r="E266" s="187" t="s">
        <v>615</v>
      </c>
      <c r="F266" s="188" t="s">
        <v>616</v>
      </c>
      <c r="G266" s="189" t="s">
        <v>182</v>
      </c>
      <c r="H266" s="190">
        <v>1</v>
      </c>
      <c r="I266" s="191"/>
      <c r="J266" s="192">
        <f t="shared" si="45"/>
        <v>0</v>
      </c>
      <c r="K266" s="193"/>
      <c r="L266" s="194"/>
      <c r="M266" s="195" t="s">
        <v>1</v>
      </c>
      <c r="N266" s="196" t="s">
        <v>40</v>
      </c>
      <c r="O266" s="55"/>
      <c r="P266" s="182">
        <f t="shared" si="46"/>
        <v>0</v>
      </c>
      <c r="Q266" s="182">
        <v>0</v>
      </c>
      <c r="R266" s="182">
        <f t="shared" si="47"/>
        <v>0</v>
      </c>
      <c r="S266" s="182">
        <v>0</v>
      </c>
      <c r="T266" s="183">
        <f t="shared" si="48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84" t="s">
        <v>171</v>
      </c>
      <c r="AT266" s="184" t="s">
        <v>231</v>
      </c>
      <c r="AU266" s="184" t="s">
        <v>115</v>
      </c>
      <c r="AY266" s="14" t="s">
        <v>137</v>
      </c>
      <c r="BE266" s="185">
        <f t="shared" si="49"/>
        <v>0</v>
      </c>
      <c r="BF266" s="185">
        <f t="shared" si="50"/>
        <v>0</v>
      </c>
      <c r="BG266" s="185">
        <f t="shared" si="51"/>
        <v>0</v>
      </c>
      <c r="BH266" s="185">
        <f t="shared" si="52"/>
        <v>0</v>
      </c>
      <c r="BI266" s="185">
        <f t="shared" si="53"/>
        <v>0</v>
      </c>
      <c r="BJ266" s="14" t="s">
        <v>115</v>
      </c>
      <c r="BK266" s="185">
        <f t="shared" si="54"/>
        <v>0</v>
      </c>
      <c r="BL266" s="14" t="s">
        <v>144</v>
      </c>
      <c r="BM266" s="184" t="s">
        <v>617</v>
      </c>
    </row>
    <row r="267" spans="1:65" s="2" customFormat="1" ht="16.5" customHeight="1">
      <c r="A267" s="29"/>
      <c r="B267" s="137"/>
      <c r="C267" s="186" t="s">
        <v>618</v>
      </c>
      <c r="D267" s="186" t="s">
        <v>231</v>
      </c>
      <c r="E267" s="187" t="s">
        <v>619</v>
      </c>
      <c r="F267" s="188" t="s">
        <v>620</v>
      </c>
      <c r="G267" s="189" t="s">
        <v>182</v>
      </c>
      <c r="H267" s="190">
        <v>2</v>
      </c>
      <c r="I267" s="191"/>
      <c r="J267" s="192">
        <f t="shared" si="45"/>
        <v>0</v>
      </c>
      <c r="K267" s="193"/>
      <c r="L267" s="194"/>
      <c r="M267" s="195" t="s">
        <v>1</v>
      </c>
      <c r="N267" s="196" t="s">
        <v>40</v>
      </c>
      <c r="O267" s="55"/>
      <c r="P267" s="182">
        <f t="shared" si="46"/>
        <v>0</v>
      </c>
      <c r="Q267" s="182">
        <v>0</v>
      </c>
      <c r="R267" s="182">
        <f t="shared" si="47"/>
        <v>0</v>
      </c>
      <c r="S267" s="182">
        <v>0</v>
      </c>
      <c r="T267" s="183">
        <f t="shared" si="48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84" t="s">
        <v>171</v>
      </c>
      <c r="AT267" s="184" t="s">
        <v>231</v>
      </c>
      <c r="AU267" s="184" t="s">
        <v>115</v>
      </c>
      <c r="AY267" s="14" t="s">
        <v>137</v>
      </c>
      <c r="BE267" s="185">
        <f t="shared" si="49"/>
        <v>0</v>
      </c>
      <c r="BF267" s="185">
        <f t="shared" si="50"/>
        <v>0</v>
      </c>
      <c r="BG267" s="185">
        <f t="shared" si="51"/>
        <v>0</v>
      </c>
      <c r="BH267" s="185">
        <f t="shared" si="52"/>
        <v>0</v>
      </c>
      <c r="BI267" s="185">
        <f t="shared" si="53"/>
        <v>0</v>
      </c>
      <c r="BJ267" s="14" t="s">
        <v>115</v>
      </c>
      <c r="BK267" s="185">
        <f t="shared" si="54"/>
        <v>0</v>
      </c>
      <c r="BL267" s="14" t="s">
        <v>144</v>
      </c>
      <c r="BM267" s="184" t="s">
        <v>621</v>
      </c>
    </row>
    <row r="268" spans="1:65" s="2" customFormat="1" ht="16.5" customHeight="1">
      <c r="A268" s="29"/>
      <c r="B268" s="137"/>
      <c r="C268" s="186" t="s">
        <v>622</v>
      </c>
      <c r="D268" s="186" t="s">
        <v>231</v>
      </c>
      <c r="E268" s="187" t="s">
        <v>623</v>
      </c>
      <c r="F268" s="188" t="s">
        <v>624</v>
      </c>
      <c r="G268" s="189" t="s">
        <v>182</v>
      </c>
      <c r="H268" s="190">
        <v>6</v>
      </c>
      <c r="I268" s="191"/>
      <c r="J268" s="192">
        <f t="shared" si="45"/>
        <v>0</v>
      </c>
      <c r="K268" s="193"/>
      <c r="L268" s="194"/>
      <c r="M268" s="195" t="s">
        <v>1</v>
      </c>
      <c r="N268" s="196" t="s">
        <v>40</v>
      </c>
      <c r="O268" s="55"/>
      <c r="P268" s="182">
        <f t="shared" si="46"/>
        <v>0</v>
      </c>
      <c r="Q268" s="182">
        <v>0</v>
      </c>
      <c r="R268" s="182">
        <f t="shared" si="47"/>
        <v>0</v>
      </c>
      <c r="S268" s="182">
        <v>0</v>
      </c>
      <c r="T268" s="183">
        <f t="shared" si="48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84" t="s">
        <v>171</v>
      </c>
      <c r="AT268" s="184" t="s">
        <v>231</v>
      </c>
      <c r="AU268" s="184" t="s">
        <v>115</v>
      </c>
      <c r="AY268" s="14" t="s">
        <v>137</v>
      </c>
      <c r="BE268" s="185">
        <f t="shared" si="49"/>
        <v>0</v>
      </c>
      <c r="BF268" s="185">
        <f t="shared" si="50"/>
        <v>0</v>
      </c>
      <c r="BG268" s="185">
        <f t="shared" si="51"/>
        <v>0</v>
      </c>
      <c r="BH268" s="185">
        <f t="shared" si="52"/>
        <v>0</v>
      </c>
      <c r="BI268" s="185">
        <f t="shared" si="53"/>
        <v>0</v>
      </c>
      <c r="BJ268" s="14" t="s">
        <v>115</v>
      </c>
      <c r="BK268" s="185">
        <f t="shared" si="54"/>
        <v>0</v>
      </c>
      <c r="BL268" s="14" t="s">
        <v>144</v>
      </c>
      <c r="BM268" s="184" t="s">
        <v>625</v>
      </c>
    </row>
    <row r="269" spans="1:65" s="2" customFormat="1" ht="16.5" customHeight="1">
      <c r="A269" s="29"/>
      <c r="B269" s="137"/>
      <c r="C269" s="186" t="s">
        <v>626</v>
      </c>
      <c r="D269" s="186" t="s">
        <v>231</v>
      </c>
      <c r="E269" s="187" t="s">
        <v>627</v>
      </c>
      <c r="F269" s="188" t="s">
        <v>628</v>
      </c>
      <c r="G269" s="189" t="s">
        <v>182</v>
      </c>
      <c r="H269" s="190">
        <v>67</v>
      </c>
      <c r="I269" s="191"/>
      <c r="J269" s="192">
        <f t="shared" si="45"/>
        <v>0</v>
      </c>
      <c r="K269" s="193"/>
      <c r="L269" s="194"/>
      <c r="M269" s="195" t="s">
        <v>1</v>
      </c>
      <c r="N269" s="196" t="s">
        <v>40</v>
      </c>
      <c r="O269" s="55"/>
      <c r="P269" s="182">
        <f t="shared" si="46"/>
        <v>0</v>
      </c>
      <c r="Q269" s="182">
        <v>0</v>
      </c>
      <c r="R269" s="182">
        <f t="shared" si="47"/>
        <v>0</v>
      </c>
      <c r="S269" s="182">
        <v>0</v>
      </c>
      <c r="T269" s="183">
        <f t="shared" si="48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84" t="s">
        <v>171</v>
      </c>
      <c r="AT269" s="184" t="s">
        <v>231</v>
      </c>
      <c r="AU269" s="184" t="s">
        <v>115</v>
      </c>
      <c r="AY269" s="14" t="s">
        <v>137</v>
      </c>
      <c r="BE269" s="185">
        <f t="shared" si="49"/>
        <v>0</v>
      </c>
      <c r="BF269" s="185">
        <f t="shared" si="50"/>
        <v>0</v>
      </c>
      <c r="BG269" s="185">
        <f t="shared" si="51"/>
        <v>0</v>
      </c>
      <c r="BH269" s="185">
        <f t="shared" si="52"/>
        <v>0</v>
      </c>
      <c r="BI269" s="185">
        <f t="shared" si="53"/>
        <v>0</v>
      </c>
      <c r="BJ269" s="14" t="s">
        <v>115</v>
      </c>
      <c r="BK269" s="185">
        <f t="shared" si="54"/>
        <v>0</v>
      </c>
      <c r="BL269" s="14" t="s">
        <v>144</v>
      </c>
      <c r="BM269" s="184" t="s">
        <v>629</v>
      </c>
    </row>
    <row r="270" spans="1:65" s="2" customFormat="1" ht="16.5" customHeight="1">
      <c r="A270" s="29"/>
      <c r="B270" s="137"/>
      <c r="C270" s="186" t="s">
        <v>630</v>
      </c>
      <c r="D270" s="186" t="s">
        <v>231</v>
      </c>
      <c r="E270" s="187" t="s">
        <v>631</v>
      </c>
      <c r="F270" s="188" t="s">
        <v>632</v>
      </c>
      <c r="G270" s="189" t="s">
        <v>182</v>
      </c>
      <c r="H270" s="190">
        <v>8</v>
      </c>
      <c r="I270" s="191"/>
      <c r="J270" s="192">
        <f t="shared" si="45"/>
        <v>0</v>
      </c>
      <c r="K270" s="193"/>
      <c r="L270" s="194"/>
      <c r="M270" s="195" t="s">
        <v>1</v>
      </c>
      <c r="N270" s="196" t="s">
        <v>40</v>
      </c>
      <c r="O270" s="55"/>
      <c r="P270" s="182">
        <f t="shared" si="46"/>
        <v>0</v>
      </c>
      <c r="Q270" s="182">
        <v>0</v>
      </c>
      <c r="R270" s="182">
        <f t="shared" si="47"/>
        <v>0</v>
      </c>
      <c r="S270" s="182">
        <v>0</v>
      </c>
      <c r="T270" s="183">
        <f t="shared" si="48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84" t="s">
        <v>171</v>
      </c>
      <c r="AT270" s="184" t="s">
        <v>231</v>
      </c>
      <c r="AU270" s="184" t="s">
        <v>115</v>
      </c>
      <c r="AY270" s="14" t="s">
        <v>137</v>
      </c>
      <c r="BE270" s="185">
        <f t="shared" si="49"/>
        <v>0</v>
      </c>
      <c r="BF270" s="185">
        <f t="shared" si="50"/>
        <v>0</v>
      </c>
      <c r="BG270" s="185">
        <f t="shared" si="51"/>
        <v>0</v>
      </c>
      <c r="BH270" s="185">
        <f t="shared" si="52"/>
        <v>0</v>
      </c>
      <c r="BI270" s="185">
        <f t="shared" si="53"/>
        <v>0</v>
      </c>
      <c r="BJ270" s="14" t="s">
        <v>115</v>
      </c>
      <c r="BK270" s="185">
        <f t="shared" si="54"/>
        <v>0</v>
      </c>
      <c r="BL270" s="14" t="s">
        <v>144</v>
      </c>
      <c r="BM270" s="184" t="s">
        <v>633</v>
      </c>
    </row>
    <row r="271" spans="1:65" s="2" customFormat="1" ht="21.75" customHeight="1">
      <c r="A271" s="29"/>
      <c r="B271" s="137"/>
      <c r="C271" s="186" t="s">
        <v>634</v>
      </c>
      <c r="D271" s="186" t="s">
        <v>231</v>
      </c>
      <c r="E271" s="187" t="s">
        <v>635</v>
      </c>
      <c r="F271" s="188" t="s">
        <v>636</v>
      </c>
      <c r="G271" s="189" t="s">
        <v>182</v>
      </c>
      <c r="H271" s="190">
        <v>15</v>
      </c>
      <c r="I271" s="191"/>
      <c r="J271" s="192">
        <f t="shared" si="45"/>
        <v>0</v>
      </c>
      <c r="K271" s="193"/>
      <c r="L271" s="194"/>
      <c r="M271" s="195" t="s">
        <v>1</v>
      </c>
      <c r="N271" s="196" t="s">
        <v>40</v>
      </c>
      <c r="O271" s="55"/>
      <c r="P271" s="182">
        <f t="shared" si="46"/>
        <v>0</v>
      </c>
      <c r="Q271" s="182">
        <v>0</v>
      </c>
      <c r="R271" s="182">
        <f t="shared" si="47"/>
        <v>0</v>
      </c>
      <c r="S271" s="182">
        <v>0</v>
      </c>
      <c r="T271" s="183">
        <f t="shared" si="48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84" t="s">
        <v>171</v>
      </c>
      <c r="AT271" s="184" t="s">
        <v>231</v>
      </c>
      <c r="AU271" s="184" t="s">
        <v>115</v>
      </c>
      <c r="AY271" s="14" t="s">
        <v>137</v>
      </c>
      <c r="BE271" s="185">
        <f t="shared" si="49"/>
        <v>0</v>
      </c>
      <c r="BF271" s="185">
        <f t="shared" si="50"/>
        <v>0</v>
      </c>
      <c r="BG271" s="185">
        <f t="shared" si="51"/>
        <v>0</v>
      </c>
      <c r="BH271" s="185">
        <f t="shared" si="52"/>
        <v>0</v>
      </c>
      <c r="BI271" s="185">
        <f t="shared" si="53"/>
        <v>0</v>
      </c>
      <c r="BJ271" s="14" t="s">
        <v>115</v>
      </c>
      <c r="BK271" s="185">
        <f t="shared" si="54"/>
        <v>0</v>
      </c>
      <c r="BL271" s="14" t="s">
        <v>144</v>
      </c>
      <c r="BM271" s="184" t="s">
        <v>637</v>
      </c>
    </row>
    <row r="272" spans="1:65" s="2" customFormat="1" ht="21.75" customHeight="1">
      <c r="A272" s="29"/>
      <c r="B272" s="137"/>
      <c r="C272" s="186" t="s">
        <v>638</v>
      </c>
      <c r="D272" s="186" t="s">
        <v>231</v>
      </c>
      <c r="E272" s="187" t="s">
        <v>639</v>
      </c>
      <c r="F272" s="188" t="s">
        <v>640</v>
      </c>
      <c r="G272" s="189" t="s">
        <v>182</v>
      </c>
      <c r="H272" s="190">
        <v>54</v>
      </c>
      <c r="I272" s="191"/>
      <c r="J272" s="192">
        <f t="shared" si="45"/>
        <v>0</v>
      </c>
      <c r="K272" s="193"/>
      <c r="L272" s="194"/>
      <c r="M272" s="195" t="s">
        <v>1</v>
      </c>
      <c r="N272" s="196" t="s">
        <v>40</v>
      </c>
      <c r="O272" s="55"/>
      <c r="P272" s="182">
        <f t="shared" si="46"/>
        <v>0</v>
      </c>
      <c r="Q272" s="182">
        <v>0</v>
      </c>
      <c r="R272" s="182">
        <f t="shared" si="47"/>
        <v>0</v>
      </c>
      <c r="S272" s="182">
        <v>0</v>
      </c>
      <c r="T272" s="183">
        <f t="shared" si="48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84" t="s">
        <v>171</v>
      </c>
      <c r="AT272" s="184" t="s">
        <v>231</v>
      </c>
      <c r="AU272" s="184" t="s">
        <v>115</v>
      </c>
      <c r="AY272" s="14" t="s">
        <v>137</v>
      </c>
      <c r="BE272" s="185">
        <f t="shared" si="49"/>
        <v>0</v>
      </c>
      <c r="BF272" s="185">
        <f t="shared" si="50"/>
        <v>0</v>
      </c>
      <c r="BG272" s="185">
        <f t="shared" si="51"/>
        <v>0</v>
      </c>
      <c r="BH272" s="185">
        <f t="shared" si="52"/>
        <v>0</v>
      </c>
      <c r="BI272" s="185">
        <f t="shared" si="53"/>
        <v>0</v>
      </c>
      <c r="BJ272" s="14" t="s">
        <v>115</v>
      </c>
      <c r="BK272" s="185">
        <f t="shared" si="54"/>
        <v>0</v>
      </c>
      <c r="BL272" s="14" t="s">
        <v>144</v>
      </c>
      <c r="BM272" s="184" t="s">
        <v>641</v>
      </c>
    </row>
    <row r="273" spans="1:65" s="2" customFormat="1" ht="16.5" customHeight="1">
      <c r="A273" s="29"/>
      <c r="B273" s="137"/>
      <c r="C273" s="186" t="s">
        <v>642</v>
      </c>
      <c r="D273" s="186" t="s">
        <v>231</v>
      </c>
      <c r="E273" s="187" t="s">
        <v>643</v>
      </c>
      <c r="F273" s="188" t="s">
        <v>644</v>
      </c>
      <c r="G273" s="189" t="s">
        <v>182</v>
      </c>
      <c r="H273" s="190">
        <v>31</v>
      </c>
      <c r="I273" s="191"/>
      <c r="J273" s="192">
        <f t="shared" si="45"/>
        <v>0</v>
      </c>
      <c r="K273" s="193"/>
      <c r="L273" s="194"/>
      <c r="M273" s="195" t="s">
        <v>1</v>
      </c>
      <c r="N273" s="196" t="s">
        <v>40</v>
      </c>
      <c r="O273" s="55"/>
      <c r="P273" s="182">
        <f t="shared" si="46"/>
        <v>0</v>
      </c>
      <c r="Q273" s="182">
        <v>0</v>
      </c>
      <c r="R273" s="182">
        <f t="shared" si="47"/>
        <v>0</v>
      </c>
      <c r="S273" s="182">
        <v>0</v>
      </c>
      <c r="T273" s="183">
        <f t="shared" si="48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84" t="s">
        <v>171</v>
      </c>
      <c r="AT273" s="184" t="s">
        <v>231</v>
      </c>
      <c r="AU273" s="184" t="s">
        <v>115</v>
      </c>
      <c r="AY273" s="14" t="s">
        <v>137</v>
      </c>
      <c r="BE273" s="185">
        <f t="shared" si="49"/>
        <v>0</v>
      </c>
      <c r="BF273" s="185">
        <f t="shared" si="50"/>
        <v>0</v>
      </c>
      <c r="BG273" s="185">
        <f t="shared" si="51"/>
        <v>0</v>
      </c>
      <c r="BH273" s="185">
        <f t="shared" si="52"/>
        <v>0</v>
      </c>
      <c r="BI273" s="185">
        <f t="shared" si="53"/>
        <v>0</v>
      </c>
      <c r="BJ273" s="14" t="s">
        <v>115</v>
      </c>
      <c r="BK273" s="185">
        <f t="shared" si="54"/>
        <v>0</v>
      </c>
      <c r="BL273" s="14" t="s">
        <v>144</v>
      </c>
      <c r="BM273" s="184" t="s">
        <v>645</v>
      </c>
    </row>
    <row r="274" spans="1:65" s="2" customFormat="1" ht="16.5" customHeight="1">
      <c r="A274" s="29"/>
      <c r="B274" s="137"/>
      <c r="C274" s="186" t="s">
        <v>646</v>
      </c>
      <c r="D274" s="186" t="s">
        <v>231</v>
      </c>
      <c r="E274" s="187" t="s">
        <v>647</v>
      </c>
      <c r="F274" s="188" t="s">
        <v>648</v>
      </c>
      <c r="G274" s="189" t="s">
        <v>182</v>
      </c>
      <c r="H274" s="190">
        <v>860</v>
      </c>
      <c r="I274" s="191"/>
      <c r="J274" s="192">
        <f t="shared" si="45"/>
        <v>0</v>
      </c>
      <c r="K274" s="193"/>
      <c r="L274" s="194"/>
      <c r="M274" s="195" t="s">
        <v>1</v>
      </c>
      <c r="N274" s="196" t="s">
        <v>40</v>
      </c>
      <c r="O274" s="55"/>
      <c r="P274" s="182">
        <f t="shared" si="46"/>
        <v>0</v>
      </c>
      <c r="Q274" s="182">
        <v>0</v>
      </c>
      <c r="R274" s="182">
        <f t="shared" si="47"/>
        <v>0</v>
      </c>
      <c r="S274" s="182">
        <v>0</v>
      </c>
      <c r="T274" s="183">
        <f t="shared" si="48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84" t="s">
        <v>171</v>
      </c>
      <c r="AT274" s="184" t="s">
        <v>231</v>
      </c>
      <c r="AU274" s="184" t="s">
        <v>115</v>
      </c>
      <c r="AY274" s="14" t="s">
        <v>137</v>
      </c>
      <c r="BE274" s="185">
        <f t="shared" si="49"/>
        <v>0</v>
      </c>
      <c r="BF274" s="185">
        <f t="shared" si="50"/>
        <v>0</v>
      </c>
      <c r="BG274" s="185">
        <f t="shared" si="51"/>
        <v>0</v>
      </c>
      <c r="BH274" s="185">
        <f t="shared" si="52"/>
        <v>0</v>
      </c>
      <c r="BI274" s="185">
        <f t="shared" si="53"/>
        <v>0</v>
      </c>
      <c r="BJ274" s="14" t="s">
        <v>115</v>
      </c>
      <c r="BK274" s="185">
        <f t="shared" si="54"/>
        <v>0</v>
      </c>
      <c r="BL274" s="14" t="s">
        <v>144</v>
      </c>
      <c r="BM274" s="184" t="s">
        <v>649</v>
      </c>
    </row>
    <row r="275" spans="1:65" s="2" customFormat="1" ht="21.75" customHeight="1">
      <c r="A275" s="29"/>
      <c r="B275" s="137"/>
      <c r="C275" s="186" t="s">
        <v>650</v>
      </c>
      <c r="D275" s="186" t="s">
        <v>231</v>
      </c>
      <c r="E275" s="187" t="s">
        <v>651</v>
      </c>
      <c r="F275" s="188" t="s">
        <v>652</v>
      </c>
      <c r="G275" s="189" t="s">
        <v>182</v>
      </c>
      <c r="H275" s="190">
        <v>1</v>
      </c>
      <c r="I275" s="191"/>
      <c r="J275" s="192">
        <f t="shared" si="45"/>
        <v>0</v>
      </c>
      <c r="K275" s="193"/>
      <c r="L275" s="194"/>
      <c r="M275" s="195" t="s">
        <v>1</v>
      </c>
      <c r="N275" s="196" t="s">
        <v>40</v>
      </c>
      <c r="O275" s="55"/>
      <c r="P275" s="182">
        <f t="shared" si="46"/>
        <v>0</v>
      </c>
      <c r="Q275" s="182">
        <v>0</v>
      </c>
      <c r="R275" s="182">
        <f t="shared" si="47"/>
        <v>0</v>
      </c>
      <c r="S275" s="182">
        <v>0</v>
      </c>
      <c r="T275" s="183">
        <f t="shared" si="48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84" t="s">
        <v>171</v>
      </c>
      <c r="AT275" s="184" t="s">
        <v>231</v>
      </c>
      <c r="AU275" s="184" t="s">
        <v>115</v>
      </c>
      <c r="AY275" s="14" t="s">
        <v>137</v>
      </c>
      <c r="BE275" s="185">
        <f t="shared" si="49"/>
        <v>0</v>
      </c>
      <c r="BF275" s="185">
        <f t="shared" si="50"/>
        <v>0</v>
      </c>
      <c r="BG275" s="185">
        <f t="shared" si="51"/>
        <v>0</v>
      </c>
      <c r="BH275" s="185">
        <f t="shared" si="52"/>
        <v>0</v>
      </c>
      <c r="BI275" s="185">
        <f t="shared" si="53"/>
        <v>0</v>
      </c>
      <c r="BJ275" s="14" t="s">
        <v>115</v>
      </c>
      <c r="BK275" s="185">
        <f t="shared" si="54"/>
        <v>0</v>
      </c>
      <c r="BL275" s="14" t="s">
        <v>144</v>
      </c>
      <c r="BM275" s="184" t="s">
        <v>653</v>
      </c>
    </row>
    <row r="276" spans="1:65" s="2" customFormat="1" ht="21.75" customHeight="1">
      <c r="A276" s="29"/>
      <c r="B276" s="137"/>
      <c r="C276" s="172" t="s">
        <v>654</v>
      </c>
      <c r="D276" s="172" t="s">
        <v>140</v>
      </c>
      <c r="E276" s="173" t="s">
        <v>655</v>
      </c>
      <c r="F276" s="174" t="s">
        <v>656</v>
      </c>
      <c r="G276" s="175" t="s">
        <v>264</v>
      </c>
      <c r="H276" s="197"/>
      <c r="I276" s="177"/>
      <c r="J276" s="178">
        <f t="shared" si="45"/>
        <v>0</v>
      </c>
      <c r="K276" s="179"/>
      <c r="L276" s="30"/>
      <c r="M276" s="180" t="s">
        <v>1</v>
      </c>
      <c r="N276" s="181" t="s">
        <v>40</v>
      </c>
      <c r="O276" s="55"/>
      <c r="P276" s="182">
        <f t="shared" si="46"/>
        <v>0</v>
      </c>
      <c r="Q276" s="182">
        <v>0</v>
      </c>
      <c r="R276" s="182">
        <f t="shared" si="47"/>
        <v>0</v>
      </c>
      <c r="S276" s="182">
        <v>0</v>
      </c>
      <c r="T276" s="183">
        <f t="shared" si="48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84" t="s">
        <v>205</v>
      </c>
      <c r="AT276" s="184" t="s">
        <v>140</v>
      </c>
      <c r="AU276" s="184" t="s">
        <v>115</v>
      </c>
      <c r="AY276" s="14" t="s">
        <v>137</v>
      </c>
      <c r="BE276" s="185">
        <f t="shared" si="49"/>
        <v>0</v>
      </c>
      <c r="BF276" s="185">
        <f t="shared" si="50"/>
        <v>0</v>
      </c>
      <c r="BG276" s="185">
        <f t="shared" si="51"/>
        <v>0</v>
      </c>
      <c r="BH276" s="185">
        <f t="shared" si="52"/>
        <v>0</v>
      </c>
      <c r="BI276" s="185">
        <f t="shared" si="53"/>
        <v>0</v>
      </c>
      <c r="BJ276" s="14" t="s">
        <v>115</v>
      </c>
      <c r="BK276" s="185">
        <f t="shared" si="54"/>
        <v>0</v>
      </c>
      <c r="BL276" s="14" t="s">
        <v>205</v>
      </c>
      <c r="BM276" s="184" t="s">
        <v>657</v>
      </c>
    </row>
    <row r="277" spans="1:65" s="12" customFormat="1" ht="22.9" customHeight="1">
      <c r="B277" s="159"/>
      <c r="D277" s="160" t="s">
        <v>73</v>
      </c>
      <c r="E277" s="170" t="s">
        <v>658</v>
      </c>
      <c r="F277" s="170" t="s">
        <v>659</v>
      </c>
      <c r="I277" s="162"/>
      <c r="J277" s="171">
        <f>BK277</f>
        <v>0</v>
      </c>
      <c r="L277" s="159"/>
      <c r="M277" s="164"/>
      <c r="N277" s="165"/>
      <c r="O277" s="165"/>
      <c r="P277" s="166">
        <f>SUM(P278:P281)</f>
        <v>0</v>
      </c>
      <c r="Q277" s="165"/>
      <c r="R277" s="166">
        <f>SUM(R278:R281)</f>
        <v>9.1000000000000011E-4</v>
      </c>
      <c r="S277" s="165"/>
      <c r="T277" s="167">
        <f>SUM(T278:T281)</f>
        <v>3.0000000000000001E-3</v>
      </c>
      <c r="AR277" s="160" t="s">
        <v>115</v>
      </c>
      <c r="AT277" s="168" t="s">
        <v>73</v>
      </c>
      <c r="AU277" s="168" t="s">
        <v>82</v>
      </c>
      <c r="AY277" s="160" t="s">
        <v>137</v>
      </c>
      <c r="BK277" s="169">
        <f>SUM(BK278:BK281)</f>
        <v>0</v>
      </c>
    </row>
    <row r="278" spans="1:65" s="2" customFormat="1" ht="21.75" customHeight="1">
      <c r="A278" s="29"/>
      <c r="B278" s="137"/>
      <c r="C278" s="172" t="s">
        <v>660</v>
      </c>
      <c r="D278" s="172" t="s">
        <v>140</v>
      </c>
      <c r="E278" s="173" t="s">
        <v>661</v>
      </c>
      <c r="F278" s="174" t="s">
        <v>662</v>
      </c>
      <c r="G278" s="175" t="s">
        <v>182</v>
      </c>
      <c r="H278" s="176">
        <v>2</v>
      </c>
      <c r="I278" s="177"/>
      <c r="J278" s="178">
        <f>ROUND(I278*H278,2)</f>
        <v>0</v>
      </c>
      <c r="K278" s="179"/>
      <c r="L278" s="30"/>
      <c r="M278" s="180" t="s">
        <v>1</v>
      </c>
      <c r="N278" s="181" t="s">
        <v>40</v>
      </c>
      <c r="O278" s="55"/>
      <c r="P278" s="182">
        <f>O278*H278</f>
        <v>0</v>
      </c>
      <c r="Q278" s="182">
        <v>3.8000000000000002E-4</v>
      </c>
      <c r="R278" s="182">
        <f>Q278*H278</f>
        <v>7.6000000000000004E-4</v>
      </c>
      <c r="S278" s="182">
        <v>0</v>
      </c>
      <c r="T278" s="183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84" t="s">
        <v>205</v>
      </c>
      <c r="AT278" s="184" t="s">
        <v>140</v>
      </c>
      <c r="AU278" s="184" t="s">
        <v>115</v>
      </c>
      <c r="AY278" s="14" t="s">
        <v>137</v>
      </c>
      <c r="BE278" s="185">
        <f>IF(N278="základná",J278,0)</f>
        <v>0</v>
      </c>
      <c r="BF278" s="185">
        <f>IF(N278="znížená",J278,0)</f>
        <v>0</v>
      </c>
      <c r="BG278" s="185">
        <f>IF(N278="zákl. prenesená",J278,0)</f>
        <v>0</v>
      </c>
      <c r="BH278" s="185">
        <f>IF(N278="zníž. prenesená",J278,0)</f>
        <v>0</v>
      </c>
      <c r="BI278" s="185">
        <f>IF(N278="nulová",J278,0)</f>
        <v>0</v>
      </c>
      <c r="BJ278" s="14" t="s">
        <v>115</v>
      </c>
      <c r="BK278" s="185">
        <f>ROUND(I278*H278,2)</f>
        <v>0</v>
      </c>
      <c r="BL278" s="14" t="s">
        <v>205</v>
      </c>
      <c r="BM278" s="184" t="s">
        <v>663</v>
      </c>
    </row>
    <row r="279" spans="1:65" s="2" customFormat="1" ht="16.5" customHeight="1">
      <c r="A279" s="29"/>
      <c r="B279" s="137"/>
      <c r="C279" s="172" t="s">
        <v>664</v>
      </c>
      <c r="D279" s="172" t="s">
        <v>140</v>
      </c>
      <c r="E279" s="173" t="s">
        <v>665</v>
      </c>
      <c r="F279" s="174" t="s">
        <v>666</v>
      </c>
      <c r="G279" s="175" t="s">
        <v>182</v>
      </c>
      <c r="H279" s="176">
        <v>2</v>
      </c>
      <c r="I279" s="177"/>
      <c r="J279" s="178">
        <f>ROUND(I279*H279,2)</f>
        <v>0</v>
      </c>
      <c r="K279" s="179"/>
      <c r="L279" s="30"/>
      <c r="M279" s="180" t="s">
        <v>1</v>
      </c>
      <c r="N279" s="181" t="s">
        <v>40</v>
      </c>
      <c r="O279" s="55"/>
      <c r="P279" s="182">
        <f>O279*H279</f>
        <v>0</v>
      </c>
      <c r="Q279" s="182">
        <v>5.0000000000000002E-5</v>
      </c>
      <c r="R279" s="182">
        <f>Q279*H279</f>
        <v>1E-4</v>
      </c>
      <c r="S279" s="182">
        <v>1E-3</v>
      </c>
      <c r="T279" s="183">
        <f>S279*H279</f>
        <v>2E-3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84" t="s">
        <v>205</v>
      </c>
      <c r="AT279" s="184" t="s">
        <v>140</v>
      </c>
      <c r="AU279" s="184" t="s">
        <v>115</v>
      </c>
      <c r="AY279" s="14" t="s">
        <v>137</v>
      </c>
      <c r="BE279" s="185">
        <f>IF(N279="základná",J279,0)</f>
        <v>0</v>
      </c>
      <c r="BF279" s="185">
        <f>IF(N279="znížená",J279,0)</f>
        <v>0</v>
      </c>
      <c r="BG279" s="185">
        <f>IF(N279="zákl. prenesená",J279,0)</f>
        <v>0</v>
      </c>
      <c r="BH279" s="185">
        <f>IF(N279="zníž. prenesená",J279,0)</f>
        <v>0</v>
      </c>
      <c r="BI279" s="185">
        <f>IF(N279="nulová",J279,0)</f>
        <v>0</v>
      </c>
      <c r="BJ279" s="14" t="s">
        <v>115</v>
      </c>
      <c r="BK279" s="185">
        <f>ROUND(I279*H279,2)</f>
        <v>0</v>
      </c>
      <c r="BL279" s="14" t="s">
        <v>205</v>
      </c>
      <c r="BM279" s="184" t="s">
        <v>667</v>
      </c>
    </row>
    <row r="280" spans="1:65" s="2" customFormat="1" ht="16.5" customHeight="1">
      <c r="A280" s="29"/>
      <c r="B280" s="137"/>
      <c r="C280" s="172" t="s">
        <v>668</v>
      </c>
      <c r="D280" s="172" t="s">
        <v>140</v>
      </c>
      <c r="E280" s="173" t="s">
        <v>669</v>
      </c>
      <c r="F280" s="174" t="s">
        <v>670</v>
      </c>
      <c r="G280" s="175" t="s">
        <v>182</v>
      </c>
      <c r="H280" s="176">
        <v>1</v>
      </c>
      <c r="I280" s="177"/>
      <c r="J280" s="178">
        <f>ROUND(I280*H280,2)</f>
        <v>0</v>
      </c>
      <c r="K280" s="179"/>
      <c r="L280" s="30"/>
      <c r="M280" s="180" t="s">
        <v>1</v>
      </c>
      <c r="N280" s="181" t="s">
        <v>40</v>
      </c>
      <c r="O280" s="55"/>
      <c r="P280" s="182">
        <f>O280*H280</f>
        <v>0</v>
      </c>
      <c r="Q280" s="182">
        <v>5.0000000000000002E-5</v>
      </c>
      <c r="R280" s="182">
        <f>Q280*H280</f>
        <v>5.0000000000000002E-5</v>
      </c>
      <c r="S280" s="182">
        <v>1E-3</v>
      </c>
      <c r="T280" s="183">
        <f>S280*H280</f>
        <v>1E-3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84" t="s">
        <v>205</v>
      </c>
      <c r="AT280" s="184" t="s">
        <v>140</v>
      </c>
      <c r="AU280" s="184" t="s">
        <v>115</v>
      </c>
      <c r="AY280" s="14" t="s">
        <v>137</v>
      </c>
      <c r="BE280" s="185">
        <f>IF(N280="základná",J280,0)</f>
        <v>0</v>
      </c>
      <c r="BF280" s="185">
        <f>IF(N280="znížená",J280,0)</f>
        <v>0</v>
      </c>
      <c r="BG280" s="185">
        <f>IF(N280="zákl. prenesená",J280,0)</f>
        <v>0</v>
      </c>
      <c r="BH280" s="185">
        <f>IF(N280="zníž. prenesená",J280,0)</f>
        <v>0</v>
      </c>
      <c r="BI280" s="185">
        <f>IF(N280="nulová",J280,0)</f>
        <v>0</v>
      </c>
      <c r="BJ280" s="14" t="s">
        <v>115</v>
      </c>
      <c r="BK280" s="185">
        <f>ROUND(I280*H280,2)</f>
        <v>0</v>
      </c>
      <c r="BL280" s="14" t="s">
        <v>205</v>
      </c>
      <c r="BM280" s="184" t="s">
        <v>671</v>
      </c>
    </row>
    <row r="281" spans="1:65" s="2" customFormat="1" ht="21.75" customHeight="1">
      <c r="A281" s="29"/>
      <c r="B281" s="137"/>
      <c r="C281" s="172" t="s">
        <v>672</v>
      </c>
      <c r="D281" s="172" t="s">
        <v>140</v>
      </c>
      <c r="E281" s="173" t="s">
        <v>673</v>
      </c>
      <c r="F281" s="174" t="s">
        <v>674</v>
      </c>
      <c r="G281" s="175" t="s">
        <v>264</v>
      </c>
      <c r="H281" s="197"/>
      <c r="I281" s="177"/>
      <c r="J281" s="178">
        <f>ROUND(I281*H281,2)</f>
        <v>0</v>
      </c>
      <c r="K281" s="179"/>
      <c r="L281" s="30"/>
      <c r="M281" s="180" t="s">
        <v>1</v>
      </c>
      <c r="N281" s="181" t="s">
        <v>40</v>
      </c>
      <c r="O281" s="55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84" t="s">
        <v>205</v>
      </c>
      <c r="AT281" s="184" t="s">
        <v>140</v>
      </c>
      <c r="AU281" s="184" t="s">
        <v>115</v>
      </c>
      <c r="AY281" s="14" t="s">
        <v>137</v>
      </c>
      <c r="BE281" s="185">
        <f>IF(N281="základná",J281,0)</f>
        <v>0</v>
      </c>
      <c r="BF281" s="185">
        <f>IF(N281="znížená",J281,0)</f>
        <v>0</v>
      </c>
      <c r="BG281" s="185">
        <f>IF(N281="zákl. prenesená",J281,0)</f>
        <v>0</v>
      </c>
      <c r="BH281" s="185">
        <f>IF(N281="zníž. prenesená",J281,0)</f>
        <v>0</v>
      </c>
      <c r="BI281" s="185">
        <f>IF(N281="nulová",J281,0)</f>
        <v>0</v>
      </c>
      <c r="BJ281" s="14" t="s">
        <v>115</v>
      </c>
      <c r="BK281" s="185">
        <f>ROUND(I281*H281,2)</f>
        <v>0</v>
      </c>
      <c r="BL281" s="14" t="s">
        <v>205</v>
      </c>
      <c r="BM281" s="184" t="s">
        <v>675</v>
      </c>
    </row>
    <row r="282" spans="1:65" s="12" customFormat="1" ht="22.9" customHeight="1">
      <c r="B282" s="159"/>
      <c r="D282" s="160" t="s">
        <v>73</v>
      </c>
      <c r="E282" s="170" t="s">
        <v>676</v>
      </c>
      <c r="F282" s="170" t="s">
        <v>677</v>
      </c>
      <c r="I282" s="162"/>
      <c r="J282" s="171">
        <f>BK282</f>
        <v>0</v>
      </c>
      <c r="L282" s="159"/>
      <c r="M282" s="164"/>
      <c r="N282" s="165"/>
      <c r="O282" s="165"/>
      <c r="P282" s="166">
        <f>SUM(P283:P286)</f>
        <v>0</v>
      </c>
      <c r="Q282" s="165"/>
      <c r="R282" s="166">
        <f>SUM(R283:R286)</f>
        <v>7.5180036379999995E-2</v>
      </c>
      <c r="S282" s="165"/>
      <c r="T282" s="167">
        <f>SUM(T283:T286)</f>
        <v>0</v>
      </c>
      <c r="AR282" s="160" t="s">
        <v>115</v>
      </c>
      <c r="AT282" s="168" t="s">
        <v>73</v>
      </c>
      <c r="AU282" s="168" t="s">
        <v>82</v>
      </c>
      <c r="AY282" s="160" t="s">
        <v>137</v>
      </c>
      <c r="BK282" s="169">
        <f>SUM(BK283:BK286)</f>
        <v>0</v>
      </c>
    </row>
    <row r="283" spans="1:65" s="2" customFormat="1" ht="21.75" customHeight="1">
      <c r="A283" s="29"/>
      <c r="B283" s="137"/>
      <c r="C283" s="172" t="s">
        <v>678</v>
      </c>
      <c r="D283" s="172" t="s">
        <v>140</v>
      </c>
      <c r="E283" s="173" t="s">
        <v>679</v>
      </c>
      <c r="F283" s="174" t="s">
        <v>680</v>
      </c>
      <c r="G283" s="175" t="s">
        <v>150</v>
      </c>
      <c r="H283" s="176">
        <v>0.45200000000000001</v>
      </c>
      <c r="I283" s="177"/>
      <c r="J283" s="178">
        <f>ROUND(I283*H283,2)</f>
        <v>0</v>
      </c>
      <c r="K283" s="179"/>
      <c r="L283" s="30"/>
      <c r="M283" s="180" t="s">
        <v>1</v>
      </c>
      <c r="N283" s="181" t="s">
        <v>40</v>
      </c>
      <c r="O283" s="55"/>
      <c r="P283" s="182">
        <f>O283*H283</f>
        <v>0</v>
      </c>
      <c r="Q283" s="182">
        <v>2.3306999999999999E-4</v>
      </c>
      <c r="R283" s="182">
        <f>Q283*H283</f>
        <v>1.0534764E-4</v>
      </c>
      <c r="S283" s="182">
        <v>0</v>
      </c>
      <c r="T283" s="183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84" t="s">
        <v>205</v>
      </c>
      <c r="AT283" s="184" t="s">
        <v>140</v>
      </c>
      <c r="AU283" s="184" t="s">
        <v>115</v>
      </c>
      <c r="AY283" s="14" t="s">
        <v>137</v>
      </c>
      <c r="BE283" s="185">
        <f>IF(N283="základná",J283,0)</f>
        <v>0</v>
      </c>
      <c r="BF283" s="185">
        <f>IF(N283="znížená",J283,0)</f>
        <v>0</v>
      </c>
      <c r="BG283" s="185">
        <f>IF(N283="zákl. prenesená",J283,0)</f>
        <v>0</v>
      </c>
      <c r="BH283" s="185">
        <f>IF(N283="zníž. prenesená",J283,0)</f>
        <v>0</v>
      </c>
      <c r="BI283" s="185">
        <f>IF(N283="nulová",J283,0)</f>
        <v>0</v>
      </c>
      <c r="BJ283" s="14" t="s">
        <v>115</v>
      </c>
      <c r="BK283" s="185">
        <f>ROUND(I283*H283,2)</f>
        <v>0</v>
      </c>
      <c r="BL283" s="14" t="s">
        <v>205</v>
      </c>
      <c r="BM283" s="184" t="s">
        <v>681</v>
      </c>
    </row>
    <row r="284" spans="1:65" s="2" customFormat="1" ht="21.75" customHeight="1">
      <c r="A284" s="29"/>
      <c r="B284" s="137"/>
      <c r="C284" s="172" t="s">
        <v>682</v>
      </c>
      <c r="D284" s="172" t="s">
        <v>140</v>
      </c>
      <c r="E284" s="173" t="s">
        <v>683</v>
      </c>
      <c r="F284" s="174" t="s">
        <v>684</v>
      </c>
      <c r="G284" s="175" t="s">
        <v>150</v>
      </c>
      <c r="H284" s="176">
        <v>0.45200000000000001</v>
      </c>
      <c r="I284" s="177"/>
      <c r="J284" s="178">
        <f>ROUND(I284*H284,2)</f>
        <v>0</v>
      </c>
      <c r="K284" s="179"/>
      <c r="L284" s="30"/>
      <c r="M284" s="180" t="s">
        <v>1</v>
      </c>
      <c r="N284" s="181" t="s">
        <v>40</v>
      </c>
      <c r="O284" s="55"/>
      <c r="P284" s="182">
        <f>O284*H284</f>
        <v>0</v>
      </c>
      <c r="Q284" s="182">
        <v>5.3611999999999996E-4</v>
      </c>
      <c r="R284" s="182">
        <f>Q284*H284</f>
        <v>2.4232624E-4</v>
      </c>
      <c r="S284" s="182">
        <v>0</v>
      </c>
      <c r="T284" s="183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84" t="s">
        <v>205</v>
      </c>
      <c r="AT284" s="184" t="s">
        <v>140</v>
      </c>
      <c r="AU284" s="184" t="s">
        <v>115</v>
      </c>
      <c r="AY284" s="14" t="s">
        <v>137</v>
      </c>
      <c r="BE284" s="185">
        <f>IF(N284="základná",J284,0)</f>
        <v>0</v>
      </c>
      <c r="BF284" s="185">
        <f>IF(N284="znížená",J284,0)</f>
        <v>0</v>
      </c>
      <c r="BG284" s="185">
        <f>IF(N284="zákl. prenesená",J284,0)</f>
        <v>0</v>
      </c>
      <c r="BH284" s="185">
        <f>IF(N284="zníž. prenesená",J284,0)</f>
        <v>0</v>
      </c>
      <c r="BI284" s="185">
        <f>IF(N284="nulová",J284,0)</f>
        <v>0</v>
      </c>
      <c r="BJ284" s="14" t="s">
        <v>115</v>
      </c>
      <c r="BK284" s="185">
        <f>ROUND(I284*H284,2)</f>
        <v>0</v>
      </c>
      <c r="BL284" s="14" t="s">
        <v>205</v>
      </c>
      <c r="BM284" s="184" t="s">
        <v>685</v>
      </c>
    </row>
    <row r="285" spans="1:65" s="2" customFormat="1" ht="33" customHeight="1">
      <c r="A285" s="29"/>
      <c r="B285" s="137"/>
      <c r="C285" s="172" t="s">
        <v>686</v>
      </c>
      <c r="D285" s="172" t="s">
        <v>140</v>
      </c>
      <c r="E285" s="173" t="s">
        <v>687</v>
      </c>
      <c r="F285" s="174" t="s">
        <v>688</v>
      </c>
      <c r="G285" s="175" t="s">
        <v>150</v>
      </c>
      <c r="H285" s="176">
        <v>2119</v>
      </c>
      <c r="I285" s="177"/>
      <c r="J285" s="178">
        <f>ROUND(I285*H285,2)</f>
        <v>0</v>
      </c>
      <c r="K285" s="179"/>
      <c r="L285" s="30"/>
      <c r="M285" s="180" t="s">
        <v>1</v>
      </c>
      <c r="N285" s="181" t="s">
        <v>40</v>
      </c>
      <c r="O285" s="55"/>
      <c r="P285" s="182">
        <f>O285*H285</f>
        <v>0</v>
      </c>
      <c r="Q285" s="182">
        <v>2.0999999999999999E-5</v>
      </c>
      <c r="R285" s="182">
        <f>Q285*H285</f>
        <v>4.4498999999999997E-2</v>
      </c>
      <c r="S285" s="182">
        <v>0</v>
      </c>
      <c r="T285" s="183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84" t="s">
        <v>205</v>
      </c>
      <c r="AT285" s="184" t="s">
        <v>140</v>
      </c>
      <c r="AU285" s="184" t="s">
        <v>115</v>
      </c>
      <c r="AY285" s="14" t="s">
        <v>137</v>
      </c>
      <c r="BE285" s="185">
        <f>IF(N285="základná",J285,0)</f>
        <v>0</v>
      </c>
      <c r="BF285" s="185">
        <f>IF(N285="znížená",J285,0)</f>
        <v>0</v>
      </c>
      <c r="BG285" s="185">
        <f>IF(N285="zákl. prenesená",J285,0)</f>
        <v>0</v>
      </c>
      <c r="BH285" s="185">
        <f>IF(N285="zníž. prenesená",J285,0)</f>
        <v>0</v>
      </c>
      <c r="BI285" s="185">
        <f>IF(N285="nulová",J285,0)</f>
        <v>0</v>
      </c>
      <c r="BJ285" s="14" t="s">
        <v>115</v>
      </c>
      <c r="BK285" s="185">
        <f>ROUND(I285*H285,2)</f>
        <v>0</v>
      </c>
      <c r="BL285" s="14" t="s">
        <v>205</v>
      </c>
      <c r="BM285" s="184" t="s">
        <v>689</v>
      </c>
    </row>
    <row r="286" spans="1:65" s="2" customFormat="1" ht="21.75" customHeight="1">
      <c r="A286" s="29"/>
      <c r="B286" s="137"/>
      <c r="C286" s="172" t="s">
        <v>690</v>
      </c>
      <c r="D286" s="172" t="s">
        <v>140</v>
      </c>
      <c r="E286" s="173" t="s">
        <v>691</v>
      </c>
      <c r="F286" s="174" t="s">
        <v>692</v>
      </c>
      <c r="G286" s="175" t="s">
        <v>150</v>
      </c>
      <c r="H286" s="176">
        <v>346.66699999999997</v>
      </c>
      <c r="I286" s="177"/>
      <c r="J286" s="178">
        <f>ROUND(I286*H286,2)</f>
        <v>0</v>
      </c>
      <c r="K286" s="179"/>
      <c r="L286" s="30"/>
      <c r="M286" s="180" t="s">
        <v>1</v>
      </c>
      <c r="N286" s="181" t="s">
        <v>40</v>
      </c>
      <c r="O286" s="55"/>
      <c r="P286" s="182">
        <f>O286*H286</f>
        <v>0</v>
      </c>
      <c r="Q286" s="182">
        <v>8.7499999999999999E-5</v>
      </c>
      <c r="R286" s="182">
        <f>Q286*H286</f>
        <v>3.0333362499999999E-2</v>
      </c>
      <c r="S286" s="182">
        <v>0</v>
      </c>
      <c r="T286" s="183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84" t="s">
        <v>205</v>
      </c>
      <c r="AT286" s="184" t="s">
        <v>140</v>
      </c>
      <c r="AU286" s="184" t="s">
        <v>115</v>
      </c>
      <c r="AY286" s="14" t="s">
        <v>137</v>
      </c>
      <c r="BE286" s="185">
        <f>IF(N286="základná",J286,0)</f>
        <v>0</v>
      </c>
      <c r="BF286" s="185">
        <f>IF(N286="znížená",J286,0)</f>
        <v>0</v>
      </c>
      <c r="BG286" s="185">
        <f>IF(N286="zákl. prenesená",J286,0)</f>
        <v>0</v>
      </c>
      <c r="BH286" s="185">
        <f>IF(N286="zníž. prenesená",J286,0)</f>
        <v>0</v>
      </c>
      <c r="BI286" s="185">
        <f>IF(N286="nulová",J286,0)</f>
        <v>0</v>
      </c>
      <c r="BJ286" s="14" t="s">
        <v>115</v>
      </c>
      <c r="BK286" s="185">
        <f>ROUND(I286*H286,2)</f>
        <v>0</v>
      </c>
      <c r="BL286" s="14" t="s">
        <v>205</v>
      </c>
      <c r="BM286" s="184" t="s">
        <v>693</v>
      </c>
    </row>
    <row r="287" spans="1:65" s="12" customFormat="1" ht="25.9" customHeight="1">
      <c r="B287" s="159"/>
      <c r="D287" s="160" t="s">
        <v>73</v>
      </c>
      <c r="E287" s="161" t="s">
        <v>231</v>
      </c>
      <c r="F287" s="161" t="s">
        <v>694</v>
      </c>
      <c r="I287" s="162"/>
      <c r="J287" s="163">
        <f>BK287</f>
        <v>0</v>
      </c>
      <c r="L287" s="159"/>
      <c r="M287" s="164"/>
      <c r="N287" s="165"/>
      <c r="O287" s="165"/>
      <c r="P287" s="166">
        <f>P288</f>
        <v>0</v>
      </c>
      <c r="Q287" s="165"/>
      <c r="R287" s="166">
        <f>R288</f>
        <v>8.9999999999999993E-3</v>
      </c>
      <c r="S287" s="165"/>
      <c r="T287" s="167">
        <f>T288</f>
        <v>0</v>
      </c>
      <c r="AR287" s="160" t="s">
        <v>138</v>
      </c>
      <c r="AT287" s="168" t="s">
        <v>73</v>
      </c>
      <c r="AU287" s="168" t="s">
        <v>74</v>
      </c>
      <c r="AY287" s="160" t="s">
        <v>137</v>
      </c>
      <c r="BK287" s="169">
        <f>BK288</f>
        <v>0</v>
      </c>
    </row>
    <row r="288" spans="1:65" s="12" customFormat="1" ht="22.9" customHeight="1">
      <c r="B288" s="159"/>
      <c r="D288" s="160" t="s">
        <v>73</v>
      </c>
      <c r="E288" s="170" t="s">
        <v>695</v>
      </c>
      <c r="F288" s="170" t="s">
        <v>696</v>
      </c>
      <c r="I288" s="162"/>
      <c r="J288" s="171">
        <f>BK288</f>
        <v>0</v>
      </c>
      <c r="L288" s="159"/>
      <c r="M288" s="164"/>
      <c r="N288" s="165"/>
      <c r="O288" s="165"/>
      <c r="P288" s="166">
        <f>SUM(P289:P290)</f>
        <v>0</v>
      </c>
      <c r="Q288" s="165"/>
      <c r="R288" s="166">
        <f>SUM(R289:R290)</f>
        <v>8.9999999999999993E-3</v>
      </c>
      <c r="S288" s="165"/>
      <c r="T288" s="167">
        <f>SUM(T289:T290)</f>
        <v>0</v>
      </c>
      <c r="AR288" s="160" t="s">
        <v>138</v>
      </c>
      <c r="AT288" s="168" t="s">
        <v>73</v>
      </c>
      <c r="AU288" s="168" t="s">
        <v>82</v>
      </c>
      <c r="AY288" s="160" t="s">
        <v>137</v>
      </c>
      <c r="BK288" s="169">
        <f>SUM(BK289:BK290)</f>
        <v>0</v>
      </c>
    </row>
    <row r="289" spans="1:65" s="2" customFormat="1" ht="21.75" customHeight="1">
      <c r="A289" s="29"/>
      <c r="B289" s="137"/>
      <c r="C289" s="172" t="s">
        <v>697</v>
      </c>
      <c r="D289" s="172" t="s">
        <v>140</v>
      </c>
      <c r="E289" s="173" t="s">
        <v>698</v>
      </c>
      <c r="F289" s="174" t="s">
        <v>699</v>
      </c>
      <c r="G289" s="175" t="s">
        <v>243</v>
      </c>
      <c r="H289" s="176">
        <v>9</v>
      </c>
      <c r="I289" s="177"/>
      <c r="J289" s="178">
        <f>ROUND(I289*H289,2)</f>
        <v>0</v>
      </c>
      <c r="K289" s="179"/>
      <c r="L289" s="30"/>
      <c r="M289" s="180" t="s">
        <v>1</v>
      </c>
      <c r="N289" s="181" t="s">
        <v>40</v>
      </c>
      <c r="O289" s="55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84" t="s">
        <v>409</v>
      </c>
      <c r="AT289" s="184" t="s">
        <v>140</v>
      </c>
      <c r="AU289" s="184" t="s">
        <v>115</v>
      </c>
      <c r="AY289" s="14" t="s">
        <v>137</v>
      </c>
      <c r="BE289" s="185">
        <f>IF(N289="základná",J289,0)</f>
        <v>0</v>
      </c>
      <c r="BF289" s="185">
        <f>IF(N289="znížená",J289,0)</f>
        <v>0</v>
      </c>
      <c r="BG289" s="185">
        <f>IF(N289="zákl. prenesená",J289,0)</f>
        <v>0</v>
      </c>
      <c r="BH289" s="185">
        <f>IF(N289="zníž. prenesená",J289,0)</f>
        <v>0</v>
      </c>
      <c r="BI289" s="185">
        <f>IF(N289="nulová",J289,0)</f>
        <v>0</v>
      </c>
      <c r="BJ289" s="14" t="s">
        <v>115</v>
      </c>
      <c r="BK289" s="185">
        <f>ROUND(I289*H289,2)</f>
        <v>0</v>
      </c>
      <c r="BL289" s="14" t="s">
        <v>409</v>
      </c>
      <c r="BM289" s="184" t="s">
        <v>700</v>
      </c>
    </row>
    <row r="290" spans="1:65" s="2" customFormat="1" ht="16.5" customHeight="1">
      <c r="A290" s="29"/>
      <c r="B290" s="137"/>
      <c r="C290" s="186" t="s">
        <v>701</v>
      </c>
      <c r="D290" s="186" t="s">
        <v>231</v>
      </c>
      <c r="E290" s="187" t="s">
        <v>702</v>
      </c>
      <c r="F290" s="188" t="s">
        <v>703</v>
      </c>
      <c r="G290" s="189" t="s">
        <v>177</v>
      </c>
      <c r="H290" s="190">
        <v>8.9999999999999993E-3</v>
      </c>
      <c r="I290" s="191"/>
      <c r="J290" s="192">
        <f>ROUND(I290*H290,2)</f>
        <v>0</v>
      </c>
      <c r="K290" s="193"/>
      <c r="L290" s="194"/>
      <c r="M290" s="195" t="s">
        <v>1</v>
      </c>
      <c r="N290" s="196" t="s">
        <v>40</v>
      </c>
      <c r="O290" s="55"/>
      <c r="P290" s="182">
        <f>O290*H290</f>
        <v>0</v>
      </c>
      <c r="Q290" s="182">
        <v>1</v>
      </c>
      <c r="R290" s="182">
        <f>Q290*H290</f>
        <v>8.9999999999999993E-3</v>
      </c>
      <c r="S290" s="182">
        <v>0</v>
      </c>
      <c r="T290" s="183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84" t="s">
        <v>686</v>
      </c>
      <c r="AT290" s="184" t="s">
        <v>231</v>
      </c>
      <c r="AU290" s="184" t="s">
        <v>115</v>
      </c>
      <c r="AY290" s="14" t="s">
        <v>137</v>
      </c>
      <c r="BE290" s="185">
        <f>IF(N290="základná",J290,0)</f>
        <v>0</v>
      </c>
      <c r="BF290" s="185">
        <f>IF(N290="znížená",J290,0)</f>
        <v>0</v>
      </c>
      <c r="BG290" s="185">
        <f>IF(N290="zákl. prenesená",J290,0)</f>
        <v>0</v>
      </c>
      <c r="BH290" s="185">
        <f>IF(N290="zníž. prenesená",J290,0)</f>
        <v>0</v>
      </c>
      <c r="BI290" s="185">
        <f>IF(N290="nulová",J290,0)</f>
        <v>0</v>
      </c>
      <c r="BJ290" s="14" t="s">
        <v>115</v>
      </c>
      <c r="BK290" s="185">
        <f>ROUND(I290*H290,2)</f>
        <v>0</v>
      </c>
      <c r="BL290" s="14" t="s">
        <v>686</v>
      </c>
      <c r="BM290" s="184" t="s">
        <v>704</v>
      </c>
    </row>
    <row r="291" spans="1:65" s="12" customFormat="1" ht="25.9" customHeight="1">
      <c r="B291" s="159"/>
      <c r="D291" s="160" t="s">
        <v>73</v>
      </c>
      <c r="E291" s="161" t="s">
        <v>705</v>
      </c>
      <c r="F291" s="161" t="s">
        <v>706</v>
      </c>
      <c r="I291" s="162"/>
      <c r="J291" s="163">
        <f>BK291</f>
        <v>0</v>
      </c>
      <c r="L291" s="159"/>
      <c r="M291" s="164"/>
      <c r="N291" s="165"/>
      <c r="O291" s="165"/>
      <c r="P291" s="166">
        <f>SUM(P292:P293)</f>
        <v>0</v>
      </c>
      <c r="Q291" s="165"/>
      <c r="R291" s="166">
        <f>SUM(R292:R293)</f>
        <v>0</v>
      </c>
      <c r="S291" s="165"/>
      <c r="T291" s="167">
        <f>SUM(T292:T293)</f>
        <v>0</v>
      </c>
      <c r="AR291" s="160" t="s">
        <v>144</v>
      </c>
      <c r="AT291" s="168" t="s">
        <v>73</v>
      </c>
      <c r="AU291" s="168" t="s">
        <v>74</v>
      </c>
      <c r="AY291" s="160" t="s">
        <v>137</v>
      </c>
      <c r="BK291" s="169">
        <f>SUM(BK292:BK293)</f>
        <v>0</v>
      </c>
    </row>
    <row r="292" spans="1:65" s="2" customFormat="1" ht="21.75" customHeight="1">
      <c r="A292" s="29"/>
      <c r="B292" s="137"/>
      <c r="C292" s="172" t="s">
        <v>707</v>
      </c>
      <c r="D292" s="172" t="s">
        <v>140</v>
      </c>
      <c r="E292" s="173" t="s">
        <v>708</v>
      </c>
      <c r="F292" s="174" t="s">
        <v>709</v>
      </c>
      <c r="G292" s="175" t="s">
        <v>710</v>
      </c>
      <c r="H292" s="176">
        <v>22.55</v>
      </c>
      <c r="I292" s="177"/>
      <c r="J292" s="178">
        <f>ROUND(I292*H292,2)</f>
        <v>0</v>
      </c>
      <c r="K292" s="179"/>
      <c r="L292" s="30"/>
      <c r="M292" s="180" t="s">
        <v>1</v>
      </c>
      <c r="N292" s="181" t="s">
        <v>40</v>
      </c>
      <c r="O292" s="55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84" t="s">
        <v>711</v>
      </c>
      <c r="AT292" s="184" t="s">
        <v>140</v>
      </c>
      <c r="AU292" s="184" t="s">
        <v>82</v>
      </c>
      <c r="AY292" s="14" t="s">
        <v>137</v>
      </c>
      <c r="BE292" s="185">
        <f>IF(N292="základná",J292,0)</f>
        <v>0</v>
      </c>
      <c r="BF292" s="185">
        <f>IF(N292="znížená",J292,0)</f>
        <v>0</v>
      </c>
      <c r="BG292" s="185">
        <f>IF(N292="zákl. prenesená",J292,0)</f>
        <v>0</v>
      </c>
      <c r="BH292" s="185">
        <f>IF(N292="zníž. prenesená",J292,0)</f>
        <v>0</v>
      </c>
      <c r="BI292" s="185">
        <f>IF(N292="nulová",J292,0)</f>
        <v>0</v>
      </c>
      <c r="BJ292" s="14" t="s">
        <v>115</v>
      </c>
      <c r="BK292" s="185">
        <f>ROUND(I292*H292,2)</f>
        <v>0</v>
      </c>
      <c r="BL292" s="14" t="s">
        <v>711</v>
      </c>
      <c r="BM292" s="184" t="s">
        <v>712</v>
      </c>
    </row>
    <row r="293" spans="1:65" s="2" customFormat="1" ht="16.5" customHeight="1">
      <c r="A293" s="29"/>
      <c r="B293" s="137"/>
      <c r="C293" s="172" t="s">
        <v>713</v>
      </c>
      <c r="D293" s="172" t="s">
        <v>140</v>
      </c>
      <c r="E293" s="173" t="s">
        <v>714</v>
      </c>
      <c r="F293" s="174" t="s">
        <v>715</v>
      </c>
      <c r="G293" s="175" t="s">
        <v>710</v>
      </c>
      <c r="H293" s="176">
        <v>5.3</v>
      </c>
      <c r="I293" s="177"/>
      <c r="J293" s="178">
        <f>ROUND(I293*H293,2)</f>
        <v>0</v>
      </c>
      <c r="K293" s="179"/>
      <c r="L293" s="30"/>
      <c r="M293" s="198" t="s">
        <v>1</v>
      </c>
      <c r="N293" s="199" t="s">
        <v>40</v>
      </c>
      <c r="O293" s="200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84" t="s">
        <v>711</v>
      </c>
      <c r="AT293" s="184" t="s">
        <v>140</v>
      </c>
      <c r="AU293" s="184" t="s">
        <v>82</v>
      </c>
      <c r="AY293" s="14" t="s">
        <v>137</v>
      </c>
      <c r="BE293" s="185">
        <f>IF(N293="základná",J293,0)</f>
        <v>0</v>
      </c>
      <c r="BF293" s="185">
        <f>IF(N293="znížená",J293,0)</f>
        <v>0</v>
      </c>
      <c r="BG293" s="185">
        <f>IF(N293="zákl. prenesená",J293,0)</f>
        <v>0</v>
      </c>
      <c r="BH293" s="185">
        <f>IF(N293="zníž. prenesená",J293,0)</f>
        <v>0</v>
      </c>
      <c r="BI293" s="185">
        <f>IF(N293="nulová",J293,0)</f>
        <v>0</v>
      </c>
      <c r="BJ293" s="14" t="s">
        <v>115</v>
      </c>
      <c r="BK293" s="185">
        <f>ROUND(I293*H293,2)</f>
        <v>0</v>
      </c>
      <c r="BL293" s="14" t="s">
        <v>711</v>
      </c>
      <c r="BM293" s="184" t="s">
        <v>716</v>
      </c>
    </row>
    <row r="294" spans="1:65" s="2" customFormat="1" ht="6.95" customHeight="1">
      <c r="A294" s="29"/>
      <c r="B294" s="44"/>
      <c r="C294" s="45"/>
      <c r="D294" s="45"/>
      <c r="E294" s="45"/>
      <c r="F294" s="45"/>
      <c r="G294" s="45"/>
      <c r="H294" s="45"/>
      <c r="I294" s="119"/>
      <c r="J294" s="45"/>
      <c r="K294" s="45"/>
      <c r="L294" s="30"/>
      <c r="M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</row>
  </sheetData>
  <autoFilter ref="C140:K293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2"/>
  <sheetViews>
    <sheetView showGridLines="0" tabSelected="1" topLeftCell="A49" workbookViewId="0">
      <selection activeCell="Z62" sqref="Z6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41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87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42" t="str">
        <f>'Rekapitulácia stavby'!K6</f>
        <v>Rekonštrukcia strechy Nám. Majstra Pavla 47, Levoča</v>
      </c>
      <c r="F7" s="243"/>
      <c r="G7" s="243"/>
      <c r="H7" s="243"/>
      <c r="I7" s="90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2" t="s">
        <v>717</v>
      </c>
      <c r="F9" s="244"/>
      <c r="G9" s="244"/>
      <c r="H9" s="244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4" t="s">
        <v>21</v>
      </c>
      <c r="J12" s="52" t="str">
        <f>'Rekapitulácia stavby'!AN8</f>
        <v>11. 9. 2020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26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5" t="str">
        <f>'Rekapitulácia stavby'!E14</f>
        <v>Vyplň údaj</v>
      </c>
      <c r="F18" s="206"/>
      <c r="G18" s="206"/>
      <c r="H18" s="206"/>
      <c r="I18" s="9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1" t="s">
        <v>1</v>
      </c>
      <c r="F27" s="211"/>
      <c r="G27" s="211"/>
      <c r="H27" s="21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2" t="s">
        <v>90</v>
      </c>
      <c r="E30" s="29"/>
      <c r="F30" s="29"/>
      <c r="G30" s="29"/>
      <c r="H30" s="29"/>
      <c r="I30" s="93"/>
      <c r="J30" s="100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101" t="s">
        <v>91</v>
      </c>
      <c r="E31" s="29"/>
      <c r="F31" s="29"/>
      <c r="G31" s="29"/>
      <c r="H31" s="29"/>
      <c r="I31" s="93"/>
      <c r="J31" s="100">
        <f>J115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93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99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10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4" t="s">
        <v>38</v>
      </c>
      <c r="E35" s="24" t="s">
        <v>39</v>
      </c>
      <c r="F35" s="105">
        <f>ROUND((SUM(BE115:BE122) + SUM(BE142:BE271)),  2)</f>
        <v>0</v>
      </c>
      <c r="G35" s="29"/>
      <c r="H35" s="29"/>
      <c r="I35" s="106">
        <v>0.2</v>
      </c>
      <c r="J35" s="105">
        <f>ROUND(((SUM(BE115:BE122) + SUM(BE142:BE271))*I35),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40</v>
      </c>
      <c r="F36" s="105">
        <f>ROUND((SUM(BF115:BF122) + SUM(BF142:BF271)),  2)</f>
        <v>0</v>
      </c>
      <c r="G36" s="29"/>
      <c r="H36" s="29"/>
      <c r="I36" s="106">
        <v>0.2</v>
      </c>
      <c r="J36" s="105">
        <f>ROUND(((SUM(BF115:BF122) + SUM(BF142:BF271))*I36),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5">
        <f>ROUND((SUM(BG115:BG122) + SUM(BG142:BG271)),  2)</f>
        <v>0</v>
      </c>
      <c r="G37" s="29"/>
      <c r="H37" s="29"/>
      <c r="I37" s="106">
        <v>0.2</v>
      </c>
      <c r="J37" s="10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5">
        <f>ROUND((SUM(BH115:BH122) + SUM(BH142:BH271)),  2)</f>
        <v>0</v>
      </c>
      <c r="G38" s="29"/>
      <c r="H38" s="29"/>
      <c r="I38" s="106">
        <v>0.2</v>
      </c>
      <c r="J38" s="105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43</v>
      </c>
      <c r="F39" s="105">
        <f>ROUND((SUM(BI115:BI122) + SUM(BI142:BI271)),  2)</f>
        <v>0</v>
      </c>
      <c r="G39" s="29"/>
      <c r="H39" s="29"/>
      <c r="I39" s="106">
        <v>0</v>
      </c>
      <c r="J39" s="105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7"/>
      <c r="D41" s="108" t="s">
        <v>44</v>
      </c>
      <c r="E41" s="57"/>
      <c r="F41" s="57"/>
      <c r="G41" s="109" t="s">
        <v>45</v>
      </c>
      <c r="H41" s="110" t="s">
        <v>46</v>
      </c>
      <c r="I41" s="111"/>
      <c r="J41" s="112">
        <f>SUM(J32:J39)</f>
        <v>0</v>
      </c>
      <c r="K41" s="113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3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4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5" t="s">
        <v>50</v>
      </c>
      <c r="G61" s="42" t="s">
        <v>49</v>
      </c>
      <c r="H61" s="32"/>
      <c r="I61" s="116"/>
      <c r="J61" s="117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8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5" t="s">
        <v>50</v>
      </c>
      <c r="G76" s="42" t="s">
        <v>49</v>
      </c>
      <c r="H76" s="32"/>
      <c r="I76" s="116"/>
      <c r="J76" s="117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95" customHeight="1">
      <c r="A77" s="29"/>
      <c r="B77" s="44"/>
      <c r="C77" s="45"/>
      <c r="D77" s="45"/>
      <c r="E77" s="45"/>
      <c r="F77" s="45"/>
      <c r="G77" s="45"/>
      <c r="H77" s="45"/>
      <c r="I77" s="119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5.95" customHeight="1"/>
    <row r="79" spans="1:31" ht="15.95" customHeight="1"/>
    <row r="80" spans="1:31" ht="15.95" customHeight="1"/>
    <row r="81" spans="1:47" s="2" customFormat="1" ht="15.95" customHeight="1">
      <c r="A81" s="29"/>
      <c r="B81" s="46"/>
      <c r="C81" s="47"/>
      <c r="D81" s="47"/>
      <c r="E81" s="47"/>
      <c r="F81" s="47"/>
      <c r="G81" s="47"/>
      <c r="H81" s="47"/>
      <c r="I81" s="120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15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15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5.95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5.95" customHeight="1">
      <c r="A85" s="29"/>
      <c r="B85" s="30"/>
      <c r="C85" s="29"/>
      <c r="D85" s="29"/>
      <c r="E85" s="242" t="str">
        <f>E7</f>
        <v>Rekonštrukcia strechy Nám. Majstra Pavla 47, Levoča</v>
      </c>
      <c r="F85" s="243"/>
      <c r="G85" s="243"/>
      <c r="H85" s="243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5.95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5.95" customHeight="1">
      <c r="A87" s="29"/>
      <c r="B87" s="30"/>
      <c r="C87" s="29"/>
      <c r="D87" s="29"/>
      <c r="E87" s="222" t="str">
        <f>E9</f>
        <v>02 - II.etapa</v>
      </c>
      <c r="F87" s="244"/>
      <c r="G87" s="244"/>
      <c r="H87" s="244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15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95" customHeight="1">
      <c r="A89" s="29"/>
      <c r="B89" s="30"/>
      <c r="C89" s="24" t="s">
        <v>19</v>
      </c>
      <c r="D89" s="29"/>
      <c r="E89" s="29"/>
      <c r="F89" s="22" t="str">
        <f>F12</f>
        <v>Levoča</v>
      </c>
      <c r="G89" s="29"/>
      <c r="H89" s="29"/>
      <c r="I89" s="94" t="s">
        <v>21</v>
      </c>
      <c r="J89" s="52" t="str">
        <f>IF(J12="","",J12)</f>
        <v>11. 9. 2020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95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29</v>
      </c>
      <c r="J91" s="27" t="str">
        <f>E21</f>
        <v>Ing. Arch. M.Dzurilla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95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5.9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15.95" customHeight="1">
      <c r="A94" s="29"/>
      <c r="B94" s="30"/>
      <c r="C94" s="121" t="s">
        <v>93</v>
      </c>
      <c r="D94" s="107"/>
      <c r="E94" s="107"/>
      <c r="F94" s="107"/>
      <c r="G94" s="107"/>
      <c r="H94" s="107"/>
      <c r="I94" s="122"/>
      <c r="J94" s="123" t="s">
        <v>94</v>
      </c>
      <c r="K94" s="10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5.9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15.95" customHeight="1">
      <c r="A96" s="29"/>
      <c r="B96" s="30"/>
      <c r="C96" s="124" t="s">
        <v>95</v>
      </c>
      <c r="D96" s="29"/>
      <c r="E96" s="29"/>
      <c r="F96" s="29"/>
      <c r="G96" s="29"/>
      <c r="H96" s="29"/>
      <c r="I96" s="93"/>
      <c r="J96" s="68">
        <f>J142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15.95" customHeight="1">
      <c r="B97" s="125"/>
      <c r="D97" s="126" t="s">
        <v>97</v>
      </c>
      <c r="E97" s="127"/>
      <c r="F97" s="127"/>
      <c r="G97" s="127"/>
      <c r="H97" s="127"/>
      <c r="I97" s="128"/>
      <c r="J97" s="129">
        <f>J143</f>
        <v>0</v>
      </c>
      <c r="L97" s="125"/>
    </row>
    <row r="98" spans="2:12" s="10" customFormat="1" ht="15.95" customHeight="1">
      <c r="B98" s="130"/>
      <c r="D98" s="131" t="s">
        <v>98</v>
      </c>
      <c r="E98" s="132"/>
      <c r="F98" s="132"/>
      <c r="G98" s="132"/>
      <c r="H98" s="132"/>
      <c r="I98" s="133"/>
      <c r="J98" s="134">
        <f>J144</f>
        <v>0</v>
      </c>
      <c r="L98" s="130"/>
    </row>
    <row r="99" spans="2:12" s="10" customFormat="1" ht="15.95" customHeight="1">
      <c r="B99" s="130"/>
      <c r="D99" s="131" t="s">
        <v>718</v>
      </c>
      <c r="E99" s="132"/>
      <c r="F99" s="132"/>
      <c r="G99" s="132"/>
      <c r="H99" s="132"/>
      <c r="I99" s="133"/>
      <c r="J99" s="134">
        <f>J145</f>
        <v>0</v>
      </c>
      <c r="L99" s="130"/>
    </row>
    <row r="100" spans="2:12" s="10" customFormat="1" ht="15.95" customHeight="1">
      <c r="B100" s="130"/>
      <c r="D100" s="131" t="s">
        <v>99</v>
      </c>
      <c r="E100" s="132"/>
      <c r="F100" s="132"/>
      <c r="G100" s="132"/>
      <c r="H100" s="132"/>
      <c r="I100" s="133"/>
      <c r="J100" s="134">
        <f>J150</f>
        <v>0</v>
      </c>
      <c r="L100" s="130"/>
    </row>
    <row r="101" spans="2:12" s="10" customFormat="1" ht="15.95" customHeight="1">
      <c r="B101" s="130"/>
      <c r="D101" s="131" t="s">
        <v>100</v>
      </c>
      <c r="E101" s="132"/>
      <c r="F101" s="132"/>
      <c r="G101" s="132"/>
      <c r="H101" s="132"/>
      <c r="I101" s="133"/>
      <c r="J101" s="134">
        <f>J155</f>
        <v>0</v>
      </c>
      <c r="L101" s="130"/>
    </row>
    <row r="102" spans="2:12" s="10" customFormat="1" ht="15.95" customHeight="1">
      <c r="B102" s="130"/>
      <c r="D102" s="131" t="s">
        <v>101</v>
      </c>
      <c r="E102" s="132"/>
      <c r="F102" s="132"/>
      <c r="G102" s="132"/>
      <c r="H102" s="132"/>
      <c r="I102" s="133"/>
      <c r="J102" s="134">
        <f>J168</f>
        <v>0</v>
      </c>
      <c r="L102" s="130"/>
    </row>
    <row r="103" spans="2:12" s="9" customFormat="1" ht="15.95" customHeight="1">
      <c r="B103" s="125"/>
      <c r="D103" s="126" t="s">
        <v>102</v>
      </c>
      <c r="E103" s="127"/>
      <c r="F103" s="127"/>
      <c r="G103" s="127"/>
      <c r="H103" s="127"/>
      <c r="I103" s="128"/>
      <c r="J103" s="129">
        <f>J170</f>
        <v>0</v>
      </c>
      <c r="L103" s="125"/>
    </row>
    <row r="104" spans="2:12" s="10" customFormat="1" ht="15.95" customHeight="1">
      <c r="B104" s="130"/>
      <c r="D104" s="131" t="s">
        <v>103</v>
      </c>
      <c r="E104" s="132"/>
      <c r="F104" s="132"/>
      <c r="G104" s="132"/>
      <c r="H104" s="132"/>
      <c r="I104" s="133"/>
      <c r="J104" s="134">
        <f>J171</f>
        <v>0</v>
      </c>
      <c r="L104" s="130"/>
    </row>
    <row r="105" spans="2:12" s="10" customFormat="1" ht="15.95" customHeight="1">
      <c r="B105" s="130"/>
      <c r="D105" s="131" t="s">
        <v>104</v>
      </c>
      <c r="E105" s="132"/>
      <c r="F105" s="132"/>
      <c r="G105" s="132"/>
      <c r="H105" s="132"/>
      <c r="I105" s="133"/>
      <c r="J105" s="134">
        <f>J175</f>
        <v>0</v>
      </c>
      <c r="L105" s="130"/>
    </row>
    <row r="106" spans="2:12" s="10" customFormat="1" ht="15.95" customHeight="1">
      <c r="B106" s="130"/>
      <c r="D106" s="131" t="s">
        <v>105</v>
      </c>
      <c r="E106" s="132"/>
      <c r="F106" s="132"/>
      <c r="G106" s="132"/>
      <c r="H106" s="132"/>
      <c r="I106" s="133"/>
      <c r="J106" s="134">
        <f>J198</f>
        <v>0</v>
      </c>
      <c r="L106" s="130"/>
    </row>
    <row r="107" spans="2:12" s="10" customFormat="1" ht="15.95" customHeight="1">
      <c r="B107" s="130"/>
      <c r="D107" s="131" t="s">
        <v>106</v>
      </c>
      <c r="E107" s="132"/>
      <c r="F107" s="132"/>
      <c r="G107" s="132"/>
      <c r="H107" s="132"/>
      <c r="I107" s="133"/>
      <c r="J107" s="134">
        <f>J227</f>
        <v>0</v>
      </c>
      <c r="L107" s="130"/>
    </row>
    <row r="108" spans="2:12" s="10" customFormat="1" ht="15.95" customHeight="1">
      <c r="B108" s="130"/>
      <c r="D108" s="131" t="s">
        <v>107</v>
      </c>
      <c r="E108" s="132"/>
      <c r="F108" s="132"/>
      <c r="G108" s="132"/>
      <c r="H108" s="132"/>
      <c r="I108" s="133"/>
      <c r="J108" s="134">
        <f>J257</f>
        <v>0</v>
      </c>
      <c r="L108" s="130"/>
    </row>
    <row r="109" spans="2:12" s="10" customFormat="1" ht="15.95" customHeight="1">
      <c r="B109" s="130"/>
      <c r="D109" s="131" t="s">
        <v>108</v>
      </c>
      <c r="E109" s="132"/>
      <c r="F109" s="132"/>
      <c r="G109" s="132"/>
      <c r="H109" s="132"/>
      <c r="I109" s="133"/>
      <c r="J109" s="134">
        <f>J262</f>
        <v>0</v>
      </c>
      <c r="L109" s="130"/>
    </row>
    <row r="110" spans="2:12" s="9" customFormat="1" ht="15.95" customHeight="1">
      <c r="B110" s="125"/>
      <c r="D110" s="126" t="s">
        <v>109</v>
      </c>
      <c r="E110" s="127"/>
      <c r="F110" s="127"/>
      <c r="G110" s="127"/>
      <c r="H110" s="127"/>
      <c r="I110" s="128"/>
      <c r="J110" s="129">
        <f>J265</f>
        <v>0</v>
      </c>
      <c r="L110" s="125"/>
    </row>
    <row r="111" spans="2:12" s="10" customFormat="1" ht="15.95" customHeight="1">
      <c r="B111" s="130"/>
      <c r="D111" s="131" t="s">
        <v>110</v>
      </c>
      <c r="E111" s="132"/>
      <c r="F111" s="132"/>
      <c r="G111" s="132"/>
      <c r="H111" s="132"/>
      <c r="I111" s="133"/>
      <c r="J111" s="134">
        <f>J266</f>
        <v>0</v>
      </c>
      <c r="L111" s="130"/>
    </row>
    <row r="112" spans="2:12" s="9" customFormat="1" ht="15.95" customHeight="1">
      <c r="B112" s="125"/>
      <c r="D112" s="126" t="s">
        <v>111</v>
      </c>
      <c r="E112" s="127"/>
      <c r="F112" s="127"/>
      <c r="G112" s="127"/>
      <c r="H112" s="127"/>
      <c r="I112" s="128"/>
      <c r="J112" s="129">
        <f>J269</f>
        <v>0</v>
      </c>
      <c r="L112" s="125"/>
    </row>
    <row r="113" spans="1:65" s="2" customFormat="1" ht="15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95" customHeight="1">
      <c r="A115" s="29"/>
      <c r="B115" s="30"/>
      <c r="C115" s="124" t="s">
        <v>112</v>
      </c>
      <c r="D115" s="29"/>
      <c r="E115" s="29"/>
      <c r="F115" s="29"/>
      <c r="G115" s="29"/>
      <c r="H115" s="29"/>
      <c r="I115" s="93"/>
      <c r="J115" s="135">
        <f>ROUND(J116 + J117 + J118 + J119 + J120 + J121,2)</f>
        <v>0</v>
      </c>
      <c r="K115" s="29"/>
      <c r="L115" s="39"/>
      <c r="N115" s="136" t="s">
        <v>38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95" customHeight="1">
      <c r="A116" s="29"/>
      <c r="B116" s="137"/>
      <c r="C116" s="93"/>
      <c r="D116" s="246" t="s">
        <v>113</v>
      </c>
      <c r="E116" s="247"/>
      <c r="F116" s="247"/>
      <c r="G116" s="93"/>
      <c r="H116" s="93"/>
      <c r="I116" s="93"/>
      <c r="J116" s="139">
        <v>0</v>
      </c>
      <c r="K116" s="93"/>
      <c r="L116" s="140"/>
      <c r="M116" s="141"/>
      <c r="N116" s="142" t="s">
        <v>40</v>
      </c>
      <c r="O116" s="141"/>
      <c r="P116" s="141"/>
      <c r="Q116" s="141"/>
      <c r="R116" s="141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3" t="s">
        <v>114</v>
      </c>
      <c r="AZ116" s="141"/>
      <c r="BA116" s="141"/>
      <c r="BB116" s="141"/>
      <c r="BC116" s="141"/>
      <c r="BD116" s="141"/>
      <c r="BE116" s="144">
        <f t="shared" ref="BE116:BE121" si="0">IF(N116="základná",J116,0)</f>
        <v>0</v>
      </c>
      <c r="BF116" s="144">
        <f t="shared" ref="BF116:BF121" si="1">IF(N116="znížená",J116,0)</f>
        <v>0</v>
      </c>
      <c r="BG116" s="144">
        <f t="shared" ref="BG116:BG121" si="2">IF(N116="zákl. prenesená",J116,0)</f>
        <v>0</v>
      </c>
      <c r="BH116" s="144">
        <f t="shared" ref="BH116:BH121" si="3">IF(N116="zníž. prenesená",J116,0)</f>
        <v>0</v>
      </c>
      <c r="BI116" s="144">
        <f t="shared" ref="BI116:BI121" si="4">IF(N116="nulová",J116,0)</f>
        <v>0</v>
      </c>
      <c r="BJ116" s="143" t="s">
        <v>115</v>
      </c>
      <c r="BK116" s="141"/>
      <c r="BL116" s="141"/>
      <c r="BM116" s="141"/>
    </row>
    <row r="117" spans="1:65" s="2" customFormat="1" ht="15.95" customHeight="1">
      <c r="A117" s="29"/>
      <c r="B117" s="137"/>
      <c r="C117" s="93"/>
      <c r="D117" s="246" t="s">
        <v>116</v>
      </c>
      <c r="E117" s="247"/>
      <c r="F117" s="247"/>
      <c r="G117" s="93"/>
      <c r="H117" s="93"/>
      <c r="I117" s="93"/>
      <c r="J117" s="139">
        <v>0</v>
      </c>
      <c r="K117" s="93"/>
      <c r="L117" s="140"/>
      <c r="M117" s="141"/>
      <c r="N117" s="142" t="s">
        <v>40</v>
      </c>
      <c r="O117" s="141"/>
      <c r="P117" s="141"/>
      <c r="Q117" s="141"/>
      <c r="R117" s="141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3" t="s">
        <v>114</v>
      </c>
      <c r="AZ117" s="141"/>
      <c r="BA117" s="141"/>
      <c r="BB117" s="141"/>
      <c r="BC117" s="141"/>
      <c r="BD117" s="141"/>
      <c r="BE117" s="144">
        <f t="shared" si="0"/>
        <v>0</v>
      </c>
      <c r="BF117" s="144">
        <f t="shared" si="1"/>
        <v>0</v>
      </c>
      <c r="BG117" s="144">
        <f t="shared" si="2"/>
        <v>0</v>
      </c>
      <c r="BH117" s="144">
        <f t="shared" si="3"/>
        <v>0</v>
      </c>
      <c r="BI117" s="144">
        <f t="shared" si="4"/>
        <v>0</v>
      </c>
      <c r="BJ117" s="143" t="s">
        <v>115</v>
      </c>
      <c r="BK117" s="141"/>
      <c r="BL117" s="141"/>
      <c r="BM117" s="141"/>
    </row>
    <row r="118" spans="1:65" s="2" customFormat="1" ht="15.95" customHeight="1">
      <c r="A118" s="29"/>
      <c r="B118" s="137"/>
      <c r="C118" s="93"/>
      <c r="D118" s="246" t="s">
        <v>117</v>
      </c>
      <c r="E118" s="247"/>
      <c r="F118" s="247"/>
      <c r="G118" s="93"/>
      <c r="H118" s="93"/>
      <c r="I118" s="93"/>
      <c r="J118" s="139">
        <v>0</v>
      </c>
      <c r="K118" s="93"/>
      <c r="L118" s="140"/>
      <c r="M118" s="141"/>
      <c r="N118" s="142" t="s">
        <v>40</v>
      </c>
      <c r="O118" s="141"/>
      <c r="P118" s="141"/>
      <c r="Q118" s="141"/>
      <c r="R118" s="141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3" t="s">
        <v>114</v>
      </c>
      <c r="AZ118" s="141"/>
      <c r="BA118" s="141"/>
      <c r="BB118" s="141"/>
      <c r="BC118" s="141"/>
      <c r="BD118" s="141"/>
      <c r="BE118" s="144">
        <f t="shared" si="0"/>
        <v>0</v>
      </c>
      <c r="BF118" s="144">
        <f t="shared" si="1"/>
        <v>0</v>
      </c>
      <c r="BG118" s="144">
        <f t="shared" si="2"/>
        <v>0</v>
      </c>
      <c r="BH118" s="144">
        <f t="shared" si="3"/>
        <v>0</v>
      </c>
      <c r="BI118" s="144">
        <f t="shared" si="4"/>
        <v>0</v>
      </c>
      <c r="BJ118" s="143" t="s">
        <v>115</v>
      </c>
      <c r="BK118" s="141"/>
      <c r="BL118" s="141"/>
      <c r="BM118" s="141"/>
    </row>
    <row r="119" spans="1:65" s="2" customFormat="1" ht="15.95" customHeight="1">
      <c r="A119" s="29"/>
      <c r="B119" s="137"/>
      <c r="C119" s="93"/>
      <c r="D119" s="246" t="s">
        <v>118</v>
      </c>
      <c r="E119" s="247"/>
      <c r="F119" s="247"/>
      <c r="G119" s="93"/>
      <c r="H119" s="93"/>
      <c r="I119" s="93"/>
      <c r="J119" s="139">
        <v>0</v>
      </c>
      <c r="K119" s="93"/>
      <c r="L119" s="140"/>
      <c r="M119" s="141"/>
      <c r="N119" s="142" t="s">
        <v>40</v>
      </c>
      <c r="O119" s="141"/>
      <c r="P119" s="141"/>
      <c r="Q119" s="141"/>
      <c r="R119" s="141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3" t="s">
        <v>114</v>
      </c>
      <c r="AZ119" s="141"/>
      <c r="BA119" s="141"/>
      <c r="BB119" s="141"/>
      <c r="BC119" s="141"/>
      <c r="BD119" s="141"/>
      <c r="BE119" s="144">
        <f t="shared" si="0"/>
        <v>0</v>
      </c>
      <c r="BF119" s="144">
        <f t="shared" si="1"/>
        <v>0</v>
      </c>
      <c r="BG119" s="144">
        <f t="shared" si="2"/>
        <v>0</v>
      </c>
      <c r="BH119" s="144">
        <f t="shared" si="3"/>
        <v>0</v>
      </c>
      <c r="BI119" s="144">
        <f t="shared" si="4"/>
        <v>0</v>
      </c>
      <c r="BJ119" s="143" t="s">
        <v>115</v>
      </c>
      <c r="BK119" s="141"/>
      <c r="BL119" s="141"/>
      <c r="BM119" s="141"/>
    </row>
    <row r="120" spans="1:65" s="2" customFormat="1" ht="15.95" customHeight="1">
      <c r="A120" s="29"/>
      <c r="B120" s="137"/>
      <c r="C120" s="93"/>
      <c r="D120" s="246" t="s">
        <v>119</v>
      </c>
      <c r="E120" s="247"/>
      <c r="F120" s="247"/>
      <c r="G120" s="93"/>
      <c r="H120" s="93"/>
      <c r="I120" s="93"/>
      <c r="J120" s="139">
        <v>0</v>
      </c>
      <c r="K120" s="93"/>
      <c r="L120" s="140"/>
      <c r="M120" s="141"/>
      <c r="N120" s="142" t="s">
        <v>40</v>
      </c>
      <c r="O120" s="141"/>
      <c r="P120" s="141"/>
      <c r="Q120" s="141"/>
      <c r="R120" s="141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3" t="s">
        <v>114</v>
      </c>
      <c r="AZ120" s="141"/>
      <c r="BA120" s="141"/>
      <c r="BB120" s="141"/>
      <c r="BC120" s="141"/>
      <c r="BD120" s="141"/>
      <c r="BE120" s="144">
        <f t="shared" si="0"/>
        <v>0</v>
      </c>
      <c r="BF120" s="144">
        <f t="shared" si="1"/>
        <v>0</v>
      </c>
      <c r="BG120" s="144">
        <f t="shared" si="2"/>
        <v>0</v>
      </c>
      <c r="BH120" s="144">
        <f t="shared" si="3"/>
        <v>0</v>
      </c>
      <c r="BI120" s="144">
        <f t="shared" si="4"/>
        <v>0</v>
      </c>
      <c r="BJ120" s="143" t="s">
        <v>115</v>
      </c>
      <c r="BK120" s="141"/>
      <c r="BL120" s="141"/>
      <c r="BM120" s="141"/>
    </row>
    <row r="121" spans="1:65" s="2" customFormat="1" ht="15.95" customHeight="1">
      <c r="A121" s="29"/>
      <c r="B121" s="137"/>
      <c r="C121" s="93"/>
      <c r="D121" s="138" t="s">
        <v>120</v>
      </c>
      <c r="E121" s="93"/>
      <c r="F121" s="93"/>
      <c r="G121" s="93"/>
      <c r="H121" s="93"/>
      <c r="I121" s="93"/>
      <c r="J121" s="139">
        <f>ROUND(J30*T121,2)</f>
        <v>0</v>
      </c>
      <c r="K121" s="93"/>
      <c r="L121" s="140"/>
      <c r="M121" s="141"/>
      <c r="N121" s="142" t="s">
        <v>40</v>
      </c>
      <c r="O121" s="141"/>
      <c r="P121" s="141"/>
      <c r="Q121" s="141"/>
      <c r="R121" s="141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3" t="s">
        <v>121</v>
      </c>
      <c r="AZ121" s="141"/>
      <c r="BA121" s="141"/>
      <c r="BB121" s="141"/>
      <c r="BC121" s="141"/>
      <c r="BD121" s="141"/>
      <c r="BE121" s="144">
        <f t="shared" si="0"/>
        <v>0</v>
      </c>
      <c r="BF121" s="144">
        <f t="shared" si="1"/>
        <v>0</v>
      </c>
      <c r="BG121" s="144">
        <f t="shared" si="2"/>
        <v>0</v>
      </c>
      <c r="BH121" s="144">
        <f t="shared" si="3"/>
        <v>0</v>
      </c>
      <c r="BI121" s="144">
        <f t="shared" si="4"/>
        <v>0</v>
      </c>
      <c r="BJ121" s="143" t="s">
        <v>115</v>
      </c>
      <c r="BK121" s="141"/>
      <c r="BL121" s="141"/>
      <c r="BM121" s="141"/>
    </row>
    <row r="122" spans="1:65" s="2" customFormat="1" ht="15.95" customHeight="1">
      <c r="A122" s="29"/>
      <c r="B122" s="30"/>
      <c r="C122" s="29"/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5.95" customHeight="1">
      <c r="A123" s="29"/>
      <c r="B123" s="30"/>
      <c r="C123" s="145" t="s">
        <v>122</v>
      </c>
      <c r="D123" s="107"/>
      <c r="E123" s="107"/>
      <c r="F123" s="107"/>
      <c r="G123" s="107"/>
      <c r="H123" s="107"/>
      <c r="I123" s="122"/>
      <c r="J123" s="146">
        <f>ROUND(J96+J115,2)</f>
        <v>0</v>
      </c>
      <c r="K123" s="107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15.95" customHeight="1">
      <c r="A124" s="29"/>
      <c r="B124" s="44"/>
      <c r="C124" s="45"/>
      <c r="D124" s="45"/>
      <c r="E124" s="45"/>
      <c r="F124" s="45"/>
      <c r="G124" s="45"/>
      <c r="H124" s="45"/>
      <c r="I124" s="119"/>
      <c r="J124" s="45"/>
      <c r="K124" s="45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ht="15.95" customHeight="1"/>
    <row r="126" spans="1:65" ht="15.95" customHeight="1"/>
    <row r="127" spans="1:65" ht="15.95" customHeight="1"/>
    <row r="128" spans="1:65" s="2" customFormat="1" ht="15.95" customHeight="1">
      <c r="A128" s="29"/>
      <c r="B128" s="46"/>
      <c r="C128" s="47"/>
      <c r="D128" s="47"/>
      <c r="E128" s="47"/>
      <c r="F128" s="47"/>
      <c r="G128" s="47"/>
      <c r="H128" s="47"/>
      <c r="I128" s="120"/>
      <c r="J128" s="47"/>
      <c r="K128" s="47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3" s="2" customFormat="1" ht="24.95" customHeight="1">
      <c r="A129" s="29"/>
      <c r="B129" s="30"/>
      <c r="C129" s="18" t="s">
        <v>123</v>
      </c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2" customFormat="1" ht="12" customHeight="1">
      <c r="A131" s="29"/>
      <c r="B131" s="30"/>
      <c r="C131" s="24" t="s">
        <v>15</v>
      </c>
      <c r="D131" s="29"/>
      <c r="E131" s="29"/>
      <c r="F131" s="29"/>
      <c r="G131" s="29"/>
      <c r="H131" s="29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3" s="2" customFormat="1" ht="16.5" customHeight="1">
      <c r="A132" s="29"/>
      <c r="B132" s="30"/>
      <c r="C132" s="29"/>
      <c r="D132" s="29"/>
      <c r="E132" s="242" t="str">
        <f>E7</f>
        <v>Rekonštrukcia strechy Nám. Majstra Pavla 47, Levoča</v>
      </c>
      <c r="F132" s="243"/>
      <c r="G132" s="243"/>
      <c r="H132" s="243"/>
      <c r="I132" s="93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4" t="s">
        <v>88</v>
      </c>
      <c r="D133" s="29"/>
      <c r="E133" s="29"/>
      <c r="F133" s="29"/>
      <c r="G133" s="29"/>
      <c r="H133" s="29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222" t="str">
        <f>E9</f>
        <v>02 - II.etapa</v>
      </c>
      <c r="F134" s="244"/>
      <c r="G134" s="244"/>
      <c r="H134" s="244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93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2" customHeight="1">
      <c r="A136" s="29"/>
      <c r="B136" s="30"/>
      <c r="C136" s="24" t="s">
        <v>19</v>
      </c>
      <c r="D136" s="29"/>
      <c r="E136" s="29"/>
      <c r="F136" s="22" t="str">
        <f>F12</f>
        <v>Levoča</v>
      </c>
      <c r="G136" s="29"/>
      <c r="H136" s="29"/>
      <c r="I136" s="94" t="s">
        <v>21</v>
      </c>
      <c r="J136" s="52" t="str">
        <f>IF(J12="","",J12)</f>
        <v>11. 9. 2020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93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25.7" customHeight="1">
      <c r="A138" s="29"/>
      <c r="B138" s="30"/>
      <c r="C138" s="24" t="s">
        <v>23</v>
      </c>
      <c r="D138" s="29"/>
      <c r="E138" s="29"/>
      <c r="F138" s="22" t="str">
        <f>E15</f>
        <v xml:space="preserve"> </v>
      </c>
      <c r="G138" s="29"/>
      <c r="H138" s="29"/>
      <c r="I138" s="94" t="s">
        <v>29</v>
      </c>
      <c r="J138" s="27" t="str">
        <f>E21</f>
        <v>Ing. Arch. M.Dzurilla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4" t="s">
        <v>27</v>
      </c>
      <c r="D139" s="29"/>
      <c r="E139" s="29"/>
      <c r="F139" s="22" t="str">
        <f>IF(E18="","",E18)</f>
        <v>Vyplň údaj</v>
      </c>
      <c r="G139" s="29"/>
      <c r="H139" s="29"/>
      <c r="I139" s="94" t="s">
        <v>32</v>
      </c>
      <c r="J139" s="27" t="str">
        <f>E24</f>
        <v xml:space="preserve"> 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0.35" customHeight="1">
      <c r="A140" s="29"/>
      <c r="B140" s="30"/>
      <c r="C140" s="29"/>
      <c r="D140" s="29"/>
      <c r="E140" s="29"/>
      <c r="F140" s="29"/>
      <c r="G140" s="29"/>
      <c r="H140" s="29"/>
      <c r="I140" s="93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11" customFormat="1" ht="29.25" customHeight="1">
      <c r="A141" s="147"/>
      <c r="B141" s="148"/>
      <c r="C141" s="149" t="s">
        <v>124</v>
      </c>
      <c r="D141" s="150" t="s">
        <v>59</v>
      </c>
      <c r="E141" s="150" t="s">
        <v>55</v>
      </c>
      <c r="F141" s="150" t="s">
        <v>56</v>
      </c>
      <c r="G141" s="150" t="s">
        <v>125</v>
      </c>
      <c r="H141" s="150" t="s">
        <v>126</v>
      </c>
      <c r="I141" s="151" t="s">
        <v>127</v>
      </c>
      <c r="J141" s="152" t="s">
        <v>94</v>
      </c>
      <c r="K141" s="153" t="s">
        <v>128</v>
      </c>
      <c r="L141" s="154"/>
      <c r="M141" s="59" t="s">
        <v>1</v>
      </c>
      <c r="N141" s="60" t="s">
        <v>38</v>
      </c>
      <c r="O141" s="60" t="s">
        <v>129</v>
      </c>
      <c r="P141" s="60" t="s">
        <v>130</v>
      </c>
      <c r="Q141" s="60" t="s">
        <v>131</v>
      </c>
      <c r="R141" s="60" t="s">
        <v>132</v>
      </c>
      <c r="S141" s="60" t="s">
        <v>133</v>
      </c>
      <c r="T141" s="61" t="s">
        <v>134</v>
      </c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/>
    </row>
    <row r="142" spans="1:63" s="2" customFormat="1" ht="22.9" customHeight="1">
      <c r="A142" s="29"/>
      <c r="B142" s="30"/>
      <c r="C142" s="66" t="s">
        <v>90</v>
      </c>
      <c r="D142" s="29"/>
      <c r="E142" s="29"/>
      <c r="F142" s="29"/>
      <c r="G142" s="29"/>
      <c r="H142" s="29"/>
      <c r="I142" s="93"/>
      <c r="J142" s="155">
        <f>BK142</f>
        <v>0</v>
      </c>
      <c r="K142" s="29"/>
      <c r="L142" s="30"/>
      <c r="M142" s="62"/>
      <c r="N142" s="53"/>
      <c r="O142" s="63"/>
      <c r="P142" s="156">
        <f>P143+P170+P265+P269</f>
        <v>0</v>
      </c>
      <c r="Q142" s="63"/>
      <c r="R142" s="156">
        <f>R143+R170+R265+R269</f>
        <v>13.433915545885998</v>
      </c>
      <c r="S142" s="63"/>
      <c r="T142" s="157">
        <f>T143+T170+T265+T269</f>
        <v>56.109077999999997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73</v>
      </c>
      <c r="AU142" s="14" t="s">
        <v>96</v>
      </c>
      <c r="BK142" s="158">
        <f>BK143+BK170+BK265+BK269</f>
        <v>0</v>
      </c>
    </row>
    <row r="143" spans="1:63" s="12" customFormat="1" ht="25.9" customHeight="1">
      <c r="B143" s="159"/>
      <c r="D143" s="160" t="s">
        <v>73</v>
      </c>
      <c r="E143" s="161" t="s">
        <v>135</v>
      </c>
      <c r="F143" s="161" t="s">
        <v>136</v>
      </c>
      <c r="I143" s="162"/>
      <c r="J143" s="163">
        <f>BK143</f>
        <v>0</v>
      </c>
      <c r="L143" s="159"/>
      <c r="M143" s="164"/>
      <c r="N143" s="165"/>
      <c r="O143" s="165"/>
      <c r="P143" s="166">
        <f>P144+P145+P150+P155+P168</f>
        <v>0</v>
      </c>
      <c r="Q143" s="165"/>
      <c r="R143" s="166">
        <f>R144+R145+R150+R155+R168</f>
        <v>2.2808641607800002</v>
      </c>
      <c r="S143" s="165"/>
      <c r="T143" s="167">
        <f>T144+T145+T150+T155+T168</f>
        <v>2.4025500000000002</v>
      </c>
      <c r="AR143" s="160" t="s">
        <v>82</v>
      </c>
      <c r="AT143" s="168" t="s">
        <v>73</v>
      </c>
      <c r="AU143" s="168" t="s">
        <v>74</v>
      </c>
      <c r="AY143" s="160" t="s">
        <v>137</v>
      </c>
      <c r="BK143" s="169">
        <f>BK144+BK145+BK150+BK155+BK168</f>
        <v>0</v>
      </c>
    </row>
    <row r="144" spans="1:63" s="12" customFormat="1" ht="22.9" customHeight="1">
      <c r="B144" s="159"/>
      <c r="D144" s="160" t="s">
        <v>73</v>
      </c>
      <c r="E144" s="170" t="s">
        <v>138</v>
      </c>
      <c r="F144" s="170" t="s">
        <v>139</v>
      </c>
      <c r="I144" s="162"/>
      <c r="J144" s="171">
        <f>BK144</f>
        <v>0</v>
      </c>
      <c r="L144" s="159"/>
      <c r="M144" s="164"/>
      <c r="N144" s="165"/>
      <c r="O144" s="165"/>
      <c r="P144" s="166">
        <v>0</v>
      </c>
      <c r="Q144" s="165"/>
      <c r="R144" s="166">
        <v>0</v>
      </c>
      <c r="S144" s="165"/>
      <c r="T144" s="167">
        <v>0</v>
      </c>
      <c r="AR144" s="160" t="s">
        <v>82</v>
      </c>
      <c r="AT144" s="168" t="s">
        <v>73</v>
      </c>
      <c r="AU144" s="168" t="s">
        <v>82</v>
      </c>
      <c r="AY144" s="160" t="s">
        <v>137</v>
      </c>
      <c r="BK144" s="169">
        <v>0</v>
      </c>
    </row>
    <row r="145" spans="1:65" s="12" customFormat="1" ht="22.9" customHeight="1">
      <c r="B145" s="159"/>
      <c r="D145" s="160" t="s">
        <v>73</v>
      </c>
      <c r="E145" s="170" t="s">
        <v>144</v>
      </c>
      <c r="F145" s="170" t="s">
        <v>719</v>
      </c>
      <c r="I145" s="162"/>
      <c r="J145" s="171">
        <f>BK145</f>
        <v>0</v>
      </c>
      <c r="L145" s="159"/>
      <c r="M145" s="164"/>
      <c r="N145" s="165"/>
      <c r="O145" s="165"/>
      <c r="P145" s="166">
        <f>SUM(P146:P149)</f>
        <v>0</v>
      </c>
      <c r="Q145" s="165"/>
      <c r="R145" s="166">
        <f>SUM(R146:R149)</f>
        <v>1.6757716507800002</v>
      </c>
      <c r="S145" s="165"/>
      <c r="T145" s="167">
        <f>SUM(T146:T149)</f>
        <v>0</v>
      </c>
      <c r="AR145" s="160" t="s">
        <v>82</v>
      </c>
      <c r="AT145" s="168" t="s">
        <v>73</v>
      </c>
      <c r="AU145" s="168" t="s">
        <v>82</v>
      </c>
      <c r="AY145" s="160" t="s">
        <v>137</v>
      </c>
      <c r="BK145" s="169">
        <f>SUM(BK146:BK149)</f>
        <v>0</v>
      </c>
    </row>
    <row r="146" spans="1:65" s="2" customFormat="1" ht="16.5" customHeight="1">
      <c r="A146" s="29"/>
      <c r="B146" s="137"/>
      <c r="C146" s="172" t="s">
        <v>82</v>
      </c>
      <c r="D146" s="172" t="s">
        <v>140</v>
      </c>
      <c r="E146" s="173" t="s">
        <v>720</v>
      </c>
      <c r="F146" s="174" t="s">
        <v>721</v>
      </c>
      <c r="G146" s="175" t="s">
        <v>143</v>
      </c>
      <c r="H146" s="176">
        <v>0.29299999999999998</v>
      </c>
      <c r="I146" s="177"/>
      <c r="J146" s="178">
        <f>ROUND(I146*H146,2)</f>
        <v>0</v>
      </c>
      <c r="K146" s="179"/>
      <c r="L146" s="30"/>
      <c r="M146" s="180" t="s">
        <v>1</v>
      </c>
      <c r="N146" s="181" t="s">
        <v>40</v>
      </c>
      <c r="O146" s="55"/>
      <c r="P146" s="182">
        <f>O146*H146</f>
        <v>0</v>
      </c>
      <c r="Q146" s="182">
        <v>2.2969864000000002</v>
      </c>
      <c r="R146" s="182">
        <f>Q146*H146</f>
        <v>0.67301701520000001</v>
      </c>
      <c r="S146" s="182">
        <v>0</v>
      </c>
      <c r="T146" s="18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84" t="s">
        <v>144</v>
      </c>
      <c r="AT146" s="184" t="s">
        <v>140</v>
      </c>
      <c r="AU146" s="184" t="s">
        <v>115</v>
      </c>
      <c r="AY146" s="14" t="s">
        <v>137</v>
      </c>
      <c r="BE146" s="185">
        <f>IF(N146="základná",J146,0)</f>
        <v>0</v>
      </c>
      <c r="BF146" s="185">
        <f>IF(N146="znížená",J146,0)</f>
        <v>0</v>
      </c>
      <c r="BG146" s="185">
        <f>IF(N146="zákl. prenesená",J146,0)</f>
        <v>0</v>
      </c>
      <c r="BH146" s="185">
        <f>IF(N146="zníž. prenesená",J146,0)</f>
        <v>0</v>
      </c>
      <c r="BI146" s="185">
        <f>IF(N146="nulová",J146,0)</f>
        <v>0</v>
      </c>
      <c r="BJ146" s="14" t="s">
        <v>115</v>
      </c>
      <c r="BK146" s="185">
        <f>ROUND(I146*H146,2)</f>
        <v>0</v>
      </c>
      <c r="BL146" s="14" t="s">
        <v>144</v>
      </c>
      <c r="BM146" s="184" t="s">
        <v>722</v>
      </c>
    </row>
    <row r="147" spans="1:65" s="2" customFormat="1" ht="21.75" customHeight="1">
      <c r="A147" s="29"/>
      <c r="B147" s="137"/>
      <c r="C147" s="172" t="s">
        <v>115</v>
      </c>
      <c r="D147" s="172" t="s">
        <v>140</v>
      </c>
      <c r="E147" s="173" t="s">
        <v>723</v>
      </c>
      <c r="F147" s="174" t="s">
        <v>724</v>
      </c>
      <c r="G147" s="175" t="s">
        <v>150</v>
      </c>
      <c r="H147" s="176">
        <v>52</v>
      </c>
      <c r="I147" s="177"/>
      <c r="J147" s="178">
        <f>ROUND(I147*H147,2)</f>
        <v>0</v>
      </c>
      <c r="K147" s="179"/>
      <c r="L147" s="30"/>
      <c r="M147" s="180" t="s">
        <v>1</v>
      </c>
      <c r="N147" s="181" t="s">
        <v>40</v>
      </c>
      <c r="O147" s="55"/>
      <c r="P147" s="182">
        <f>O147*H147</f>
        <v>0</v>
      </c>
      <c r="Q147" s="182">
        <v>1.8540850000000001E-2</v>
      </c>
      <c r="R147" s="182">
        <f>Q147*H147</f>
        <v>0.9641242000000001</v>
      </c>
      <c r="S147" s="182">
        <v>0</v>
      </c>
      <c r="T147" s="18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84" t="s">
        <v>144</v>
      </c>
      <c r="AT147" s="184" t="s">
        <v>140</v>
      </c>
      <c r="AU147" s="184" t="s">
        <v>115</v>
      </c>
      <c r="AY147" s="14" t="s">
        <v>137</v>
      </c>
      <c r="BE147" s="185">
        <f>IF(N147="základná",J147,0)</f>
        <v>0</v>
      </c>
      <c r="BF147" s="185">
        <f>IF(N147="znížená",J147,0)</f>
        <v>0</v>
      </c>
      <c r="BG147" s="185">
        <f>IF(N147="zákl. prenesená",J147,0)</f>
        <v>0</v>
      </c>
      <c r="BH147" s="185">
        <f>IF(N147="zníž. prenesená",J147,0)</f>
        <v>0</v>
      </c>
      <c r="BI147" s="185">
        <f>IF(N147="nulová",J147,0)</f>
        <v>0</v>
      </c>
      <c r="BJ147" s="14" t="s">
        <v>115</v>
      </c>
      <c r="BK147" s="185">
        <f>ROUND(I147*H147,2)</f>
        <v>0</v>
      </c>
      <c r="BL147" s="14" t="s">
        <v>144</v>
      </c>
      <c r="BM147" s="184" t="s">
        <v>725</v>
      </c>
    </row>
    <row r="148" spans="1:65" s="2" customFormat="1" ht="21.75" customHeight="1">
      <c r="A148" s="29"/>
      <c r="B148" s="137"/>
      <c r="C148" s="172" t="s">
        <v>138</v>
      </c>
      <c r="D148" s="172" t="s">
        <v>140</v>
      </c>
      <c r="E148" s="173" t="s">
        <v>726</v>
      </c>
      <c r="F148" s="174" t="s">
        <v>727</v>
      </c>
      <c r="G148" s="175" t="s">
        <v>150</v>
      </c>
      <c r="H148" s="176">
        <v>52</v>
      </c>
      <c r="I148" s="177"/>
      <c r="J148" s="178">
        <f>ROUND(I148*H148,2)</f>
        <v>0</v>
      </c>
      <c r="K148" s="179"/>
      <c r="L148" s="30"/>
      <c r="M148" s="180" t="s">
        <v>1</v>
      </c>
      <c r="N148" s="181" t="s">
        <v>40</v>
      </c>
      <c r="O148" s="55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84" t="s">
        <v>144</v>
      </c>
      <c r="AT148" s="184" t="s">
        <v>140</v>
      </c>
      <c r="AU148" s="184" t="s">
        <v>115</v>
      </c>
      <c r="AY148" s="14" t="s">
        <v>137</v>
      </c>
      <c r="BE148" s="185">
        <f>IF(N148="základná",J148,0)</f>
        <v>0</v>
      </c>
      <c r="BF148" s="185">
        <f>IF(N148="znížená",J148,0)</f>
        <v>0</v>
      </c>
      <c r="BG148" s="185">
        <f>IF(N148="zákl. prenesená",J148,0)</f>
        <v>0</v>
      </c>
      <c r="BH148" s="185">
        <f>IF(N148="zníž. prenesená",J148,0)</f>
        <v>0</v>
      </c>
      <c r="BI148" s="185">
        <f>IF(N148="nulová",J148,0)</f>
        <v>0</v>
      </c>
      <c r="BJ148" s="14" t="s">
        <v>115</v>
      </c>
      <c r="BK148" s="185">
        <f>ROUND(I148*H148,2)</f>
        <v>0</v>
      </c>
      <c r="BL148" s="14" t="s">
        <v>144</v>
      </c>
      <c r="BM148" s="184" t="s">
        <v>728</v>
      </c>
    </row>
    <row r="149" spans="1:65" s="2" customFormat="1" ht="21.75" customHeight="1">
      <c r="A149" s="29"/>
      <c r="B149" s="137"/>
      <c r="C149" s="172" t="s">
        <v>144</v>
      </c>
      <c r="D149" s="172" t="s">
        <v>140</v>
      </c>
      <c r="E149" s="173" t="s">
        <v>729</v>
      </c>
      <c r="F149" s="174" t="s">
        <v>730</v>
      </c>
      <c r="G149" s="175" t="s">
        <v>177</v>
      </c>
      <c r="H149" s="176">
        <v>3.7999999999999999E-2</v>
      </c>
      <c r="I149" s="177"/>
      <c r="J149" s="178">
        <f>ROUND(I149*H149,2)</f>
        <v>0</v>
      </c>
      <c r="K149" s="179"/>
      <c r="L149" s="30"/>
      <c r="M149" s="180" t="s">
        <v>1</v>
      </c>
      <c r="N149" s="181" t="s">
        <v>40</v>
      </c>
      <c r="O149" s="55"/>
      <c r="P149" s="182">
        <f>O149*H149</f>
        <v>0</v>
      </c>
      <c r="Q149" s="182">
        <v>1.0165904100000001</v>
      </c>
      <c r="R149" s="182">
        <f>Q149*H149</f>
        <v>3.8630435580000004E-2</v>
      </c>
      <c r="S149" s="182">
        <v>0</v>
      </c>
      <c r="T149" s="18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84" t="s">
        <v>144</v>
      </c>
      <c r="AT149" s="184" t="s">
        <v>140</v>
      </c>
      <c r="AU149" s="184" t="s">
        <v>115</v>
      </c>
      <c r="AY149" s="14" t="s">
        <v>137</v>
      </c>
      <c r="BE149" s="185">
        <f>IF(N149="základná",J149,0)</f>
        <v>0</v>
      </c>
      <c r="BF149" s="185">
        <f>IF(N149="znížená",J149,0)</f>
        <v>0</v>
      </c>
      <c r="BG149" s="185">
        <f>IF(N149="zákl. prenesená",J149,0)</f>
        <v>0</v>
      </c>
      <c r="BH149" s="185">
        <f>IF(N149="zníž. prenesená",J149,0)</f>
        <v>0</v>
      </c>
      <c r="BI149" s="185">
        <f>IF(N149="nulová",J149,0)</f>
        <v>0</v>
      </c>
      <c r="BJ149" s="14" t="s">
        <v>115</v>
      </c>
      <c r="BK149" s="185">
        <f>ROUND(I149*H149,2)</f>
        <v>0</v>
      </c>
      <c r="BL149" s="14" t="s">
        <v>144</v>
      </c>
      <c r="BM149" s="184" t="s">
        <v>731</v>
      </c>
    </row>
    <row r="150" spans="1:65" s="12" customFormat="1" ht="22.9" customHeight="1">
      <c r="B150" s="159"/>
      <c r="D150" s="160" t="s">
        <v>73</v>
      </c>
      <c r="E150" s="170" t="s">
        <v>146</v>
      </c>
      <c r="F150" s="170" t="s">
        <v>147</v>
      </c>
      <c r="I150" s="162"/>
      <c r="J150" s="171">
        <f>BK150</f>
        <v>0</v>
      </c>
      <c r="L150" s="159"/>
      <c r="M150" s="164"/>
      <c r="N150" s="165"/>
      <c r="O150" s="165"/>
      <c r="P150" s="166">
        <f>SUM(P151:P154)</f>
        <v>0</v>
      </c>
      <c r="Q150" s="165"/>
      <c r="R150" s="166">
        <f>SUM(R151:R154)</f>
        <v>0.44602360000000002</v>
      </c>
      <c r="S150" s="165"/>
      <c r="T150" s="167">
        <f>SUM(T151:T154)</f>
        <v>0</v>
      </c>
      <c r="AR150" s="160" t="s">
        <v>82</v>
      </c>
      <c r="AT150" s="168" t="s">
        <v>73</v>
      </c>
      <c r="AU150" s="168" t="s">
        <v>82</v>
      </c>
      <c r="AY150" s="160" t="s">
        <v>137</v>
      </c>
      <c r="BK150" s="169">
        <f>SUM(BK151:BK154)</f>
        <v>0</v>
      </c>
    </row>
    <row r="151" spans="1:65" s="2" customFormat="1" ht="21.75" customHeight="1">
      <c r="A151" s="29"/>
      <c r="B151" s="137"/>
      <c r="C151" s="172" t="s">
        <v>158</v>
      </c>
      <c r="D151" s="172" t="s">
        <v>140</v>
      </c>
      <c r="E151" s="173" t="s">
        <v>148</v>
      </c>
      <c r="F151" s="174" t="s">
        <v>149</v>
      </c>
      <c r="G151" s="175" t="s">
        <v>150</v>
      </c>
      <c r="H151" s="176">
        <v>12.14</v>
      </c>
      <c r="I151" s="177"/>
      <c r="J151" s="178">
        <f>ROUND(I151*H151,2)</f>
        <v>0</v>
      </c>
      <c r="K151" s="179"/>
      <c r="L151" s="30"/>
      <c r="M151" s="180" t="s">
        <v>1</v>
      </c>
      <c r="N151" s="181" t="s">
        <v>40</v>
      </c>
      <c r="O151" s="55"/>
      <c r="P151" s="182">
        <f>O151*H151</f>
        <v>0</v>
      </c>
      <c r="Q151" s="182">
        <v>2.0000000000000001E-4</v>
      </c>
      <c r="R151" s="182">
        <f>Q151*H151</f>
        <v>2.428E-3</v>
      </c>
      <c r="S151" s="182">
        <v>0</v>
      </c>
      <c r="T151" s="18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84" t="s">
        <v>144</v>
      </c>
      <c r="AT151" s="184" t="s">
        <v>140</v>
      </c>
      <c r="AU151" s="184" t="s">
        <v>115</v>
      </c>
      <c r="AY151" s="14" t="s">
        <v>137</v>
      </c>
      <c r="BE151" s="185">
        <f>IF(N151="základná",J151,0)</f>
        <v>0</v>
      </c>
      <c r="BF151" s="185">
        <f>IF(N151="znížená",J151,0)</f>
        <v>0</v>
      </c>
      <c r="BG151" s="185">
        <f>IF(N151="zákl. prenesená",J151,0)</f>
        <v>0</v>
      </c>
      <c r="BH151" s="185">
        <f>IF(N151="zníž. prenesená",J151,0)</f>
        <v>0</v>
      </c>
      <c r="BI151" s="185">
        <f>IF(N151="nulová",J151,0)</f>
        <v>0</v>
      </c>
      <c r="BJ151" s="14" t="s">
        <v>115</v>
      </c>
      <c r="BK151" s="185">
        <f>ROUND(I151*H151,2)</f>
        <v>0</v>
      </c>
      <c r="BL151" s="14" t="s">
        <v>144</v>
      </c>
      <c r="BM151" s="184" t="s">
        <v>732</v>
      </c>
    </row>
    <row r="152" spans="1:65" s="2" customFormat="1" ht="21.75" customHeight="1">
      <c r="A152" s="29"/>
      <c r="B152" s="137"/>
      <c r="C152" s="172" t="s">
        <v>146</v>
      </c>
      <c r="D152" s="172" t="s">
        <v>140</v>
      </c>
      <c r="E152" s="173" t="s">
        <v>155</v>
      </c>
      <c r="F152" s="174" t="s">
        <v>156</v>
      </c>
      <c r="G152" s="175" t="s">
        <v>150</v>
      </c>
      <c r="H152" s="176">
        <v>12.14</v>
      </c>
      <c r="I152" s="177"/>
      <c r="J152" s="178">
        <f>ROUND(I152*H152,2)</f>
        <v>0</v>
      </c>
      <c r="K152" s="179"/>
      <c r="L152" s="30"/>
      <c r="M152" s="180" t="s">
        <v>1</v>
      </c>
      <c r="N152" s="181" t="s">
        <v>40</v>
      </c>
      <c r="O152" s="55"/>
      <c r="P152" s="182">
        <f>O152*H152</f>
        <v>0</v>
      </c>
      <c r="Q152" s="182">
        <v>3.15E-2</v>
      </c>
      <c r="R152" s="182">
        <f>Q152*H152</f>
        <v>0.38241000000000003</v>
      </c>
      <c r="S152" s="182">
        <v>0</v>
      </c>
      <c r="T152" s="18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84" t="s">
        <v>144</v>
      </c>
      <c r="AT152" s="184" t="s">
        <v>140</v>
      </c>
      <c r="AU152" s="184" t="s">
        <v>115</v>
      </c>
      <c r="AY152" s="14" t="s">
        <v>137</v>
      </c>
      <c r="BE152" s="185">
        <f>IF(N152="základná",J152,0)</f>
        <v>0</v>
      </c>
      <c r="BF152" s="185">
        <f>IF(N152="znížená",J152,0)</f>
        <v>0</v>
      </c>
      <c r="BG152" s="185">
        <f>IF(N152="zákl. prenesená",J152,0)</f>
        <v>0</v>
      </c>
      <c r="BH152" s="185">
        <f>IF(N152="zníž. prenesená",J152,0)</f>
        <v>0</v>
      </c>
      <c r="BI152" s="185">
        <f>IF(N152="nulová",J152,0)</f>
        <v>0</v>
      </c>
      <c r="BJ152" s="14" t="s">
        <v>115</v>
      </c>
      <c r="BK152" s="185">
        <f>ROUND(I152*H152,2)</f>
        <v>0</v>
      </c>
      <c r="BL152" s="14" t="s">
        <v>144</v>
      </c>
      <c r="BM152" s="184" t="s">
        <v>733</v>
      </c>
    </row>
    <row r="153" spans="1:65" s="2" customFormat="1" ht="21.75" customHeight="1">
      <c r="A153" s="29"/>
      <c r="B153" s="137"/>
      <c r="C153" s="172" t="s">
        <v>167</v>
      </c>
      <c r="D153" s="172" t="s">
        <v>140</v>
      </c>
      <c r="E153" s="173" t="s">
        <v>159</v>
      </c>
      <c r="F153" s="174" t="s">
        <v>160</v>
      </c>
      <c r="G153" s="175" t="s">
        <v>150</v>
      </c>
      <c r="H153" s="176">
        <v>12.14</v>
      </c>
      <c r="I153" s="177"/>
      <c r="J153" s="178">
        <f>ROUND(I153*H153,2)</f>
        <v>0</v>
      </c>
      <c r="K153" s="179"/>
      <c r="L153" s="30"/>
      <c r="M153" s="180" t="s">
        <v>1</v>
      </c>
      <c r="N153" s="181" t="s">
        <v>40</v>
      </c>
      <c r="O153" s="55"/>
      <c r="P153" s="182">
        <f>O153*H153</f>
        <v>0</v>
      </c>
      <c r="Q153" s="182">
        <v>4.725E-3</v>
      </c>
      <c r="R153" s="182">
        <f>Q153*H153</f>
        <v>5.7361500000000003E-2</v>
      </c>
      <c r="S153" s="182">
        <v>0</v>
      </c>
      <c r="T153" s="18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84" t="s">
        <v>144</v>
      </c>
      <c r="AT153" s="184" t="s">
        <v>140</v>
      </c>
      <c r="AU153" s="184" t="s">
        <v>115</v>
      </c>
      <c r="AY153" s="14" t="s">
        <v>137</v>
      </c>
      <c r="BE153" s="185">
        <f>IF(N153="základná",J153,0)</f>
        <v>0</v>
      </c>
      <c r="BF153" s="185">
        <f>IF(N153="znížená",J153,0)</f>
        <v>0</v>
      </c>
      <c r="BG153" s="185">
        <f>IF(N153="zákl. prenesená",J153,0)</f>
        <v>0</v>
      </c>
      <c r="BH153" s="185">
        <f>IF(N153="zníž. prenesená",J153,0)</f>
        <v>0</v>
      </c>
      <c r="BI153" s="185">
        <f>IF(N153="nulová",J153,0)</f>
        <v>0</v>
      </c>
      <c r="BJ153" s="14" t="s">
        <v>115</v>
      </c>
      <c r="BK153" s="185">
        <f>ROUND(I153*H153,2)</f>
        <v>0</v>
      </c>
      <c r="BL153" s="14" t="s">
        <v>144</v>
      </c>
      <c r="BM153" s="184" t="s">
        <v>734</v>
      </c>
    </row>
    <row r="154" spans="1:65" s="2" customFormat="1" ht="16.5" customHeight="1">
      <c r="A154" s="29"/>
      <c r="B154" s="137"/>
      <c r="C154" s="172" t="s">
        <v>171</v>
      </c>
      <c r="D154" s="172" t="s">
        <v>140</v>
      </c>
      <c r="E154" s="173" t="s">
        <v>162</v>
      </c>
      <c r="F154" s="174" t="s">
        <v>163</v>
      </c>
      <c r="G154" s="175" t="s">
        <v>150</v>
      </c>
      <c r="H154" s="176">
        <v>12.14</v>
      </c>
      <c r="I154" s="177"/>
      <c r="J154" s="178">
        <f>ROUND(I154*H154,2)</f>
        <v>0</v>
      </c>
      <c r="K154" s="179"/>
      <c r="L154" s="30"/>
      <c r="M154" s="180" t="s">
        <v>1</v>
      </c>
      <c r="N154" s="181" t="s">
        <v>40</v>
      </c>
      <c r="O154" s="55"/>
      <c r="P154" s="182">
        <f>O154*H154</f>
        <v>0</v>
      </c>
      <c r="Q154" s="182">
        <v>3.1500000000000001E-4</v>
      </c>
      <c r="R154" s="182">
        <f>Q154*H154</f>
        <v>3.8241000000000004E-3</v>
      </c>
      <c r="S154" s="182">
        <v>0</v>
      </c>
      <c r="T154" s="18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84" t="s">
        <v>144</v>
      </c>
      <c r="AT154" s="184" t="s">
        <v>140</v>
      </c>
      <c r="AU154" s="184" t="s">
        <v>115</v>
      </c>
      <c r="AY154" s="14" t="s">
        <v>137</v>
      </c>
      <c r="BE154" s="185">
        <f>IF(N154="základná",J154,0)</f>
        <v>0</v>
      </c>
      <c r="BF154" s="185">
        <f>IF(N154="znížená",J154,0)</f>
        <v>0</v>
      </c>
      <c r="BG154" s="185">
        <f>IF(N154="zákl. prenesená",J154,0)</f>
        <v>0</v>
      </c>
      <c r="BH154" s="185">
        <f>IF(N154="zníž. prenesená",J154,0)</f>
        <v>0</v>
      </c>
      <c r="BI154" s="185">
        <f>IF(N154="nulová",J154,0)</f>
        <v>0</v>
      </c>
      <c r="BJ154" s="14" t="s">
        <v>115</v>
      </c>
      <c r="BK154" s="185">
        <f>ROUND(I154*H154,2)</f>
        <v>0</v>
      </c>
      <c r="BL154" s="14" t="s">
        <v>144</v>
      </c>
      <c r="BM154" s="184" t="s">
        <v>735</v>
      </c>
    </row>
    <row r="155" spans="1:65" s="12" customFormat="1" ht="22.9" customHeight="1">
      <c r="B155" s="159"/>
      <c r="D155" s="160" t="s">
        <v>73</v>
      </c>
      <c r="E155" s="170" t="s">
        <v>165</v>
      </c>
      <c r="F155" s="170" t="s">
        <v>166</v>
      </c>
      <c r="I155" s="162"/>
      <c r="J155" s="171">
        <f>BK155</f>
        <v>0</v>
      </c>
      <c r="L155" s="159"/>
      <c r="M155" s="164"/>
      <c r="N155" s="165"/>
      <c r="O155" s="165"/>
      <c r="P155" s="166">
        <f>SUM(P156:P167)</f>
        <v>0</v>
      </c>
      <c r="Q155" s="165"/>
      <c r="R155" s="166">
        <f>SUM(R156:R167)</f>
        <v>0.15906891000000001</v>
      </c>
      <c r="S155" s="165"/>
      <c r="T155" s="167">
        <f>SUM(T156:T167)</f>
        <v>2.4025500000000002</v>
      </c>
      <c r="AR155" s="160" t="s">
        <v>82</v>
      </c>
      <c r="AT155" s="168" t="s">
        <v>73</v>
      </c>
      <c r="AU155" s="168" t="s">
        <v>82</v>
      </c>
      <c r="AY155" s="160" t="s">
        <v>137</v>
      </c>
      <c r="BK155" s="169">
        <f>SUM(BK156:BK167)</f>
        <v>0</v>
      </c>
    </row>
    <row r="156" spans="1:65" s="2" customFormat="1" ht="21.75" customHeight="1">
      <c r="A156" s="29"/>
      <c r="B156" s="137"/>
      <c r="C156" s="172" t="s">
        <v>165</v>
      </c>
      <c r="D156" s="172" t="s">
        <v>140</v>
      </c>
      <c r="E156" s="173" t="s">
        <v>168</v>
      </c>
      <c r="F156" s="174" t="s">
        <v>169</v>
      </c>
      <c r="G156" s="175" t="s">
        <v>143</v>
      </c>
      <c r="H156" s="176">
        <v>1.35</v>
      </c>
      <c r="I156" s="177"/>
      <c r="J156" s="178">
        <f t="shared" ref="J156:J167" si="5">ROUND(I156*H156,2)</f>
        <v>0</v>
      </c>
      <c r="K156" s="179"/>
      <c r="L156" s="30"/>
      <c r="M156" s="180" t="s">
        <v>1</v>
      </c>
      <c r="N156" s="181" t="s">
        <v>40</v>
      </c>
      <c r="O156" s="55"/>
      <c r="P156" s="182">
        <f t="shared" ref="P156:P167" si="6">O156*H156</f>
        <v>0</v>
      </c>
      <c r="Q156" s="182">
        <v>0</v>
      </c>
      <c r="R156" s="182">
        <f t="shared" ref="R156:R167" si="7">Q156*H156</f>
        <v>0</v>
      </c>
      <c r="S156" s="182">
        <v>1.633</v>
      </c>
      <c r="T156" s="183">
        <f t="shared" ref="T156:T167" si="8">S156*H156</f>
        <v>2.2045500000000002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84" t="s">
        <v>144</v>
      </c>
      <c r="AT156" s="184" t="s">
        <v>140</v>
      </c>
      <c r="AU156" s="184" t="s">
        <v>115</v>
      </c>
      <c r="AY156" s="14" t="s">
        <v>137</v>
      </c>
      <c r="BE156" s="185">
        <f t="shared" ref="BE156:BE167" si="9">IF(N156="základná",J156,0)</f>
        <v>0</v>
      </c>
      <c r="BF156" s="185">
        <f t="shared" ref="BF156:BF167" si="10">IF(N156="znížená",J156,0)</f>
        <v>0</v>
      </c>
      <c r="BG156" s="185">
        <f t="shared" ref="BG156:BG167" si="11">IF(N156="zákl. prenesená",J156,0)</f>
        <v>0</v>
      </c>
      <c r="BH156" s="185">
        <f t="shared" ref="BH156:BH167" si="12">IF(N156="zníž. prenesená",J156,0)</f>
        <v>0</v>
      </c>
      <c r="BI156" s="185">
        <f t="shared" ref="BI156:BI167" si="13">IF(N156="nulová",J156,0)</f>
        <v>0</v>
      </c>
      <c r="BJ156" s="14" t="s">
        <v>115</v>
      </c>
      <c r="BK156" s="185">
        <f t="shared" ref="BK156:BK167" si="14">ROUND(I156*H156,2)</f>
        <v>0</v>
      </c>
      <c r="BL156" s="14" t="s">
        <v>144</v>
      </c>
      <c r="BM156" s="184" t="s">
        <v>736</v>
      </c>
    </row>
    <row r="157" spans="1:65" s="2" customFormat="1" ht="21.75" customHeight="1">
      <c r="A157" s="29"/>
      <c r="B157" s="137"/>
      <c r="C157" s="172" t="s">
        <v>179</v>
      </c>
      <c r="D157" s="172" t="s">
        <v>140</v>
      </c>
      <c r="E157" s="173" t="s">
        <v>172</v>
      </c>
      <c r="F157" s="174" t="s">
        <v>173</v>
      </c>
      <c r="G157" s="175" t="s">
        <v>143</v>
      </c>
      <c r="H157" s="176">
        <v>0.09</v>
      </c>
      <c r="I157" s="177"/>
      <c r="J157" s="178">
        <f t="shared" si="5"/>
        <v>0</v>
      </c>
      <c r="K157" s="179"/>
      <c r="L157" s="30"/>
      <c r="M157" s="180" t="s">
        <v>1</v>
      </c>
      <c r="N157" s="181" t="s">
        <v>40</v>
      </c>
      <c r="O157" s="55"/>
      <c r="P157" s="182">
        <f t="shared" si="6"/>
        <v>0</v>
      </c>
      <c r="Q157" s="182">
        <v>0</v>
      </c>
      <c r="R157" s="182">
        <f t="shared" si="7"/>
        <v>0</v>
      </c>
      <c r="S157" s="182">
        <v>2.2000000000000002</v>
      </c>
      <c r="T157" s="183">
        <f t="shared" si="8"/>
        <v>0.19800000000000001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84" t="s">
        <v>144</v>
      </c>
      <c r="AT157" s="184" t="s">
        <v>140</v>
      </c>
      <c r="AU157" s="184" t="s">
        <v>115</v>
      </c>
      <c r="AY157" s="14" t="s">
        <v>137</v>
      </c>
      <c r="BE157" s="185">
        <f t="shared" si="9"/>
        <v>0</v>
      </c>
      <c r="BF157" s="185">
        <f t="shared" si="10"/>
        <v>0</v>
      </c>
      <c r="BG157" s="185">
        <f t="shared" si="11"/>
        <v>0</v>
      </c>
      <c r="BH157" s="185">
        <f t="shared" si="12"/>
        <v>0</v>
      </c>
      <c r="BI157" s="185">
        <f t="shared" si="13"/>
        <v>0</v>
      </c>
      <c r="BJ157" s="14" t="s">
        <v>115</v>
      </c>
      <c r="BK157" s="185">
        <f t="shared" si="14"/>
        <v>0</v>
      </c>
      <c r="BL157" s="14" t="s">
        <v>144</v>
      </c>
      <c r="BM157" s="184" t="s">
        <v>737</v>
      </c>
    </row>
    <row r="158" spans="1:65" s="2" customFormat="1" ht="21.75" customHeight="1">
      <c r="A158" s="29"/>
      <c r="B158" s="137"/>
      <c r="C158" s="172" t="s">
        <v>184</v>
      </c>
      <c r="D158" s="172" t="s">
        <v>140</v>
      </c>
      <c r="E158" s="173" t="s">
        <v>175</v>
      </c>
      <c r="F158" s="174" t="s">
        <v>176</v>
      </c>
      <c r="G158" s="175" t="s">
        <v>177</v>
      </c>
      <c r="H158" s="176">
        <v>6.6</v>
      </c>
      <c r="I158" s="177"/>
      <c r="J158" s="178">
        <f t="shared" si="5"/>
        <v>0</v>
      </c>
      <c r="K158" s="179"/>
      <c r="L158" s="30"/>
      <c r="M158" s="180" t="s">
        <v>1</v>
      </c>
      <c r="N158" s="181" t="s">
        <v>40</v>
      </c>
      <c r="O158" s="55"/>
      <c r="P158" s="182">
        <f t="shared" si="6"/>
        <v>0</v>
      </c>
      <c r="Q158" s="182">
        <v>0</v>
      </c>
      <c r="R158" s="182">
        <f t="shared" si="7"/>
        <v>0</v>
      </c>
      <c r="S158" s="182">
        <v>0</v>
      </c>
      <c r="T158" s="183">
        <f t="shared" si="8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84" t="s">
        <v>144</v>
      </c>
      <c r="AT158" s="184" t="s">
        <v>140</v>
      </c>
      <c r="AU158" s="184" t="s">
        <v>115</v>
      </c>
      <c r="AY158" s="14" t="s">
        <v>137</v>
      </c>
      <c r="BE158" s="185">
        <f t="shared" si="9"/>
        <v>0</v>
      </c>
      <c r="BF158" s="185">
        <f t="shared" si="10"/>
        <v>0</v>
      </c>
      <c r="BG158" s="185">
        <f t="shared" si="11"/>
        <v>0</v>
      </c>
      <c r="BH158" s="185">
        <f t="shared" si="12"/>
        <v>0</v>
      </c>
      <c r="BI158" s="185">
        <f t="shared" si="13"/>
        <v>0</v>
      </c>
      <c r="BJ158" s="14" t="s">
        <v>115</v>
      </c>
      <c r="BK158" s="185">
        <f t="shared" si="14"/>
        <v>0</v>
      </c>
      <c r="BL158" s="14" t="s">
        <v>144</v>
      </c>
      <c r="BM158" s="184" t="s">
        <v>738</v>
      </c>
    </row>
    <row r="159" spans="1:65" s="2" customFormat="1" ht="16.5" customHeight="1">
      <c r="A159" s="29"/>
      <c r="B159" s="137"/>
      <c r="C159" s="172" t="s">
        <v>189</v>
      </c>
      <c r="D159" s="172" t="s">
        <v>140</v>
      </c>
      <c r="E159" s="173" t="s">
        <v>180</v>
      </c>
      <c r="F159" s="174" t="s">
        <v>181</v>
      </c>
      <c r="G159" s="175" t="s">
        <v>182</v>
      </c>
      <c r="H159" s="176">
        <v>1</v>
      </c>
      <c r="I159" s="177"/>
      <c r="J159" s="178">
        <f t="shared" si="5"/>
        <v>0</v>
      </c>
      <c r="K159" s="179"/>
      <c r="L159" s="30"/>
      <c r="M159" s="180" t="s">
        <v>1</v>
      </c>
      <c r="N159" s="181" t="s">
        <v>40</v>
      </c>
      <c r="O159" s="55"/>
      <c r="P159" s="182">
        <f t="shared" si="6"/>
        <v>0</v>
      </c>
      <c r="Q159" s="182">
        <v>0.1217216</v>
      </c>
      <c r="R159" s="182">
        <f t="shared" si="7"/>
        <v>0.1217216</v>
      </c>
      <c r="S159" s="182">
        <v>0</v>
      </c>
      <c r="T159" s="183">
        <f t="shared" si="8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84" t="s">
        <v>144</v>
      </c>
      <c r="AT159" s="184" t="s">
        <v>140</v>
      </c>
      <c r="AU159" s="184" t="s">
        <v>115</v>
      </c>
      <c r="AY159" s="14" t="s">
        <v>137</v>
      </c>
      <c r="BE159" s="185">
        <f t="shared" si="9"/>
        <v>0</v>
      </c>
      <c r="BF159" s="185">
        <f t="shared" si="10"/>
        <v>0</v>
      </c>
      <c r="BG159" s="185">
        <f t="shared" si="11"/>
        <v>0</v>
      </c>
      <c r="BH159" s="185">
        <f t="shared" si="12"/>
        <v>0</v>
      </c>
      <c r="BI159" s="185">
        <f t="shared" si="13"/>
        <v>0</v>
      </c>
      <c r="BJ159" s="14" t="s">
        <v>115</v>
      </c>
      <c r="BK159" s="185">
        <f t="shared" si="14"/>
        <v>0</v>
      </c>
      <c r="BL159" s="14" t="s">
        <v>144</v>
      </c>
      <c r="BM159" s="184" t="s">
        <v>739</v>
      </c>
    </row>
    <row r="160" spans="1:65" s="2" customFormat="1" ht="16.5" customHeight="1">
      <c r="A160" s="29"/>
      <c r="B160" s="137"/>
      <c r="C160" s="172" t="s">
        <v>193</v>
      </c>
      <c r="D160" s="172" t="s">
        <v>140</v>
      </c>
      <c r="E160" s="173" t="s">
        <v>185</v>
      </c>
      <c r="F160" s="174" t="s">
        <v>186</v>
      </c>
      <c r="G160" s="175" t="s">
        <v>187</v>
      </c>
      <c r="H160" s="176">
        <v>3.5</v>
      </c>
      <c r="I160" s="177"/>
      <c r="J160" s="178">
        <f t="shared" si="5"/>
        <v>0</v>
      </c>
      <c r="K160" s="179"/>
      <c r="L160" s="30"/>
      <c r="M160" s="180" t="s">
        <v>1</v>
      </c>
      <c r="N160" s="181" t="s">
        <v>40</v>
      </c>
      <c r="O160" s="55"/>
      <c r="P160" s="182">
        <f t="shared" si="6"/>
        <v>0</v>
      </c>
      <c r="Q160" s="182">
        <v>1.067066E-2</v>
      </c>
      <c r="R160" s="182">
        <f t="shared" si="7"/>
        <v>3.7347310000000002E-2</v>
      </c>
      <c r="S160" s="182">
        <v>0</v>
      </c>
      <c r="T160" s="183">
        <f t="shared" si="8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84" t="s">
        <v>144</v>
      </c>
      <c r="AT160" s="184" t="s">
        <v>140</v>
      </c>
      <c r="AU160" s="184" t="s">
        <v>115</v>
      </c>
      <c r="AY160" s="14" t="s">
        <v>137</v>
      </c>
      <c r="BE160" s="185">
        <f t="shared" si="9"/>
        <v>0</v>
      </c>
      <c r="BF160" s="185">
        <f t="shared" si="10"/>
        <v>0</v>
      </c>
      <c r="BG160" s="185">
        <f t="shared" si="11"/>
        <v>0</v>
      </c>
      <c r="BH160" s="185">
        <f t="shared" si="12"/>
        <v>0</v>
      </c>
      <c r="BI160" s="185">
        <f t="shared" si="13"/>
        <v>0</v>
      </c>
      <c r="BJ160" s="14" t="s">
        <v>115</v>
      </c>
      <c r="BK160" s="185">
        <f t="shared" si="14"/>
        <v>0</v>
      </c>
      <c r="BL160" s="14" t="s">
        <v>144</v>
      </c>
      <c r="BM160" s="184" t="s">
        <v>740</v>
      </c>
    </row>
    <row r="161" spans="1:65" s="2" customFormat="1" ht="16.5" customHeight="1">
      <c r="A161" s="29"/>
      <c r="B161" s="137"/>
      <c r="C161" s="172" t="s">
        <v>197</v>
      </c>
      <c r="D161" s="172" t="s">
        <v>140</v>
      </c>
      <c r="E161" s="173" t="s">
        <v>190</v>
      </c>
      <c r="F161" s="174" t="s">
        <v>191</v>
      </c>
      <c r="G161" s="175" t="s">
        <v>187</v>
      </c>
      <c r="H161" s="176">
        <v>1</v>
      </c>
      <c r="I161" s="177"/>
      <c r="J161" s="178">
        <f t="shared" si="5"/>
        <v>0</v>
      </c>
      <c r="K161" s="179"/>
      <c r="L161" s="30"/>
      <c r="M161" s="180" t="s">
        <v>1</v>
      </c>
      <c r="N161" s="181" t="s">
        <v>40</v>
      </c>
      <c r="O161" s="55"/>
      <c r="P161" s="182">
        <f t="shared" si="6"/>
        <v>0</v>
      </c>
      <c r="Q161" s="182">
        <v>0</v>
      </c>
      <c r="R161" s="182">
        <f t="shared" si="7"/>
        <v>0</v>
      </c>
      <c r="S161" s="182">
        <v>0</v>
      </c>
      <c r="T161" s="183">
        <f t="shared" si="8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84" t="s">
        <v>144</v>
      </c>
      <c r="AT161" s="184" t="s">
        <v>140</v>
      </c>
      <c r="AU161" s="184" t="s">
        <v>115</v>
      </c>
      <c r="AY161" s="14" t="s">
        <v>137</v>
      </c>
      <c r="BE161" s="185">
        <f t="shared" si="9"/>
        <v>0</v>
      </c>
      <c r="BF161" s="185">
        <f t="shared" si="10"/>
        <v>0</v>
      </c>
      <c r="BG161" s="185">
        <f t="shared" si="11"/>
        <v>0</v>
      </c>
      <c r="BH161" s="185">
        <f t="shared" si="12"/>
        <v>0</v>
      </c>
      <c r="BI161" s="185">
        <f t="shared" si="13"/>
        <v>0</v>
      </c>
      <c r="BJ161" s="14" t="s">
        <v>115</v>
      </c>
      <c r="BK161" s="185">
        <f t="shared" si="14"/>
        <v>0</v>
      </c>
      <c r="BL161" s="14" t="s">
        <v>144</v>
      </c>
      <c r="BM161" s="184" t="s">
        <v>741</v>
      </c>
    </row>
    <row r="162" spans="1:65" s="2" customFormat="1" ht="16.5" customHeight="1">
      <c r="A162" s="29"/>
      <c r="B162" s="137"/>
      <c r="C162" s="172" t="s">
        <v>201</v>
      </c>
      <c r="D162" s="172" t="s">
        <v>140</v>
      </c>
      <c r="E162" s="173" t="s">
        <v>194</v>
      </c>
      <c r="F162" s="174" t="s">
        <v>195</v>
      </c>
      <c r="G162" s="175" t="s">
        <v>177</v>
      </c>
      <c r="H162" s="176">
        <v>56.109000000000002</v>
      </c>
      <c r="I162" s="177"/>
      <c r="J162" s="178">
        <f t="shared" si="5"/>
        <v>0</v>
      </c>
      <c r="K162" s="179"/>
      <c r="L162" s="30"/>
      <c r="M162" s="180" t="s">
        <v>1</v>
      </c>
      <c r="N162" s="181" t="s">
        <v>40</v>
      </c>
      <c r="O162" s="55"/>
      <c r="P162" s="182">
        <f t="shared" si="6"/>
        <v>0</v>
      </c>
      <c r="Q162" s="182">
        <v>0</v>
      </c>
      <c r="R162" s="182">
        <f t="shared" si="7"/>
        <v>0</v>
      </c>
      <c r="S162" s="182">
        <v>0</v>
      </c>
      <c r="T162" s="183">
        <f t="shared" si="8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84" t="s">
        <v>144</v>
      </c>
      <c r="AT162" s="184" t="s">
        <v>140</v>
      </c>
      <c r="AU162" s="184" t="s">
        <v>115</v>
      </c>
      <c r="AY162" s="14" t="s">
        <v>137</v>
      </c>
      <c r="BE162" s="185">
        <f t="shared" si="9"/>
        <v>0</v>
      </c>
      <c r="BF162" s="185">
        <f t="shared" si="10"/>
        <v>0</v>
      </c>
      <c r="BG162" s="185">
        <f t="shared" si="11"/>
        <v>0</v>
      </c>
      <c r="BH162" s="185">
        <f t="shared" si="12"/>
        <v>0</v>
      </c>
      <c r="BI162" s="185">
        <f t="shared" si="13"/>
        <v>0</v>
      </c>
      <c r="BJ162" s="14" t="s">
        <v>115</v>
      </c>
      <c r="BK162" s="185">
        <f t="shared" si="14"/>
        <v>0</v>
      </c>
      <c r="BL162" s="14" t="s">
        <v>144</v>
      </c>
      <c r="BM162" s="184" t="s">
        <v>742</v>
      </c>
    </row>
    <row r="163" spans="1:65" s="2" customFormat="1" ht="21.75" customHeight="1">
      <c r="A163" s="29"/>
      <c r="B163" s="137"/>
      <c r="C163" s="172" t="s">
        <v>205</v>
      </c>
      <c r="D163" s="172" t="s">
        <v>140</v>
      </c>
      <c r="E163" s="173" t="s">
        <v>198</v>
      </c>
      <c r="F163" s="174" t="s">
        <v>199</v>
      </c>
      <c r="G163" s="175" t="s">
        <v>177</v>
      </c>
      <c r="H163" s="176">
        <v>792.88499999999999</v>
      </c>
      <c r="I163" s="177"/>
      <c r="J163" s="178">
        <f t="shared" si="5"/>
        <v>0</v>
      </c>
      <c r="K163" s="179"/>
      <c r="L163" s="30"/>
      <c r="M163" s="180" t="s">
        <v>1</v>
      </c>
      <c r="N163" s="181" t="s">
        <v>40</v>
      </c>
      <c r="O163" s="55"/>
      <c r="P163" s="182">
        <f t="shared" si="6"/>
        <v>0</v>
      </c>
      <c r="Q163" s="182">
        <v>0</v>
      </c>
      <c r="R163" s="182">
        <f t="shared" si="7"/>
        <v>0</v>
      </c>
      <c r="S163" s="182">
        <v>0</v>
      </c>
      <c r="T163" s="183">
        <f t="shared" si="8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84" t="s">
        <v>144</v>
      </c>
      <c r="AT163" s="184" t="s">
        <v>140</v>
      </c>
      <c r="AU163" s="184" t="s">
        <v>115</v>
      </c>
      <c r="AY163" s="14" t="s">
        <v>137</v>
      </c>
      <c r="BE163" s="185">
        <f t="shared" si="9"/>
        <v>0</v>
      </c>
      <c r="BF163" s="185">
        <f t="shared" si="10"/>
        <v>0</v>
      </c>
      <c r="BG163" s="185">
        <f t="shared" si="11"/>
        <v>0</v>
      </c>
      <c r="BH163" s="185">
        <f t="shared" si="12"/>
        <v>0</v>
      </c>
      <c r="BI163" s="185">
        <f t="shared" si="13"/>
        <v>0</v>
      </c>
      <c r="BJ163" s="14" t="s">
        <v>115</v>
      </c>
      <c r="BK163" s="185">
        <f t="shared" si="14"/>
        <v>0</v>
      </c>
      <c r="BL163" s="14" t="s">
        <v>144</v>
      </c>
      <c r="BM163" s="184" t="s">
        <v>743</v>
      </c>
    </row>
    <row r="164" spans="1:65" s="2" customFormat="1" ht="21.75" customHeight="1">
      <c r="A164" s="29"/>
      <c r="B164" s="137"/>
      <c r="C164" s="172" t="s">
        <v>209</v>
      </c>
      <c r="D164" s="172" t="s">
        <v>140</v>
      </c>
      <c r="E164" s="173" t="s">
        <v>202</v>
      </c>
      <c r="F164" s="174" t="s">
        <v>203</v>
      </c>
      <c r="G164" s="175" t="s">
        <v>177</v>
      </c>
      <c r="H164" s="176">
        <v>158.577</v>
      </c>
      <c r="I164" s="177"/>
      <c r="J164" s="178">
        <f t="shared" si="5"/>
        <v>0</v>
      </c>
      <c r="K164" s="179"/>
      <c r="L164" s="30"/>
      <c r="M164" s="180" t="s">
        <v>1</v>
      </c>
      <c r="N164" s="181" t="s">
        <v>40</v>
      </c>
      <c r="O164" s="55"/>
      <c r="P164" s="182">
        <f t="shared" si="6"/>
        <v>0</v>
      </c>
      <c r="Q164" s="182">
        <v>0</v>
      </c>
      <c r="R164" s="182">
        <f t="shared" si="7"/>
        <v>0</v>
      </c>
      <c r="S164" s="182">
        <v>0</v>
      </c>
      <c r="T164" s="183">
        <f t="shared" si="8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84" t="s">
        <v>144</v>
      </c>
      <c r="AT164" s="184" t="s">
        <v>140</v>
      </c>
      <c r="AU164" s="184" t="s">
        <v>115</v>
      </c>
      <c r="AY164" s="14" t="s">
        <v>137</v>
      </c>
      <c r="BE164" s="185">
        <f t="shared" si="9"/>
        <v>0</v>
      </c>
      <c r="BF164" s="185">
        <f t="shared" si="10"/>
        <v>0</v>
      </c>
      <c r="BG164" s="185">
        <f t="shared" si="11"/>
        <v>0</v>
      </c>
      <c r="BH164" s="185">
        <f t="shared" si="12"/>
        <v>0</v>
      </c>
      <c r="BI164" s="185">
        <f t="shared" si="13"/>
        <v>0</v>
      </c>
      <c r="BJ164" s="14" t="s">
        <v>115</v>
      </c>
      <c r="BK164" s="185">
        <f t="shared" si="14"/>
        <v>0</v>
      </c>
      <c r="BL164" s="14" t="s">
        <v>144</v>
      </c>
      <c r="BM164" s="184" t="s">
        <v>744</v>
      </c>
    </row>
    <row r="165" spans="1:65" s="2" customFormat="1" ht="21.75" customHeight="1">
      <c r="A165" s="29"/>
      <c r="B165" s="137"/>
      <c r="C165" s="172" t="s">
        <v>213</v>
      </c>
      <c r="D165" s="172" t="s">
        <v>140</v>
      </c>
      <c r="E165" s="173" t="s">
        <v>206</v>
      </c>
      <c r="F165" s="174" t="s">
        <v>207</v>
      </c>
      <c r="G165" s="175" t="s">
        <v>177</v>
      </c>
      <c r="H165" s="176">
        <v>59.459000000000003</v>
      </c>
      <c r="I165" s="177"/>
      <c r="J165" s="178">
        <f t="shared" si="5"/>
        <v>0</v>
      </c>
      <c r="K165" s="179"/>
      <c r="L165" s="30"/>
      <c r="M165" s="180" t="s">
        <v>1</v>
      </c>
      <c r="N165" s="181" t="s">
        <v>40</v>
      </c>
      <c r="O165" s="55"/>
      <c r="P165" s="182">
        <f t="shared" si="6"/>
        <v>0</v>
      </c>
      <c r="Q165" s="182">
        <v>0</v>
      </c>
      <c r="R165" s="182">
        <f t="shared" si="7"/>
        <v>0</v>
      </c>
      <c r="S165" s="182">
        <v>0</v>
      </c>
      <c r="T165" s="183">
        <f t="shared" si="8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84" t="s">
        <v>144</v>
      </c>
      <c r="AT165" s="184" t="s">
        <v>140</v>
      </c>
      <c r="AU165" s="184" t="s">
        <v>115</v>
      </c>
      <c r="AY165" s="14" t="s">
        <v>137</v>
      </c>
      <c r="BE165" s="185">
        <f t="shared" si="9"/>
        <v>0</v>
      </c>
      <c r="BF165" s="185">
        <f t="shared" si="10"/>
        <v>0</v>
      </c>
      <c r="BG165" s="185">
        <f t="shared" si="11"/>
        <v>0</v>
      </c>
      <c r="BH165" s="185">
        <f t="shared" si="12"/>
        <v>0</v>
      </c>
      <c r="BI165" s="185">
        <f t="shared" si="13"/>
        <v>0</v>
      </c>
      <c r="BJ165" s="14" t="s">
        <v>115</v>
      </c>
      <c r="BK165" s="185">
        <f t="shared" si="14"/>
        <v>0</v>
      </c>
      <c r="BL165" s="14" t="s">
        <v>144</v>
      </c>
      <c r="BM165" s="184" t="s">
        <v>745</v>
      </c>
    </row>
    <row r="166" spans="1:65" s="2" customFormat="1" ht="16.5" customHeight="1">
      <c r="A166" s="29"/>
      <c r="B166" s="137"/>
      <c r="C166" s="172" t="s">
        <v>219</v>
      </c>
      <c r="D166" s="172" t="s">
        <v>140</v>
      </c>
      <c r="E166" s="173" t="s">
        <v>210</v>
      </c>
      <c r="F166" s="174" t="s">
        <v>211</v>
      </c>
      <c r="G166" s="175" t="s">
        <v>182</v>
      </c>
      <c r="H166" s="176">
        <v>6</v>
      </c>
      <c r="I166" s="177"/>
      <c r="J166" s="178">
        <f t="shared" si="5"/>
        <v>0</v>
      </c>
      <c r="K166" s="179"/>
      <c r="L166" s="30"/>
      <c r="M166" s="180" t="s">
        <v>1</v>
      </c>
      <c r="N166" s="181" t="s">
        <v>40</v>
      </c>
      <c r="O166" s="55"/>
      <c r="P166" s="182">
        <f t="shared" si="6"/>
        <v>0</v>
      </c>
      <c r="Q166" s="182">
        <v>0</v>
      </c>
      <c r="R166" s="182">
        <f t="shared" si="7"/>
        <v>0</v>
      </c>
      <c r="S166" s="182">
        <v>0</v>
      </c>
      <c r="T166" s="183">
        <f t="shared" si="8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84" t="s">
        <v>144</v>
      </c>
      <c r="AT166" s="184" t="s">
        <v>140</v>
      </c>
      <c r="AU166" s="184" t="s">
        <v>115</v>
      </c>
      <c r="AY166" s="14" t="s">
        <v>137</v>
      </c>
      <c r="BE166" s="185">
        <f t="shared" si="9"/>
        <v>0</v>
      </c>
      <c r="BF166" s="185">
        <f t="shared" si="10"/>
        <v>0</v>
      </c>
      <c r="BG166" s="185">
        <f t="shared" si="11"/>
        <v>0</v>
      </c>
      <c r="BH166" s="185">
        <f t="shared" si="12"/>
        <v>0</v>
      </c>
      <c r="BI166" s="185">
        <f t="shared" si="13"/>
        <v>0</v>
      </c>
      <c r="BJ166" s="14" t="s">
        <v>115</v>
      </c>
      <c r="BK166" s="185">
        <f t="shared" si="14"/>
        <v>0</v>
      </c>
      <c r="BL166" s="14" t="s">
        <v>144</v>
      </c>
      <c r="BM166" s="184" t="s">
        <v>746</v>
      </c>
    </row>
    <row r="167" spans="1:65" s="2" customFormat="1" ht="21.75" customHeight="1">
      <c r="A167" s="29"/>
      <c r="B167" s="137"/>
      <c r="C167" s="172" t="s">
        <v>7</v>
      </c>
      <c r="D167" s="172" t="s">
        <v>140</v>
      </c>
      <c r="E167" s="173" t="s">
        <v>214</v>
      </c>
      <c r="F167" s="174" t="s">
        <v>215</v>
      </c>
      <c r="G167" s="175" t="s">
        <v>177</v>
      </c>
      <c r="H167" s="176">
        <v>59.459000000000003</v>
      </c>
      <c r="I167" s="177"/>
      <c r="J167" s="178">
        <f t="shared" si="5"/>
        <v>0</v>
      </c>
      <c r="K167" s="179"/>
      <c r="L167" s="30"/>
      <c r="M167" s="180" t="s">
        <v>1</v>
      </c>
      <c r="N167" s="181" t="s">
        <v>40</v>
      </c>
      <c r="O167" s="55"/>
      <c r="P167" s="182">
        <f t="shared" si="6"/>
        <v>0</v>
      </c>
      <c r="Q167" s="182">
        <v>0</v>
      </c>
      <c r="R167" s="182">
        <f t="shared" si="7"/>
        <v>0</v>
      </c>
      <c r="S167" s="182">
        <v>0</v>
      </c>
      <c r="T167" s="183">
        <f t="shared" si="8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84" t="s">
        <v>144</v>
      </c>
      <c r="AT167" s="184" t="s">
        <v>140</v>
      </c>
      <c r="AU167" s="184" t="s">
        <v>115</v>
      </c>
      <c r="AY167" s="14" t="s">
        <v>137</v>
      </c>
      <c r="BE167" s="185">
        <f t="shared" si="9"/>
        <v>0</v>
      </c>
      <c r="BF167" s="185">
        <f t="shared" si="10"/>
        <v>0</v>
      </c>
      <c r="BG167" s="185">
        <f t="shared" si="11"/>
        <v>0</v>
      </c>
      <c r="BH167" s="185">
        <f t="shared" si="12"/>
        <v>0</v>
      </c>
      <c r="BI167" s="185">
        <f t="shared" si="13"/>
        <v>0</v>
      </c>
      <c r="BJ167" s="14" t="s">
        <v>115</v>
      </c>
      <c r="BK167" s="185">
        <f t="shared" si="14"/>
        <v>0</v>
      </c>
      <c r="BL167" s="14" t="s">
        <v>144</v>
      </c>
      <c r="BM167" s="184" t="s">
        <v>747</v>
      </c>
    </row>
    <row r="168" spans="1:65" s="12" customFormat="1" ht="22.9" customHeight="1">
      <c r="B168" s="159"/>
      <c r="D168" s="160" t="s">
        <v>73</v>
      </c>
      <c r="E168" s="170" t="s">
        <v>217</v>
      </c>
      <c r="F168" s="170" t="s">
        <v>218</v>
      </c>
      <c r="I168" s="162"/>
      <c r="J168" s="171">
        <f>BK168</f>
        <v>0</v>
      </c>
      <c r="L168" s="159"/>
      <c r="M168" s="164"/>
      <c r="N168" s="165"/>
      <c r="O168" s="165"/>
      <c r="P168" s="166">
        <f>P169</f>
        <v>0</v>
      </c>
      <c r="Q168" s="165"/>
      <c r="R168" s="166">
        <f>R169</f>
        <v>0</v>
      </c>
      <c r="S168" s="165"/>
      <c r="T168" s="167">
        <f>T169</f>
        <v>0</v>
      </c>
      <c r="AR168" s="160" t="s">
        <v>82</v>
      </c>
      <c r="AT168" s="168" t="s">
        <v>73</v>
      </c>
      <c r="AU168" s="168" t="s">
        <v>82</v>
      </c>
      <c r="AY168" s="160" t="s">
        <v>137</v>
      </c>
      <c r="BK168" s="169">
        <f>BK169</f>
        <v>0</v>
      </c>
    </row>
    <row r="169" spans="1:65" s="2" customFormat="1" ht="21.75" customHeight="1">
      <c r="A169" s="29"/>
      <c r="B169" s="137"/>
      <c r="C169" s="172" t="s">
        <v>230</v>
      </c>
      <c r="D169" s="172" t="s">
        <v>140</v>
      </c>
      <c r="E169" s="173" t="s">
        <v>220</v>
      </c>
      <c r="F169" s="174" t="s">
        <v>221</v>
      </c>
      <c r="G169" s="175" t="s">
        <v>177</v>
      </c>
      <c r="H169" s="176">
        <v>2.2810000000000001</v>
      </c>
      <c r="I169" s="177"/>
      <c r="J169" s="178">
        <f>ROUND(I169*H169,2)</f>
        <v>0</v>
      </c>
      <c r="K169" s="179"/>
      <c r="L169" s="30"/>
      <c r="M169" s="180" t="s">
        <v>1</v>
      </c>
      <c r="N169" s="181" t="s">
        <v>40</v>
      </c>
      <c r="O169" s="55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84" t="s">
        <v>144</v>
      </c>
      <c r="AT169" s="184" t="s">
        <v>140</v>
      </c>
      <c r="AU169" s="184" t="s">
        <v>115</v>
      </c>
      <c r="AY169" s="14" t="s">
        <v>137</v>
      </c>
      <c r="BE169" s="185">
        <f>IF(N169="základná",J169,0)</f>
        <v>0</v>
      </c>
      <c r="BF169" s="185">
        <f>IF(N169="znížená",J169,0)</f>
        <v>0</v>
      </c>
      <c r="BG169" s="185">
        <f>IF(N169="zákl. prenesená",J169,0)</f>
        <v>0</v>
      </c>
      <c r="BH169" s="185">
        <f>IF(N169="zníž. prenesená",J169,0)</f>
        <v>0</v>
      </c>
      <c r="BI169" s="185">
        <f>IF(N169="nulová",J169,0)</f>
        <v>0</v>
      </c>
      <c r="BJ169" s="14" t="s">
        <v>115</v>
      </c>
      <c r="BK169" s="185">
        <f>ROUND(I169*H169,2)</f>
        <v>0</v>
      </c>
      <c r="BL169" s="14" t="s">
        <v>144</v>
      </c>
      <c r="BM169" s="184" t="s">
        <v>748</v>
      </c>
    </row>
    <row r="170" spans="1:65" s="12" customFormat="1" ht="25.9" customHeight="1">
      <c r="B170" s="159"/>
      <c r="D170" s="160" t="s">
        <v>73</v>
      </c>
      <c r="E170" s="161" t="s">
        <v>223</v>
      </c>
      <c r="F170" s="161" t="s">
        <v>224</v>
      </c>
      <c r="I170" s="162"/>
      <c r="J170" s="163">
        <f>BK170</f>
        <v>0</v>
      </c>
      <c r="L170" s="159"/>
      <c r="M170" s="164"/>
      <c r="N170" s="165"/>
      <c r="O170" s="165"/>
      <c r="P170" s="166">
        <f>P171+P175+P198+P227+P257+P262</f>
        <v>0</v>
      </c>
      <c r="Q170" s="165"/>
      <c r="R170" s="166">
        <f>R171+R175+R198+R227+R257+R262</f>
        <v>11.123051385105999</v>
      </c>
      <c r="S170" s="165"/>
      <c r="T170" s="167">
        <f>T171+T175+T198+T227+T257+T262</f>
        <v>53.706527999999999</v>
      </c>
      <c r="AR170" s="160" t="s">
        <v>115</v>
      </c>
      <c r="AT170" s="168" t="s">
        <v>73</v>
      </c>
      <c r="AU170" s="168" t="s">
        <v>74</v>
      </c>
      <c r="AY170" s="160" t="s">
        <v>137</v>
      </c>
      <c r="BK170" s="169">
        <f>BK171+BK175+BK198+BK227+BK257+BK262</f>
        <v>0</v>
      </c>
    </row>
    <row r="171" spans="1:65" s="12" customFormat="1" ht="22.9" customHeight="1">
      <c r="B171" s="159"/>
      <c r="D171" s="160" t="s">
        <v>73</v>
      </c>
      <c r="E171" s="170" t="s">
        <v>225</v>
      </c>
      <c r="F171" s="170" t="s">
        <v>226</v>
      </c>
      <c r="I171" s="162"/>
      <c r="J171" s="171">
        <f>BK171</f>
        <v>0</v>
      </c>
      <c r="L171" s="159"/>
      <c r="M171" s="164"/>
      <c r="N171" s="165"/>
      <c r="O171" s="165"/>
      <c r="P171" s="166">
        <f>SUM(P172:P174)</f>
        <v>0</v>
      </c>
      <c r="Q171" s="165"/>
      <c r="R171" s="166">
        <f>SUM(R172:R174)</f>
        <v>2.7919999999999997E-2</v>
      </c>
      <c r="S171" s="165"/>
      <c r="T171" s="167">
        <f>SUM(T172:T174)</f>
        <v>0</v>
      </c>
      <c r="AR171" s="160" t="s">
        <v>115</v>
      </c>
      <c r="AT171" s="168" t="s">
        <v>73</v>
      </c>
      <c r="AU171" s="168" t="s">
        <v>82</v>
      </c>
      <c r="AY171" s="160" t="s">
        <v>137</v>
      </c>
      <c r="BK171" s="169">
        <f>SUM(BK172:BK174)</f>
        <v>0</v>
      </c>
    </row>
    <row r="172" spans="1:65" s="2" customFormat="1" ht="21.75" customHeight="1">
      <c r="A172" s="29"/>
      <c r="B172" s="137"/>
      <c r="C172" s="172" t="s">
        <v>236</v>
      </c>
      <c r="D172" s="172" t="s">
        <v>140</v>
      </c>
      <c r="E172" s="173" t="s">
        <v>227</v>
      </c>
      <c r="F172" s="174" t="s">
        <v>228</v>
      </c>
      <c r="G172" s="175" t="s">
        <v>150</v>
      </c>
      <c r="H172" s="176">
        <v>160</v>
      </c>
      <c r="I172" s="177"/>
      <c r="J172" s="178">
        <f>ROUND(I172*H172,2)</f>
        <v>0</v>
      </c>
      <c r="K172" s="179"/>
      <c r="L172" s="30"/>
      <c r="M172" s="180" t="s">
        <v>1</v>
      </c>
      <c r="N172" s="181" t="s">
        <v>40</v>
      </c>
      <c r="O172" s="55"/>
      <c r="P172" s="182">
        <f>O172*H172</f>
        <v>0</v>
      </c>
      <c r="Q172" s="182">
        <v>1.9999999999999999E-6</v>
      </c>
      <c r="R172" s="182">
        <f>Q172*H172</f>
        <v>3.1999999999999997E-4</v>
      </c>
      <c r="S172" s="182">
        <v>0</v>
      </c>
      <c r="T172" s="18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84" t="s">
        <v>205</v>
      </c>
      <c r="AT172" s="184" t="s">
        <v>140</v>
      </c>
      <c r="AU172" s="184" t="s">
        <v>115</v>
      </c>
      <c r="AY172" s="14" t="s">
        <v>137</v>
      </c>
      <c r="BE172" s="185">
        <f>IF(N172="základná",J172,0)</f>
        <v>0</v>
      </c>
      <c r="BF172" s="185">
        <f>IF(N172="znížená",J172,0)</f>
        <v>0</v>
      </c>
      <c r="BG172" s="185">
        <f>IF(N172="zákl. prenesená",J172,0)</f>
        <v>0</v>
      </c>
      <c r="BH172" s="185">
        <f>IF(N172="zníž. prenesená",J172,0)</f>
        <v>0</v>
      </c>
      <c r="BI172" s="185">
        <f>IF(N172="nulová",J172,0)</f>
        <v>0</v>
      </c>
      <c r="BJ172" s="14" t="s">
        <v>115</v>
      </c>
      <c r="BK172" s="185">
        <f>ROUND(I172*H172,2)</f>
        <v>0</v>
      </c>
      <c r="BL172" s="14" t="s">
        <v>205</v>
      </c>
      <c r="BM172" s="184" t="s">
        <v>749</v>
      </c>
    </row>
    <row r="173" spans="1:65" s="2" customFormat="1" ht="21.75" customHeight="1">
      <c r="A173" s="29"/>
      <c r="B173" s="137"/>
      <c r="C173" s="186" t="s">
        <v>240</v>
      </c>
      <c r="D173" s="186" t="s">
        <v>231</v>
      </c>
      <c r="E173" s="187" t="s">
        <v>232</v>
      </c>
      <c r="F173" s="188" t="s">
        <v>233</v>
      </c>
      <c r="G173" s="189" t="s">
        <v>150</v>
      </c>
      <c r="H173" s="190">
        <v>184</v>
      </c>
      <c r="I173" s="191"/>
      <c r="J173" s="192">
        <f>ROUND(I173*H173,2)</f>
        <v>0</v>
      </c>
      <c r="K173" s="193"/>
      <c r="L173" s="194"/>
      <c r="M173" s="195" t="s">
        <v>1</v>
      </c>
      <c r="N173" s="196" t="s">
        <v>40</v>
      </c>
      <c r="O173" s="55"/>
      <c r="P173" s="182">
        <f>O173*H173</f>
        <v>0</v>
      </c>
      <c r="Q173" s="182">
        <v>1.4999999999999999E-4</v>
      </c>
      <c r="R173" s="182">
        <f>Q173*H173</f>
        <v>2.7599999999999996E-2</v>
      </c>
      <c r="S173" s="182">
        <v>0</v>
      </c>
      <c r="T173" s="18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84" t="s">
        <v>234</v>
      </c>
      <c r="AT173" s="184" t="s">
        <v>231</v>
      </c>
      <c r="AU173" s="184" t="s">
        <v>115</v>
      </c>
      <c r="AY173" s="14" t="s">
        <v>137</v>
      </c>
      <c r="BE173" s="185">
        <f>IF(N173="základná",J173,0)</f>
        <v>0</v>
      </c>
      <c r="BF173" s="185">
        <f>IF(N173="znížená",J173,0)</f>
        <v>0</v>
      </c>
      <c r="BG173" s="185">
        <f>IF(N173="zákl. prenesená",J173,0)</f>
        <v>0</v>
      </c>
      <c r="BH173" s="185">
        <f>IF(N173="zníž. prenesená",J173,0)</f>
        <v>0</v>
      </c>
      <c r="BI173" s="185">
        <f>IF(N173="nulová",J173,0)</f>
        <v>0</v>
      </c>
      <c r="BJ173" s="14" t="s">
        <v>115</v>
      </c>
      <c r="BK173" s="185">
        <f>ROUND(I173*H173,2)</f>
        <v>0</v>
      </c>
      <c r="BL173" s="14" t="s">
        <v>205</v>
      </c>
      <c r="BM173" s="184" t="s">
        <v>750</v>
      </c>
    </row>
    <row r="174" spans="1:65" s="2" customFormat="1" ht="21.75" customHeight="1">
      <c r="A174" s="29"/>
      <c r="B174" s="137"/>
      <c r="C174" s="172" t="s">
        <v>245</v>
      </c>
      <c r="D174" s="172" t="s">
        <v>140</v>
      </c>
      <c r="E174" s="173" t="s">
        <v>262</v>
      </c>
      <c r="F174" s="174" t="s">
        <v>263</v>
      </c>
      <c r="G174" s="175" t="s">
        <v>264</v>
      </c>
      <c r="H174" s="197"/>
      <c r="I174" s="177"/>
      <c r="J174" s="178">
        <f>ROUND(I174*H174,2)</f>
        <v>0</v>
      </c>
      <c r="K174" s="179"/>
      <c r="L174" s="30"/>
      <c r="M174" s="180" t="s">
        <v>1</v>
      </c>
      <c r="N174" s="181" t="s">
        <v>40</v>
      </c>
      <c r="O174" s="55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84" t="s">
        <v>205</v>
      </c>
      <c r="AT174" s="184" t="s">
        <v>140</v>
      </c>
      <c r="AU174" s="184" t="s">
        <v>115</v>
      </c>
      <c r="AY174" s="14" t="s">
        <v>137</v>
      </c>
      <c r="BE174" s="185">
        <f>IF(N174="základná",J174,0)</f>
        <v>0</v>
      </c>
      <c r="BF174" s="185">
        <f>IF(N174="znížená",J174,0)</f>
        <v>0</v>
      </c>
      <c r="BG174" s="185">
        <f>IF(N174="zákl. prenesená",J174,0)</f>
        <v>0</v>
      </c>
      <c r="BH174" s="185">
        <f>IF(N174="zníž. prenesená",J174,0)</f>
        <v>0</v>
      </c>
      <c r="BI174" s="185">
        <f>IF(N174="nulová",J174,0)</f>
        <v>0</v>
      </c>
      <c r="BJ174" s="14" t="s">
        <v>115</v>
      </c>
      <c r="BK174" s="185">
        <f>ROUND(I174*H174,2)</f>
        <v>0</v>
      </c>
      <c r="BL174" s="14" t="s">
        <v>205</v>
      </c>
      <c r="BM174" s="184" t="s">
        <v>751</v>
      </c>
    </row>
    <row r="175" spans="1:65" s="12" customFormat="1" ht="22.9" customHeight="1">
      <c r="B175" s="159"/>
      <c r="D175" s="160" t="s">
        <v>73</v>
      </c>
      <c r="E175" s="170" t="s">
        <v>266</v>
      </c>
      <c r="F175" s="170" t="s">
        <v>267</v>
      </c>
      <c r="I175" s="162"/>
      <c r="J175" s="171">
        <f>BK175</f>
        <v>0</v>
      </c>
      <c r="L175" s="159"/>
      <c r="M175" s="164"/>
      <c r="N175" s="165"/>
      <c r="O175" s="165"/>
      <c r="P175" s="166">
        <f>SUM(P176:P197)</f>
        <v>0</v>
      </c>
      <c r="Q175" s="165"/>
      <c r="R175" s="166">
        <f>SUM(R176:R197)</f>
        <v>10.244868355606</v>
      </c>
      <c r="S175" s="165"/>
      <c r="T175" s="167">
        <f>SUM(T176:T197)</f>
        <v>30.898099999999999</v>
      </c>
      <c r="AR175" s="160" t="s">
        <v>115</v>
      </c>
      <c r="AT175" s="168" t="s">
        <v>73</v>
      </c>
      <c r="AU175" s="168" t="s">
        <v>82</v>
      </c>
      <c r="AY175" s="160" t="s">
        <v>137</v>
      </c>
      <c r="BK175" s="169">
        <f>SUM(BK176:BK197)</f>
        <v>0</v>
      </c>
    </row>
    <row r="176" spans="1:65" s="2" customFormat="1" ht="21.75" customHeight="1">
      <c r="A176" s="29"/>
      <c r="B176" s="137"/>
      <c r="C176" s="172" t="s">
        <v>249</v>
      </c>
      <c r="D176" s="172" t="s">
        <v>140</v>
      </c>
      <c r="E176" s="173" t="s">
        <v>269</v>
      </c>
      <c r="F176" s="174" t="s">
        <v>270</v>
      </c>
      <c r="G176" s="175" t="s">
        <v>187</v>
      </c>
      <c r="H176" s="176">
        <v>2404.6999999999998</v>
      </c>
      <c r="I176" s="177"/>
      <c r="J176" s="178">
        <f t="shared" ref="J176:J197" si="15">ROUND(I176*H176,2)</f>
        <v>0</v>
      </c>
      <c r="K176" s="179"/>
      <c r="L176" s="30"/>
      <c r="M176" s="180" t="s">
        <v>1</v>
      </c>
      <c r="N176" s="181" t="s">
        <v>40</v>
      </c>
      <c r="O176" s="55"/>
      <c r="P176" s="182">
        <f t="shared" ref="P176:P197" si="16">O176*H176</f>
        <v>0</v>
      </c>
      <c r="Q176" s="182">
        <v>0</v>
      </c>
      <c r="R176" s="182">
        <f t="shared" ref="R176:R197" si="17">Q176*H176</f>
        <v>0</v>
      </c>
      <c r="S176" s="182">
        <v>0</v>
      </c>
      <c r="T176" s="183">
        <f t="shared" ref="T176:T197" si="18"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84" t="s">
        <v>205</v>
      </c>
      <c r="AT176" s="184" t="s">
        <v>140</v>
      </c>
      <c r="AU176" s="184" t="s">
        <v>115</v>
      </c>
      <c r="AY176" s="14" t="s">
        <v>137</v>
      </c>
      <c r="BE176" s="185">
        <f t="shared" ref="BE176:BE197" si="19">IF(N176="základná",J176,0)</f>
        <v>0</v>
      </c>
      <c r="BF176" s="185">
        <f t="shared" ref="BF176:BF197" si="20">IF(N176="znížená",J176,0)</f>
        <v>0</v>
      </c>
      <c r="BG176" s="185">
        <f t="shared" ref="BG176:BG197" si="21">IF(N176="zákl. prenesená",J176,0)</f>
        <v>0</v>
      </c>
      <c r="BH176" s="185">
        <f t="shared" ref="BH176:BH197" si="22">IF(N176="zníž. prenesená",J176,0)</f>
        <v>0</v>
      </c>
      <c r="BI176" s="185">
        <f t="shared" ref="BI176:BI197" si="23">IF(N176="nulová",J176,0)</f>
        <v>0</v>
      </c>
      <c r="BJ176" s="14" t="s">
        <v>115</v>
      </c>
      <c r="BK176" s="185">
        <f t="shared" ref="BK176:BK197" si="24">ROUND(I176*H176,2)</f>
        <v>0</v>
      </c>
      <c r="BL176" s="14" t="s">
        <v>205</v>
      </c>
      <c r="BM176" s="184" t="s">
        <v>752</v>
      </c>
    </row>
    <row r="177" spans="1:65" s="2" customFormat="1" ht="21.75" customHeight="1">
      <c r="A177" s="29"/>
      <c r="B177" s="137"/>
      <c r="C177" s="172" t="s">
        <v>253</v>
      </c>
      <c r="D177" s="172" t="s">
        <v>140</v>
      </c>
      <c r="E177" s="173" t="s">
        <v>309</v>
      </c>
      <c r="F177" s="174" t="s">
        <v>310</v>
      </c>
      <c r="G177" s="175" t="s">
        <v>150</v>
      </c>
      <c r="H177" s="176">
        <v>180</v>
      </c>
      <c r="I177" s="177"/>
      <c r="J177" s="178">
        <f t="shared" si="15"/>
        <v>0</v>
      </c>
      <c r="K177" s="179"/>
      <c r="L177" s="30"/>
      <c r="M177" s="180" t="s">
        <v>1</v>
      </c>
      <c r="N177" s="181" t="s">
        <v>40</v>
      </c>
      <c r="O177" s="55"/>
      <c r="P177" s="182">
        <f t="shared" si="16"/>
        <v>0</v>
      </c>
      <c r="Q177" s="182">
        <v>0</v>
      </c>
      <c r="R177" s="182">
        <f t="shared" si="17"/>
        <v>0</v>
      </c>
      <c r="S177" s="182">
        <v>0</v>
      </c>
      <c r="T177" s="183">
        <f t="shared" si="18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84" t="s">
        <v>205</v>
      </c>
      <c r="AT177" s="184" t="s">
        <v>140</v>
      </c>
      <c r="AU177" s="184" t="s">
        <v>115</v>
      </c>
      <c r="AY177" s="14" t="s">
        <v>137</v>
      </c>
      <c r="BE177" s="185">
        <f t="shared" si="19"/>
        <v>0</v>
      </c>
      <c r="BF177" s="185">
        <f t="shared" si="20"/>
        <v>0</v>
      </c>
      <c r="BG177" s="185">
        <f t="shared" si="21"/>
        <v>0</v>
      </c>
      <c r="BH177" s="185">
        <f t="shared" si="22"/>
        <v>0</v>
      </c>
      <c r="BI177" s="185">
        <f t="shared" si="23"/>
        <v>0</v>
      </c>
      <c r="BJ177" s="14" t="s">
        <v>115</v>
      </c>
      <c r="BK177" s="185">
        <f t="shared" si="24"/>
        <v>0</v>
      </c>
      <c r="BL177" s="14" t="s">
        <v>205</v>
      </c>
      <c r="BM177" s="184" t="s">
        <v>753</v>
      </c>
    </row>
    <row r="178" spans="1:65" s="2" customFormat="1" ht="21.75" customHeight="1">
      <c r="A178" s="29"/>
      <c r="B178" s="137"/>
      <c r="C178" s="172" t="s">
        <v>257</v>
      </c>
      <c r="D178" s="172" t="s">
        <v>140</v>
      </c>
      <c r="E178" s="173" t="s">
        <v>313</v>
      </c>
      <c r="F178" s="174" t="s">
        <v>314</v>
      </c>
      <c r="G178" s="175" t="s">
        <v>187</v>
      </c>
      <c r="H178" s="176">
        <v>68.099999999999994</v>
      </c>
      <c r="I178" s="177"/>
      <c r="J178" s="178">
        <f t="shared" si="15"/>
        <v>0</v>
      </c>
      <c r="K178" s="179"/>
      <c r="L178" s="30"/>
      <c r="M178" s="180" t="s">
        <v>1</v>
      </c>
      <c r="N178" s="181" t="s">
        <v>40</v>
      </c>
      <c r="O178" s="55"/>
      <c r="P178" s="182">
        <f t="shared" si="16"/>
        <v>0</v>
      </c>
      <c r="Q178" s="182">
        <v>0</v>
      </c>
      <c r="R178" s="182">
        <f t="shared" si="17"/>
        <v>0</v>
      </c>
      <c r="S178" s="182">
        <v>1.4E-2</v>
      </c>
      <c r="T178" s="183">
        <f t="shared" si="18"/>
        <v>0.95339999999999991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84" t="s">
        <v>205</v>
      </c>
      <c r="AT178" s="184" t="s">
        <v>140</v>
      </c>
      <c r="AU178" s="184" t="s">
        <v>115</v>
      </c>
      <c r="AY178" s="14" t="s">
        <v>137</v>
      </c>
      <c r="BE178" s="185">
        <f t="shared" si="19"/>
        <v>0</v>
      </c>
      <c r="BF178" s="185">
        <f t="shared" si="20"/>
        <v>0</v>
      </c>
      <c r="BG178" s="185">
        <f t="shared" si="21"/>
        <v>0</v>
      </c>
      <c r="BH178" s="185">
        <f t="shared" si="22"/>
        <v>0</v>
      </c>
      <c r="BI178" s="185">
        <f t="shared" si="23"/>
        <v>0</v>
      </c>
      <c r="BJ178" s="14" t="s">
        <v>115</v>
      </c>
      <c r="BK178" s="185">
        <f t="shared" si="24"/>
        <v>0</v>
      </c>
      <c r="BL178" s="14" t="s">
        <v>205</v>
      </c>
      <c r="BM178" s="184" t="s">
        <v>754</v>
      </c>
    </row>
    <row r="179" spans="1:65" s="2" customFormat="1" ht="21.75" customHeight="1">
      <c r="A179" s="29"/>
      <c r="B179" s="137"/>
      <c r="C179" s="172" t="s">
        <v>261</v>
      </c>
      <c r="D179" s="172" t="s">
        <v>140</v>
      </c>
      <c r="E179" s="173" t="s">
        <v>317</v>
      </c>
      <c r="F179" s="174" t="s">
        <v>318</v>
      </c>
      <c r="G179" s="175" t="s">
        <v>187</v>
      </c>
      <c r="H179" s="176">
        <v>42.5</v>
      </c>
      <c r="I179" s="177"/>
      <c r="J179" s="178">
        <f t="shared" si="15"/>
        <v>0</v>
      </c>
      <c r="K179" s="179"/>
      <c r="L179" s="30"/>
      <c r="M179" s="180" t="s">
        <v>1</v>
      </c>
      <c r="N179" s="181" t="s">
        <v>40</v>
      </c>
      <c r="O179" s="55"/>
      <c r="P179" s="182">
        <f t="shared" si="16"/>
        <v>0</v>
      </c>
      <c r="Q179" s="182">
        <v>0</v>
      </c>
      <c r="R179" s="182">
        <f t="shared" si="17"/>
        <v>0</v>
      </c>
      <c r="S179" s="182">
        <v>3.2000000000000001E-2</v>
      </c>
      <c r="T179" s="183">
        <f t="shared" si="18"/>
        <v>1.36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84" t="s">
        <v>205</v>
      </c>
      <c r="AT179" s="184" t="s">
        <v>140</v>
      </c>
      <c r="AU179" s="184" t="s">
        <v>115</v>
      </c>
      <c r="AY179" s="14" t="s">
        <v>137</v>
      </c>
      <c r="BE179" s="185">
        <f t="shared" si="19"/>
        <v>0</v>
      </c>
      <c r="BF179" s="185">
        <f t="shared" si="20"/>
        <v>0</v>
      </c>
      <c r="BG179" s="185">
        <f t="shared" si="21"/>
        <v>0</v>
      </c>
      <c r="BH179" s="185">
        <f t="shared" si="22"/>
        <v>0</v>
      </c>
      <c r="BI179" s="185">
        <f t="shared" si="23"/>
        <v>0</v>
      </c>
      <c r="BJ179" s="14" t="s">
        <v>115</v>
      </c>
      <c r="BK179" s="185">
        <f t="shared" si="24"/>
        <v>0</v>
      </c>
      <c r="BL179" s="14" t="s">
        <v>205</v>
      </c>
      <c r="BM179" s="184" t="s">
        <v>755</v>
      </c>
    </row>
    <row r="180" spans="1:65" s="2" customFormat="1" ht="21.75" customHeight="1">
      <c r="A180" s="29"/>
      <c r="B180" s="137"/>
      <c r="C180" s="172" t="s">
        <v>268</v>
      </c>
      <c r="D180" s="172" t="s">
        <v>140</v>
      </c>
      <c r="E180" s="173" t="s">
        <v>321</v>
      </c>
      <c r="F180" s="174" t="s">
        <v>322</v>
      </c>
      <c r="G180" s="175" t="s">
        <v>187</v>
      </c>
      <c r="H180" s="176">
        <v>64.099999999999994</v>
      </c>
      <c r="I180" s="177"/>
      <c r="J180" s="178">
        <f t="shared" si="15"/>
        <v>0</v>
      </c>
      <c r="K180" s="179"/>
      <c r="L180" s="30"/>
      <c r="M180" s="180" t="s">
        <v>1</v>
      </c>
      <c r="N180" s="181" t="s">
        <v>40</v>
      </c>
      <c r="O180" s="55"/>
      <c r="P180" s="182">
        <f t="shared" si="16"/>
        <v>0</v>
      </c>
      <c r="Q180" s="182">
        <v>0</v>
      </c>
      <c r="R180" s="182">
        <f t="shared" si="17"/>
        <v>0</v>
      </c>
      <c r="S180" s="182">
        <v>0.04</v>
      </c>
      <c r="T180" s="183">
        <f t="shared" si="18"/>
        <v>2.5639999999999996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84" t="s">
        <v>205</v>
      </c>
      <c r="AT180" s="184" t="s">
        <v>140</v>
      </c>
      <c r="AU180" s="184" t="s">
        <v>115</v>
      </c>
      <c r="AY180" s="14" t="s">
        <v>137</v>
      </c>
      <c r="BE180" s="185">
        <f t="shared" si="19"/>
        <v>0</v>
      </c>
      <c r="BF180" s="185">
        <f t="shared" si="20"/>
        <v>0</v>
      </c>
      <c r="BG180" s="185">
        <f t="shared" si="21"/>
        <v>0</v>
      </c>
      <c r="BH180" s="185">
        <f t="shared" si="22"/>
        <v>0</v>
      </c>
      <c r="BI180" s="185">
        <f t="shared" si="23"/>
        <v>0</v>
      </c>
      <c r="BJ180" s="14" t="s">
        <v>115</v>
      </c>
      <c r="BK180" s="185">
        <f t="shared" si="24"/>
        <v>0</v>
      </c>
      <c r="BL180" s="14" t="s">
        <v>205</v>
      </c>
      <c r="BM180" s="184" t="s">
        <v>756</v>
      </c>
    </row>
    <row r="181" spans="1:65" s="2" customFormat="1" ht="21.75" customHeight="1">
      <c r="A181" s="29"/>
      <c r="B181" s="137"/>
      <c r="C181" s="172" t="s">
        <v>272</v>
      </c>
      <c r="D181" s="172" t="s">
        <v>140</v>
      </c>
      <c r="E181" s="173" t="s">
        <v>285</v>
      </c>
      <c r="F181" s="174" t="s">
        <v>286</v>
      </c>
      <c r="G181" s="175" t="s">
        <v>187</v>
      </c>
      <c r="H181" s="176">
        <v>68.099999999999994</v>
      </c>
      <c r="I181" s="177"/>
      <c r="J181" s="178">
        <f t="shared" si="15"/>
        <v>0</v>
      </c>
      <c r="K181" s="179"/>
      <c r="L181" s="30"/>
      <c r="M181" s="180" t="s">
        <v>1</v>
      </c>
      <c r="N181" s="181" t="s">
        <v>40</v>
      </c>
      <c r="O181" s="55"/>
      <c r="P181" s="182">
        <f t="shared" si="16"/>
        <v>0</v>
      </c>
      <c r="Q181" s="182">
        <v>0</v>
      </c>
      <c r="R181" s="182">
        <f t="shared" si="17"/>
        <v>0</v>
      </c>
      <c r="S181" s="182">
        <v>1.2E-2</v>
      </c>
      <c r="T181" s="183">
        <f t="shared" si="18"/>
        <v>0.81719999999999993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84" t="s">
        <v>205</v>
      </c>
      <c r="AT181" s="184" t="s">
        <v>140</v>
      </c>
      <c r="AU181" s="184" t="s">
        <v>115</v>
      </c>
      <c r="AY181" s="14" t="s">
        <v>137</v>
      </c>
      <c r="BE181" s="185">
        <f t="shared" si="19"/>
        <v>0</v>
      </c>
      <c r="BF181" s="185">
        <f t="shared" si="20"/>
        <v>0</v>
      </c>
      <c r="BG181" s="185">
        <f t="shared" si="21"/>
        <v>0</v>
      </c>
      <c r="BH181" s="185">
        <f t="shared" si="22"/>
        <v>0</v>
      </c>
      <c r="BI181" s="185">
        <f t="shared" si="23"/>
        <v>0</v>
      </c>
      <c r="BJ181" s="14" t="s">
        <v>115</v>
      </c>
      <c r="BK181" s="185">
        <f t="shared" si="24"/>
        <v>0</v>
      </c>
      <c r="BL181" s="14" t="s">
        <v>205</v>
      </c>
      <c r="BM181" s="184" t="s">
        <v>757</v>
      </c>
    </row>
    <row r="182" spans="1:65" s="2" customFormat="1" ht="21.75" customHeight="1">
      <c r="A182" s="29"/>
      <c r="B182" s="137"/>
      <c r="C182" s="172" t="s">
        <v>276</v>
      </c>
      <c r="D182" s="172" t="s">
        <v>140</v>
      </c>
      <c r="E182" s="173" t="s">
        <v>289</v>
      </c>
      <c r="F182" s="174" t="s">
        <v>290</v>
      </c>
      <c r="G182" s="175" t="s">
        <v>187</v>
      </c>
      <c r="H182" s="176">
        <v>42.5</v>
      </c>
      <c r="I182" s="177"/>
      <c r="J182" s="178">
        <f t="shared" si="15"/>
        <v>0</v>
      </c>
      <c r="K182" s="179"/>
      <c r="L182" s="30"/>
      <c r="M182" s="180" t="s">
        <v>1</v>
      </c>
      <c r="N182" s="181" t="s">
        <v>40</v>
      </c>
      <c r="O182" s="55"/>
      <c r="P182" s="182">
        <f t="shared" si="16"/>
        <v>0</v>
      </c>
      <c r="Q182" s="182">
        <v>0</v>
      </c>
      <c r="R182" s="182">
        <f t="shared" si="17"/>
        <v>0</v>
      </c>
      <c r="S182" s="182">
        <v>1.6E-2</v>
      </c>
      <c r="T182" s="183">
        <f t="shared" si="18"/>
        <v>0.68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84" t="s">
        <v>205</v>
      </c>
      <c r="AT182" s="184" t="s">
        <v>140</v>
      </c>
      <c r="AU182" s="184" t="s">
        <v>115</v>
      </c>
      <c r="AY182" s="14" t="s">
        <v>137</v>
      </c>
      <c r="BE182" s="185">
        <f t="shared" si="19"/>
        <v>0</v>
      </c>
      <c r="BF182" s="185">
        <f t="shared" si="20"/>
        <v>0</v>
      </c>
      <c r="BG182" s="185">
        <f t="shared" si="21"/>
        <v>0</v>
      </c>
      <c r="BH182" s="185">
        <f t="shared" si="22"/>
        <v>0</v>
      </c>
      <c r="BI182" s="185">
        <f t="shared" si="23"/>
        <v>0</v>
      </c>
      <c r="BJ182" s="14" t="s">
        <v>115</v>
      </c>
      <c r="BK182" s="185">
        <f t="shared" si="24"/>
        <v>0</v>
      </c>
      <c r="BL182" s="14" t="s">
        <v>205</v>
      </c>
      <c r="BM182" s="184" t="s">
        <v>758</v>
      </c>
    </row>
    <row r="183" spans="1:65" s="2" customFormat="1" ht="21.75" customHeight="1">
      <c r="A183" s="29"/>
      <c r="B183" s="137"/>
      <c r="C183" s="172" t="s">
        <v>234</v>
      </c>
      <c r="D183" s="172" t="s">
        <v>140</v>
      </c>
      <c r="E183" s="173" t="s">
        <v>293</v>
      </c>
      <c r="F183" s="174" t="s">
        <v>294</v>
      </c>
      <c r="G183" s="175" t="s">
        <v>187</v>
      </c>
      <c r="H183" s="176">
        <v>64.099999999999994</v>
      </c>
      <c r="I183" s="177"/>
      <c r="J183" s="178">
        <f t="shared" si="15"/>
        <v>0</v>
      </c>
      <c r="K183" s="179"/>
      <c r="L183" s="30"/>
      <c r="M183" s="180" t="s">
        <v>1</v>
      </c>
      <c r="N183" s="181" t="s">
        <v>40</v>
      </c>
      <c r="O183" s="55"/>
      <c r="P183" s="182">
        <f t="shared" si="16"/>
        <v>0</v>
      </c>
      <c r="Q183" s="182">
        <v>0</v>
      </c>
      <c r="R183" s="182">
        <f t="shared" si="17"/>
        <v>0</v>
      </c>
      <c r="S183" s="182">
        <v>2.5000000000000001E-2</v>
      </c>
      <c r="T183" s="183">
        <f t="shared" si="18"/>
        <v>1.6025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84" t="s">
        <v>205</v>
      </c>
      <c r="AT183" s="184" t="s">
        <v>140</v>
      </c>
      <c r="AU183" s="184" t="s">
        <v>115</v>
      </c>
      <c r="AY183" s="14" t="s">
        <v>137</v>
      </c>
      <c r="BE183" s="185">
        <f t="shared" si="19"/>
        <v>0</v>
      </c>
      <c r="BF183" s="185">
        <f t="shared" si="20"/>
        <v>0</v>
      </c>
      <c r="BG183" s="185">
        <f t="shared" si="21"/>
        <v>0</v>
      </c>
      <c r="BH183" s="185">
        <f t="shared" si="22"/>
        <v>0</v>
      </c>
      <c r="BI183" s="185">
        <f t="shared" si="23"/>
        <v>0</v>
      </c>
      <c r="BJ183" s="14" t="s">
        <v>115</v>
      </c>
      <c r="BK183" s="185">
        <f t="shared" si="24"/>
        <v>0</v>
      </c>
      <c r="BL183" s="14" t="s">
        <v>205</v>
      </c>
      <c r="BM183" s="184" t="s">
        <v>759</v>
      </c>
    </row>
    <row r="184" spans="1:65" s="2" customFormat="1" ht="21.75" customHeight="1">
      <c r="A184" s="29"/>
      <c r="B184" s="137"/>
      <c r="C184" s="172" t="s">
        <v>284</v>
      </c>
      <c r="D184" s="172" t="s">
        <v>140</v>
      </c>
      <c r="E184" s="173" t="s">
        <v>325</v>
      </c>
      <c r="F184" s="174" t="s">
        <v>326</v>
      </c>
      <c r="G184" s="175" t="s">
        <v>187</v>
      </c>
      <c r="H184" s="176">
        <v>68.099999999999994</v>
      </c>
      <c r="I184" s="177"/>
      <c r="J184" s="178">
        <f t="shared" si="15"/>
        <v>0</v>
      </c>
      <c r="K184" s="179"/>
      <c r="L184" s="30"/>
      <c r="M184" s="180" t="s">
        <v>1</v>
      </c>
      <c r="N184" s="181" t="s">
        <v>40</v>
      </c>
      <c r="O184" s="55"/>
      <c r="P184" s="182">
        <f t="shared" si="16"/>
        <v>0</v>
      </c>
      <c r="Q184" s="182">
        <v>2.5999999999999998E-4</v>
      </c>
      <c r="R184" s="182">
        <f t="shared" si="17"/>
        <v>1.7705999999999996E-2</v>
      </c>
      <c r="S184" s="182">
        <v>0</v>
      </c>
      <c r="T184" s="183">
        <f t="shared" si="18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84" t="s">
        <v>205</v>
      </c>
      <c r="AT184" s="184" t="s">
        <v>140</v>
      </c>
      <c r="AU184" s="184" t="s">
        <v>115</v>
      </c>
      <c r="AY184" s="14" t="s">
        <v>137</v>
      </c>
      <c r="BE184" s="185">
        <f t="shared" si="19"/>
        <v>0</v>
      </c>
      <c r="BF184" s="185">
        <f t="shared" si="20"/>
        <v>0</v>
      </c>
      <c r="BG184" s="185">
        <f t="shared" si="21"/>
        <v>0</v>
      </c>
      <c r="BH184" s="185">
        <f t="shared" si="22"/>
        <v>0</v>
      </c>
      <c r="BI184" s="185">
        <f t="shared" si="23"/>
        <v>0</v>
      </c>
      <c r="BJ184" s="14" t="s">
        <v>115</v>
      </c>
      <c r="BK184" s="185">
        <f t="shared" si="24"/>
        <v>0</v>
      </c>
      <c r="BL184" s="14" t="s">
        <v>205</v>
      </c>
      <c r="BM184" s="184" t="s">
        <v>760</v>
      </c>
    </row>
    <row r="185" spans="1:65" s="2" customFormat="1" ht="21.75" customHeight="1">
      <c r="A185" s="29"/>
      <c r="B185" s="137"/>
      <c r="C185" s="172" t="s">
        <v>288</v>
      </c>
      <c r="D185" s="172" t="s">
        <v>140</v>
      </c>
      <c r="E185" s="173" t="s">
        <v>329</v>
      </c>
      <c r="F185" s="174" t="s">
        <v>330</v>
      </c>
      <c r="G185" s="175" t="s">
        <v>187</v>
      </c>
      <c r="H185" s="176">
        <v>42.5</v>
      </c>
      <c r="I185" s="177"/>
      <c r="J185" s="178">
        <f t="shared" si="15"/>
        <v>0</v>
      </c>
      <c r="K185" s="179"/>
      <c r="L185" s="30"/>
      <c r="M185" s="180" t="s">
        <v>1</v>
      </c>
      <c r="N185" s="181" t="s">
        <v>40</v>
      </c>
      <c r="O185" s="55"/>
      <c r="P185" s="182">
        <f t="shared" si="16"/>
        <v>0</v>
      </c>
      <c r="Q185" s="182">
        <v>2.5999999999999998E-4</v>
      </c>
      <c r="R185" s="182">
        <f t="shared" si="17"/>
        <v>1.1049999999999999E-2</v>
      </c>
      <c r="S185" s="182">
        <v>0</v>
      </c>
      <c r="T185" s="183">
        <f t="shared" si="18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84" t="s">
        <v>205</v>
      </c>
      <c r="AT185" s="184" t="s">
        <v>140</v>
      </c>
      <c r="AU185" s="184" t="s">
        <v>115</v>
      </c>
      <c r="AY185" s="14" t="s">
        <v>137</v>
      </c>
      <c r="BE185" s="185">
        <f t="shared" si="19"/>
        <v>0</v>
      </c>
      <c r="BF185" s="185">
        <f t="shared" si="20"/>
        <v>0</v>
      </c>
      <c r="BG185" s="185">
        <f t="shared" si="21"/>
        <v>0</v>
      </c>
      <c r="BH185" s="185">
        <f t="shared" si="22"/>
        <v>0</v>
      </c>
      <c r="BI185" s="185">
        <f t="shared" si="23"/>
        <v>0</v>
      </c>
      <c r="BJ185" s="14" t="s">
        <v>115</v>
      </c>
      <c r="BK185" s="185">
        <f t="shared" si="24"/>
        <v>0</v>
      </c>
      <c r="BL185" s="14" t="s">
        <v>205</v>
      </c>
      <c r="BM185" s="184" t="s">
        <v>761</v>
      </c>
    </row>
    <row r="186" spans="1:65" s="2" customFormat="1" ht="21.75" customHeight="1">
      <c r="A186" s="29"/>
      <c r="B186" s="137"/>
      <c r="C186" s="172" t="s">
        <v>292</v>
      </c>
      <c r="D186" s="172" t="s">
        <v>140</v>
      </c>
      <c r="E186" s="173" t="s">
        <v>333</v>
      </c>
      <c r="F186" s="174" t="s">
        <v>334</v>
      </c>
      <c r="G186" s="175" t="s">
        <v>187</v>
      </c>
      <c r="H186" s="176">
        <v>64.099999999999994</v>
      </c>
      <c r="I186" s="177"/>
      <c r="J186" s="178">
        <f t="shared" si="15"/>
        <v>0</v>
      </c>
      <c r="K186" s="179"/>
      <c r="L186" s="30"/>
      <c r="M186" s="180" t="s">
        <v>1</v>
      </c>
      <c r="N186" s="181" t="s">
        <v>40</v>
      </c>
      <c r="O186" s="55"/>
      <c r="P186" s="182">
        <f t="shared" si="16"/>
        <v>0</v>
      </c>
      <c r="Q186" s="182">
        <v>2.5999999999999998E-4</v>
      </c>
      <c r="R186" s="182">
        <f t="shared" si="17"/>
        <v>1.6665999999999997E-2</v>
      </c>
      <c r="S186" s="182">
        <v>0</v>
      </c>
      <c r="T186" s="183">
        <f t="shared" si="18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84" t="s">
        <v>205</v>
      </c>
      <c r="AT186" s="184" t="s">
        <v>140</v>
      </c>
      <c r="AU186" s="184" t="s">
        <v>115</v>
      </c>
      <c r="AY186" s="14" t="s">
        <v>137</v>
      </c>
      <c r="BE186" s="185">
        <f t="shared" si="19"/>
        <v>0</v>
      </c>
      <c r="BF186" s="185">
        <f t="shared" si="20"/>
        <v>0</v>
      </c>
      <c r="BG186" s="185">
        <f t="shared" si="21"/>
        <v>0</v>
      </c>
      <c r="BH186" s="185">
        <f t="shared" si="22"/>
        <v>0</v>
      </c>
      <c r="BI186" s="185">
        <f t="shared" si="23"/>
        <v>0</v>
      </c>
      <c r="BJ186" s="14" t="s">
        <v>115</v>
      </c>
      <c r="BK186" s="185">
        <f t="shared" si="24"/>
        <v>0</v>
      </c>
      <c r="BL186" s="14" t="s">
        <v>205</v>
      </c>
      <c r="BM186" s="184" t="s">
        <v>762</v>
      </c>
    </row>
    <row r="187" spans="1:65" s="2" customFormat="1" ht="16.5" customHeight="1">
      <c r="A187" s="29"/>
      <c r="B187" s="137"/>
      <c r="C187" s="186" t="s">
        <v>296</v>
      </c>
      <c r="D187" s="186" t="s">
        <v>231</v>
      </c>
      <c r="E187" s="187" t="s">
        <v>337</v>
      </c>
      <c r="F187" s="188" t="s">
        <v>338</v>
      </c>
      <c r="G187" s="189" t="s">
        <v>143</v>
      </c>
      <c r="H187" s="190">
        <v>6.9</v>
      </c>
      <c r="I187" s="191"/>
      <c r="J187" s="192">
        <f t="shared" si="15"/>
        <v>0</v>
      </c>
      <c r="K187" s="193"/>
      <c r="L187" s="194"/>
      <c r="M187" s="195" t="s">
        <v>1</v>
      </c>
      <c r="N187" s="196" t="s">
        <v>40</v>
      </c>
      <c r="O187" s="55"/>
      <c r="P187" s="182">
        <f t="shared" si="16"/>
        <v>0</v>
      </c>
      <c r="Q187" s="182">
        <v>0.55000000000000004</v>
      </c>
      <c r="R187" s="182">
        <f t="shared" si="17"/>
        <v>3.7950000000000004</v>
      </c>
      <c r="S187" s="182">
        <v>0</v>
      </c>
      <c r="T187" s="183">
        <f t="shared" si="18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84" t="s">
        <v>234</v>
      </c>
      <c r="AT187" s="184" t="s">
        <v>231</v>
      </c>
      <c r="AU187" s="184" t="s">
        <v>115</v>
      </c>
      <c r="AY187" s="14" t="s">
        <v>137</v>
      </c>
      <c r="BE187" s="185">
        <f t="shared" si="19"/>
        <v>0</v>
      </c>
      <c r="BF187" s="185">
        <f t="shared" si="20"/>
        <v>0</v>
      </c>
      <c r="BG187" s="185">
        <f t="shared" si="21"/>
        <v>0</v>
      </c>
      <c r="BH187" s="185">
        <f t="shared" si="22"/>
        <v>0</v>
      </c>
      <c r="BI187" s="185">
        <f t="shared" si="23"/>
        <v>0</v>
      </c>
      <c r="BJ187" s="14" t="s">
        <v>115</v>
      </c>
      <c r="BK187" s="185">
        <f t="shared" si="24"/>
        <v>0</v>
      </c>
      <c r="BL187" s="14" t="s">
        <v>205</v>
      </c>
      <c r="BM187" s="184" t="s">
        <v>763</v>
      </c>
    </row>
    <row r="188" spans="1:65" s="2" customFormat="1" ht="21.75" customHeight="1">
      <c r="A188" s="29"/>
      <c r="B188" s="137"/>
      <c r="C188" s="172" t="s">
        <v>300</v>
      </c>
      <c r="D188" s="172" t="s">
        <v>140</v>
      </c>
      <c r="E188" s="173" t="s">
        <v>341</v>
      </c>
      <c r="F188" s="174" t="s">
        <v>342</v>
      </c>
      <c r="G188" s="175" t="s">
        <v>150</v>
      </c>
      <c r="H188" s="176">
        <v>180</v>
      </c>
      <c r="I188" s="177"/>
      <c r="J188" s="178">
        <f t="shared" si="15"/>
        <v>0</v>
      </c>
      <c r="K188" s="179"/>
      <c r="L188" s="30"/>
      <c r="M188" s="180" t="s">
        <v>1</v>
      </c>
      <c r="N188" s="181" t="s">
        <v>40</v>
      </c>
      <c r="O188" s="55"/>
      <c r="P188" s="182">
        <f t="shared" si="16"/>
        <v>0</v>
      </c>
      <c r="Q188" s="182">
        <v>0</v>
      </c>
      <c r="R188" s="182">
        <f t="shared" si="17"/>
        <v>0</v>
      </c>
      <c r="S188" s="182">
        <v>0</v>
      </c>
      <c r="T188" s="183">
        <f t="shared" si="18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84" t="s">
        <v>205</v>
      </c>
      <c r="AT188" s="184" t="s">
        <v>140</v>
      </c>
      <c r="AU188" s="184" t="s">
        <v>115</v>
      </c>
      <c r="AY188" s="14" t="s">
        <v>137</v>
      </c>
      <c r="BE188" s="185">
        <f t="shared" si="19"/>
        <v>0</v>
      </c>
      <c r="BF188" s="185">
        <f t="shared" si="20"/>
        <v>0</v>
      </c>
      <c r="BG188" s="185">
        <f t="shared" si="21"/>
        <v>0</v>
      </c>
      <c r="BH188" s="185">
        <f t="shared" si="22"/>
        <v>0</v>
      </c>
      <c r="BI188" s="185">
        <f t="shared" si="23"/>
        <v>0</v>
      </c>
      <c r="BJ188" s="14" t="s">
        <v>115</v>
      </c>
      <c r="BK188" s="185">
        <f t="shared" si="24"/>
        <v>0</v>
      </c>
      <c r="BL188" s="14" t="s">
        <v>205</v>
      </c>
      <c r="BM188" s="184" t="s">
        <v>764</v>
      </c>
    </row>
    <row r="189" spans="1:65" s="2" customFormat="1" ht="21.75" customHeight="1">
      <c r="A189" s="29"/>
      <c r="B189" s="137"/>
      <c r="C189" s="186" t="s">
        <v>304</v>
      </c>
      <c r="D189" s="186" t="s">
        <v>231</v>
      </c>
      <c r="E189" s="187" t="s">
        <v>345</v>
      </c>
      <c r="F189" s="188" t="s">
        <v>346</v>
      </c>
      <c r="G189" s="189" t="s">
        <v>143</v>
      </c>
      <c r="H189" s="190">
        <v>4.5</v>
      </c>
      <c r="I189" s="191"/>
      <c r="J189" s="192">
        <f t="shared" si="15"/>
        <v>0</v>
      </c>
      <c r="K189" s="193"/>
      <c r="L189" s="194"/>
      <c r="M189" s="195" t="s">
        <v>1</v>
      </c>
      <c r="N189" s="196" t="s">
        <v>40</v>
      </c>
      <c r="O189" s="55"/>
      <c r="P189" s="182">
        <f t="shared" si="16"/>
        <v>0</v>
      </c>
      <c r="Q189" s="182">
        <v>0.55000000000000004</v>
      </c>
      <c r="R189" s="182">
        <f t="shared" si="17"/>
        <v>2.4750000000000001</v>
      </c>
      <c r="S189" s="182">
        <v>0</v>
      </c>
      <c r="T189" s="183">
        <f t="shared" si="18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84" t="s">
        <v>234</v>
      </c>
      <c r="AT189" s="184" t="s">
        <v>231</v>
      </c>
      <c r="AU189" s="184" t="s">
        <v>115</v>
      </c>
      <c r="AY189" s="14" t="s">
        <v>137</v>
      </c>
      <c r="BE189" s="185">
        <f t="shared" si="19"/>
        <v>0</v>
      </c>
      <c r="BF189" s="185">
        <f t="shared" si="20"/>
        <v>0</v>
      </c>
      <c r="BG189" s="185">
        <f t="shared" si="21"/>
        <v>0</v>
      </c>
      <c r="BH189" s="185">
        <f t="shared" si="22"/>
        <v>0</v>
      </c>
      <c r="BI189" s="185">
        <f t="shared" si="23"/>
        <v>0</v>
      </c>
      <c r="BJ189" s="14" t="s">
        <v>115</v>
      </c>
      <c r="BK189" s="185">
        <f t="shared" si="24"/>
        <v>0</v>
      </c>
      <c r="BL189" s="14" t="s">
        <v>205</v>
      </c>
      <c r="BM189" s="184" t="s">
        <v>765</v>
      </c>
    </row>
    <row r="190" spans="1:65" s="2" customFormat="1" ht="16.5" customHeight="1">
      <c r="A190" s="29"/>
      <c r="B190" s="137"/>
      <c r="C190" s="172" t="s">
        <v>308</v>
      </c>
      <c r="D190" s="172" t="s">
        <v>140</v>
      </c>
      <c r="E190" s="173" t="s">
        <v>349</v>
      </c>
      <c r="F190" s="174" t="s">
        <v>350</v>
      </c>
      <c r="G190" s="175" t="s">
        <v>187</v>
      </c>
      <c r="H190" s="176">
        <v>1600</v>
      </c>
      <c r="I190" s="177"/>
      <c r="J190" s="178">
        <f t="shared" si="15"/>
        <v>0</v>
      </c>
      <c r="K190" s="179"/>
      <c r="L190" s="30"/>
      <c r="M190" s="180" t="s">
        <v>1</v>
      </c>
      <c r="N190" s="181" t="s">
        <v>40</v>
      </c>
      <c r="O190" s="55"/>
      <c r="P190" s="182">
        <f t="shared" si="16"/>
        <v>0</v>
      </c>
      <c r="Q190" s="182">
        <v>0</v>
      </c>
      <c r="R190" s="182">
        <f t="shared" si="17"/>
        <v>0</v>
      </c>
      <c r="S190" s="182">
        <v>0</v>
      </c>
      <c r="T190" s="183">
        <f t="shared" si="18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84" t="s">
        <v>205</v>
      </c>
      <c r="AT190" s="184" t="s">
        <v>140</v>
      </c>
      <c r="AU190" s="184" t="s">
        <v>115</v>
      </c>
      <c r="AY190" s="14" t="s">
        <v>137</v>
      </c>
      <c r="BE190" s="185">
        <f t="shared" si="19"/>
        <v>0</v>
      </c>
      <c r="BF190" s="185">
        <f t="shared" si="20"/>
        <v>0</v>
      </c>
      <c r="BG190" s="185">
        <f t="shared" si="21"/>
        <v>0</v>
      </c>
      <c r="BH190" s="185">
        <f t="shared" si="22"/>
        <v>0</v>
      </c>
      <c r="BI190" s="185">
        <f t="shared" si="23"/>
        <v>0</v>
      </c>
      <c r="BJ190" s="14" t="s">
        <v>115</v>
      </c>
      <c r="BK190" s="185">
        <f t="shared" si="24"/>
        <v>0</v>
      </c>
      <c r="BL190" s="14" t="s">
        <v>205</v>
      </c>
      <c r="BM190" s="184" t="s">
        <v>766</v>
      </c>
    </row>
    <row r="191" spans="1:65" s="2" customFormat="1" ht="21.75" customHeight="1">
      <c r="A191" s="29"/>
      <c r="B191" s="137"/>
      <c r="C191" s="186" t="s">
        <v>312</v>
      </c>
      <c r="D191" s="186" t="s">
        <v>231</v>
      </c>
      <c r="E191" s="187" t="s">
        <v>353</v>
      </c>
      <c r="F191" s="188" t="s">
        <v>354</v>
      </c>
      <c r="G191" s="189" t="s">
        <v>143</v>
      </c>
      <c r="H191" s="190">
        <v>4.2240000000000002</v>
      </c>
      <c r="I191" s="191"/>
      <c r="J191" s="192">
        <f t="shared" si="15"/>
        <v>0</v>
      </c>
      <c r="K191" s="193"/>
      <c r="L191" s="194"/>
      <c r="M191" s="195" t="s">
        <v>1</v>
      </c>
      <c r="N191" s="196" t="s">
        <v>40</v>
      </c>
      <c r="O191" s="55"/>
      <c r="P191" s="182">
        <f t="shared" si="16"/>
        <v>0</v>
      </c>
      <c r="Q191" s="182">
        <v>0.55000000000000004</v>
      </c>
      <c r="R191" s="182">
        <f t="shared" si="17"/>
        <v>2.3232000000000004</v>
      </c>
      <c r="S191" s="182">
        <v>0</v>
      </c>
      <c r="T191" s="183">
        <f t="shared" si="18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84" t="s">
        <v>234</v>
      </c>
      <c r="AT191" s="184" t="s">
        <v>231</v>
      </c>
      <c r="AU191" s="184" t="s">
        <v>115</v>
      </c>
      <c r="AY191" s="14" t="s">
        <v>137</v>
      </c>
      <c r="BE191" s="185">
        <f t="shared" si="19"/>
        <v>0</v>
      </c>
      <c r="BF191" s="185">
        <f t="shared" si="20"/>
        <v>0</v>
      </c>
      <c r="BG191" s="185">
        <f t="shared" si="21"/>
        <v>0</v>
      </c>
      <c r="BH191" s="185">
        <f t="shared" si="22"/>
        <v>0</v>
      </c>
      <c r="BI191" s="185">
        <f t="shared" si="23"/>
        <v>0</v>
      </c>
      <c r="BJ191" s="14" t="s">
        <v>115</v>
      </c>
      <c r="BK191" s="185">
        <f t="shared" si="24"/>
        <v>0</v>
      </c>
      <c r="BL191" s="14" t="s">
        <v>205</v>
      </c>
      <c r="BM191" s="184" t="s">
        <v>767</v>
      </c>
    </row>
    <row r="192" spans="1:65" s="2" customFormat="1" ht="16.5" customHeight="1">
      <c r="A192" s="29"/>
      <c r="B192" s="137"/>
      <c r="C192" s="172" t="s">
        <v>316</v>
      </c>
      <c r="D192" s="172" t="s">
        <v>140</v>
      </c>
      <c r="E192" s="173" t="s">
        <v>357</v>
      </c>
      <c r="F192" s="174" t="s">
        <v>358</v>
      </c>
      <c r="G192" s="175" t="s">
        <v>187</v>
      </c>
      <c r="H192" s="176">
        <v>630</v>
      </c>
      <c r="I192" s="177"/>
      <c r="J192" s="178">
        <f t="shared" si="15"/>
        <v>0</v>
      </c>
      <c r="K192" s="179"/>
      <c r="L192" s="30"/>
      <c r="M192" s="180" t="s">
        <v>1</v>
      </c>
      <c r="N192" s="181" t="s">
        <v>40</v>
      </c>
      <c r="O192" s="55"/>
      <c r="P192" s="182">
        <f t="shared" si="16"/>
        <v>0</v>
      </c>
      <c r="Q192" s="182">
        <v>0</v>
      </c>
      <c r="R192" s="182">
        <f t="shared" si="17"/>
        <v>0</v>
      </c>
      <c r="S192" s="182">
        <v>0</v>
      </c>
      <c r="T192" s="183">
        <f t="shared" si="18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84" t="s">
        <v>205</v>
      </c>
      <c r="AT192" s="184" t="s">
        <v>140</v>
      </c>
      <c r="AU192" s="184" t="s">
        <v>115</v>
      </c>
      <c r="AY192" s="14" t="s">
        <v>137</v>
      </c>
      <c r="BE192" s="185">
        <f t="shared" si="19"/>
        <v>0</v>
      </c>
      <c r="BF192" s="185">
        <f t="shared" si="20"/>
        <v>0</v>
      </c>
      <c r="BG192" s="185">
        <f t="shared" si="21"/>
        <v>0</v>
      </c>
      <c r="BH192" s="185">
        <f t="shared" si="22"/>
        <v>0</v>
      </c>
      <c r="BI192" s="185">
        <f t="shared" si="23"/>
        <v>0</v>
      </c>
      <c r="BJ192" s="14" t="s">
        <v>115</v>
      </c>
      <c r="BK192" s="185">
        <f t="shared" si="24"/>
        <v>0</v>
      </c>
      <c r="BL192" s="14" t="s">
        <v>205</v>
      </c>
      <c r="BM192" s="184" t="s">
        <v>768</v>
      </c>
    </row>
    <row r="193" spans="1:65" s="2" customFormat="1" ht="21.75" customHeight="1">
      <c r="A193" s="29"/>
      <c r="B193" s="137"/>
      <c r="C193" s="186" t="s">
        <v>320</v>
      </c>
      <c r="D193" s="186" t="s">
        <v>231</v>
      </c>
      <c r="E193" s="187" t="s">
        <v>361</v>
      </c>
      <c r="F193" s="188" t="s">
        <v>354</v>
      </c>
      <c r="G193" s="189" t="s">
        <v>143</v>
      </c>
      <c r="H193" s="190">
        <v>2.3540000000000001</v>
      </c>
      <c r="I193" s="191"/>
      <c r="J193" s="192">
        <f t="shared" si="15"/>
        <v>0</v>
      </c>
      <c r="K193" s="193"/>
      <c r="L193" s="194"/>
      <c r="M193" s="195" t="s">
        <v>1</v>
      </c>
      <c r="N193" s="196" t="s">
        <v>40</v>
      </c>
      <c r="O193" s="55"/>
      <c r="P193" s="182">
        <f t="shared" si="16"/>
        <v>0</v>
      </c>
      <c r="Q193" s="182">
        <v>0.55000000000000004</v>
      </c>
      <c r="R193" s="182">
        <f t="shared" si="17"/>
        <v>1.2947000000000002</v>
      </c>
      <c r="S193" s="182">
        <v>0</v>
      </c>
      <c r="T193" s="183">
        <f t="shared" si="18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84" t="s">
        <v>234</v>
      </c>
      <c r="AT193" s="184" t="s">
        <v>231</v>
      </c>
      <c r="AU193" s="184" t="s">
        <v>115</v>
      </c>
      <c r="AY193" s="14" t="s">
        <v>137</v>
      </c>
      <c r="BE193" s="185">
        <f t="shared" si="19"/>
        <v>0</v>
      </c>
      <c r="BF193" s="185">
        <f t="shared" si="20"/>
        <v>0</v>
      </c>
      <c r="BG193" s="185">
        <f t="shared" si="21"/>
        <v>0</v>
      </c>
      <c r="BH193" s="185">
        <f t="shared" si="22"/>
        <v>0</v>
      </c>
      <c r="BI193" s="185">
        <f t="shared" si="23"/>
        <v>0</v>
      </c>
      <c r="BJ193" s="14" t="s">
        <v>115</v>
      </c>
      <c r="BK193" s="185">
        <f t="shared" si="24"/>
        <v>0</v>
      </c>
      <c r="BL193" s="14" t="s">
        <v>205</v>
      </c>
      <c r="BM193" s="184" t="s">
        <v>769</v>
      </c>
    </row>
    <row r="194" spans="1:65" s="2" customFormat="1" ht="21.75" customHeight="1">
      <c r="A194" s="29"/>
      <c r="B194" s="137"/>
      <c r="C194" s="172" t="s">
        <v>324</v>
      </c>
      <c r="D194" s="172" t="s">
        <v>140</v>
      </c>
      <c r="E194" s="173" t="s">
        <v>297</v>
      </c>
      <c r="F194" s="174" t="s">
        <v>298</v>
      </c>
      <c r="G194" s="175" t="s">
        <v>150</v>
      </c>
      <c r="H194" s="176">
        <v>180</v>
      </c>
      <c r="I194" s="177"/>
      <c r="J194" s="178">
        <f t="shared" si="15"/>
        <v>0</v>
      </c>
      <c r="K194" s="179"/>
      <c r="L194" s="30"/>
      <c r="M194" s="180" t="s">
        <v>1</v>
      </c>
      <c r="N194" s="181" t="s">
        <v>40</v>
      </c>
      <c r="O194" s="55"/>
      <c r="P194" s="182">
        <f t="shared" si="16"/>
        <v>0</v>
      </c>
      <c r="Q194" s="182">
        <v>0</v>
      </c>
      <c r="R194" s="182">
        <f t="shared" si="17"/>
        <v>0</v>
      </c>
      <c r="S194" s="182">
        <v>1.6E-2</v>
      </c>
      <c r="T194" s="183">
        <f t="shared" si="18"/>
        <v>2.88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84" t="s">
        <v>205</v>
      </c>
      <c r="AT194" s="184" t="s">
        <v>140</v>
      </c>
      <c r="AU194" s="184" t="s">
        <v>115</v>
      </c>
      <c r="AY194" s="14" t="s">
        <v>137</v>
      </c>
      <c r="BE194" s="185">
        <f t="shared" si="19"/>
        <v>0</v>
      </c>
      <c r="BF194" s="185">
        <f t="shared" si="20"/>
        <v>0</v>
      </c>
      <c r="BG194" s="185">
        <f t="shared" si="21"/>
        <v>0</v>
      </c>
      <c r="BH194" s="185">
        <f t="shared" si="22"/>
        <v>0</v>
      </c>
      <c r="BI194" s="185">
        <f t="shared" si="23"/>
        <v>0</v>
      </c>
      <c r="BJ194" s="14" t="s">
        <v>115</v>
      </c>
      <c r="BK194" s="185">
        <f t="shared" si="24"/>
        <v>0</v>
      </c>
      <c r="BL194" s="14" t="s">
        <v>205</v>
      </c>
      <c r="BM194" s="184" t="s">
        <v>770</v>
      </c>
    </row>
    <row r="195" spans="1:65" s="2" customFormat="1" ht="21.75" customHeight="1">
      <c r="A195" s="29"/>
      <c r="B195" s="137"/>
      <c r="C195" s="172" t="s">
        <v>328</v>
      </c>
      <c r="D195" s="172" t="s">
        <v>140</v>
      </c>
      <c r="E195" s="173" t="s">
        <v>301</v>
      </c>
      <c r="F195" s="174" t="s">
        <v>302</v>
      </c>
      <c r="G195" s="175" t="s">
        <v>187</v>
      </c>
      <c r="H195" s="176">
        <v>2863</v>
      </c>
      <c r="I195" s="177"/>
      <c r="J195" s="178">
        <f t="shared" si="15"/>
        <v>0</v>
      </c>
      <c r="K195" s="179"/>
      <c r="L195" s="30"/>
      <c r="M195" s="180" t="s">
        <v>1</v>
      </c>
      <c r="N195" s="181" t="s">
        <v>40</v>
      </c>
      <c r="O195" s="55"/>
      <c r="P195" s="182">
        <f t="shared" si="16"/>
        <v>0</v>
      </c>
      <c r="Q195" s="182">
        <v>0</v>
      </c>
      <c r="R195" s="182">
        <f t="shared" si="17"/>
        <v>0</v>
      </c>
      <c r="S195" s="182">
        <v>7.0000000000000001E-3</v>
      </c>
      <c r="T195" s="183">
        <f t="shared" si="18"/>
        <v>20.041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84" t="s">
        <v>205</v>
      </c>
      <c r="AT195" s="184" t="s">
        <v>140</v>
      </c>
      <c r="AU195" s="184" t="s">
        <v>115</v>
      </c>
      <c r="AY195" s="14" t="s">
        <v>137</v>
      </c>
      <c r="BE195" s="185">
        <f t="shared" si="19"/>
        <v>0</v>
      </c>
      <c r="BF195" s="185">
        <f t="shared" si="20"/>
        <v>0</v>
      </c>
      <c r="BG195" s="185">
        <f t="shared" si="21"/>
        <v>0</v>
      </c>
      <c r="BH195" s="185">
        <f t="shared" si="22"/>
        <v>0</v>
      </c>
      <c r="BI195" s="185">
        <f t="shared" si="23"/>
        <v>0</v>
      </c>
      <c r="BJ195" s="14" t="s">
        <v>115</v>
      </c>
      <c r="BK195" s="185">
        <f t="shared" si="24"/>
        <v>0</v>
      </c>
      <c r="BL195" s="14" t="s">
        <v>205</v>
      </c>
      <c r="BM195" s="184" t="s">
        <v>771</v>
      </c>
    </row>
    <row r="196" spans="1:65" s="2" customFormat="1" ht="33" customHeight="1">
      <c r="A196" s="29"/>
      <c r="B196" s="137"/>
      <c r="C196" s="172" t="s">
        <v>332</v>
      </c>
      <c r="D196" s="172" t="s">
        <v>140</v>
      </c>
      <c r="E196" s="173" t="s">
        <v>364</v>
      </c>
      <c r="F196" s="174" t="s">
        <v>365</v>
      </c>
      <c r="G196" s="175" t="s">
        <v>143</v>
      </c>
      <c r="H196" s="176">
        <v>13.478</v>
      </c>
      <c r="I196" s="177"/>
      <c r="J196" s="178">
        <f t="shared" si="15"/>
        <v>0</v>
      </c>
      <c r="K196" s="179"/>
      <c r="L196" s="30"/>
      <c r="M196" s="180" t="s">
        <v>1</v>
      </c>
      <c r="N196" s="181" t="s">
        <v>40</v>
      </c>
      <c r="O196" s="55"/>
      <c r="P196" s="182">
        <f t="shared" si="16"/>
        <v>0</v>
      </c>
      <c r="Q196" s="182">
        <v>2.3115177000000001E-2</v>
      </c>
      <c r="R196" s="182">
        <f t="shared" si="17"/>
        <v>0.31154635560600002</v>
      </c>
      <c r="S196" s="182">
        <v>0</v>
      </c>
      <c r="T196" s="183">
        <f t="shared" si="18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84" t="s">
        <v>205</v>
      </c>
      <c r="AT196" s="184" t="s">
        <v>140</v>
      </c>
      <c r="AU196" s="184" t="s">
        <v>115</v>
      </c>
      <c r="AY196" s="14" t="s">
        <v>137</v>
      </c>
      <c r="BE196" s="185">
        <f t="shared" si="19"/>
        <v>0</v>
      </c>
      <c r="BF196" s="185">
        <f t="shared" si="20"/>
        <v>0</v>
      </c>
      <c r="BG196" s="185">
        <f t="shared" si="21"/>
        <v>0</v>
      </c>
      <c r="BH196" s="185">
        <f t="shared" si="22"/>
        <v>0</v>
      </c>
      <c r="BI196" s="185">
        <f t="shared" si="23"/>
        <v>0</v>
      </c>
      <c r="BJ196" s="14" t="s">
        <v>115</v>
      </c>
      <c r="BK196" s="185">
        <f t="shared" si="24"/>
        <v>0</v>
      </c>
      <c r="BL196" s="14" t="s">
        <v>205</v>
      </c>
      <c r="BM196" s="184" t="s">
        <v>772</v>
      </c>
    </row>
    <row r="197" spans="1:65" s="2" customFormat="1" ht="21.75" customHeight="1">
      <c r="A197" s="29"/>
      <c r="B197" s="137"/>
      <c r="C197" s="172" t="s">
        <v>336</v>
      </c>
      <c r="D197" s="172" t="s">
        <v>140</v>
      </c>
      <c r="E197" s="173" t="s">
        <v>368</v>
      </c>
      <c r="F197" s="174" t="s">
        <v>369</v>
      </c>
      <c r="G197" s="175" t="s">
        <v>264</v>
      </c>
      <c r="H197" s="197"/>
      <c r="I197" s="177"/>
      <c r="J197" s="178">
        <f t="shared" si="15"/>
        <v>0</v>
      </c>
      <c r="K197" s="179"/>
      <c r="L197" s="30"/>
      <c r="M197" s="180" t="s">
        <v>1</v>
      </c>
      <c r="N197" s="181" t="s">
        <v>40</v>
      </c>
      <c r="O197" s="55"/>
      <c r="P197" s="182">
        <f t="shared" si="16"/>
        <v>0</v>
      </c>
      <c r="Q197" s="182">
        <v>0</v>
      </c>
      <c r="R197" s="182">
        <f t="shared" si="17"/>
        <v>0</v>
      </c>
      <c r="S197" s="182">
        <v>0</v>
      </c>
      <c r="T197" s="183">
        <f t="shared" si="18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84" t="s">
        <v>205</v>
      </c>
      <c r="AT197" s="184" t="s">
        <v>140</v>
      </c>
      <c r="AU197" s="184" t="s">
        <v>115</v>
      </c>
      <c r="AY197" s="14" t="s">
        <v>137</v>
      </c>
      <c r="BE197" s="185">
        <f t="shared" si="19"/>
        <v>0</v>
      </c>
      <c r="BF197" s="185">
        <f t="shared" si="20"/>
        <v>0</v>
      </c>
      <c r="BG197" s="185">
        <f t="shared" si="21"/>
        <v>0</v>
      </c>
      <c r="BH197" s="185">
        <f t="shared" si="22"/>
        <v>0</v>
      </c>
      <c r="BI197" s="185">
        <f t="shared" si="23"/>
        <v>0</v>
      </c>
      <c r="BJ197" s="14" t="s">
        <v>115</v>
      </c>
      <c r="BK197" s="185">
        <f t="shared" si="24"/>
        <v>0</v>
      </c>
      <c r="BL197" s="14" t="s">
        <v>205</v>
      </c>
      <c r="BM197" s="184" t="s">
        <v>773</v>
      </c>
    </row>
    <row r="198" spans="1:65" s="12" customFormat="1" ht="22.9" customHeight="1">
      <c r="B198" s="159"/>
      <c r="D198" s="160" t="s">
        <v>73</v>
      </c>
      <c r="E198" s="170" t="s">
        <v>371</v>
      </c>
      <c r="F198" s="170" t="s">
        <v>372</v>
      </c>
      <c r="I198" s="162"/>
      <c r="J198" s="171">
        <f>BK198</f>
        <v>0</v>
      </c>
      <c r="L198" s="159"/>
      <c r="M198" s="164"/>
      <c r="N198" s="165"/>
      <c r="O198" s="165"/>
      <c r="P198" s="166">
        <f>SUM(P199:P226)</f>
        <v>0</v>
      </c>
      <c r="Q198" s="165"/>
      <c r="R198" s="166">
        <f>SUM(R199:R226)</f>
        <v>0.27953152949999993</v>
      </c>
      <c r="S198" s="165"/>
      <c r="T198" s="167">
        <f>SUM(T199:T226)</f>
        <v>1.5284280000000001</v>
      </c>
      <c r="AR198" s="160" t="s">
        <v>115</v>
      </c>
      <c r="AT198" s="168" t="s">
        <v>73</v>
      </c>
      <c r="AU198" s="168" t="s">
        <v>82</v>
      </c>
      <c r="AY198" s="160" t="s">
        <v>137</v>
      </c>
      <c r="BK198" s="169">
        <f>SUM(BK199:BK226)</f>
        <v>0</v>
      </c>
    </row>
    <row r="199" spans="1:65" s="2" customFormat="1" ht="21.75" customHeight="1">
      <c r="A199" s="29"/>
      <c r="B199" s="137"/>
      <c r="C199" s="172" t="s">
        <v>340</v>
      </c>
      <c r="D199" s="172" t="s">
        <v>140</v>
      </c>
      <c r="E199" s="173" t="s">
        <v>374</v>
      </c>
      <c r="F199" s="174" t="s">
        <v>375</v>
      </c>
      <c r="G199" s="175" t="s">
        <v>150</v>
      </c>
      <c r="H199" s="176">
        <v>160</v>
      </c>
      <c r="I199" s="177"/>
      <c r="J199" s="178">
        <f t="shared" ref="J199:J226" si="25">ROUND(I199*H199,2)</f>
        <v>0</v>
      </c>
      <c r="K199" s="179"/>
      <c r="L199" s="30"/>
      <c r="M199" s="180" t="s">
        <v>1</v>
      </c>
      <c r="N199" s="181" t="s">
        <v>40</v>
      </c>
      <c r="O199" s="55"/>
      <c r="P199" s="182">
        <f t="shared" ref="P199:P226" si="26">O199*H199</f>
        <v>0</v>
      </c>
      <c r="Q199" s="182">
        <v>0</v>
      </c>
      <c r="R199" s="182">
        <f t="shared" ref="R199:R226" si="27">Q199*H199</f>
        <v>0</v>
      </c>
      <c r="S199" s="182">
        <v>7.5100000000000002E-3</v>
      </c>
      <c r="T199" s="183">
        <f t="shared" ref="T199:T226" si="28">S199*H199</f>
        <v>1.2016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84" t="s">
        <v>205</v>
      </c>
      <c r="AT199" s="184" t="s">
        <v>140</v>
      </c>
      <c r="AU199" s="184" t="s">
        <v>115</v>
      </c>
      <c r="AY199" s="14" t="s">
        <v>137</v>
      </c>
      <c r="BE199" s="185">
        <f t="shared" ref="BE199:BE226" si="29">IF(N199="základná",J199,0)</f>
        <v>0</v>
      </c>
      <c r="BF199" s="185">
        <f t="shared" ref="BF199:BF226" si="30">IF(N199="znížená",J199,0)</f>
        <v>0</v>
      </c>
      <c r="BG199" s="185">
        <f t="shared" ref="BG199:BG226" si="31">IF(N199="zákl. prenesená",J199,0)</f>
        <v>0</v>
      </c>
      <c r="BH199" s="185">
        <f t="shared" ref="BH199:BH226" si="32">IF(N199="zníž. prenesená",J199,0)</f>
        <v>0</v>
      </c>
      <c r="BI199" s="185">
        <f t="shared" ref="BI199:BI226" si="33">IF(N199="nulová",J199,0)</f>
        <v>0</v>
      </c>
      <c r="BJ199" s="14" t="s">
        <v>115</v>
      </c>
      <c r="BK199" s="185">
        <f t="shared" ref="BK199:BK226" si="34">ROUND(I199*H199,2)</f>
        <v>0</v>
      </c>
      <c r="BL199" s="14" t="s">
        <v>205</v>
      </c>
      <c r="BM199" s="184" t="s">
        <v>774</v>
      </c>
    </row>
    <row r="200" spans="1:65" s="2" customFormat="1" ht="33" customHeight="1">
      <c r="A200" s="29"/>
      <c r="B200" s="137"/>
      <c r="C200" s="172" t="s">
        <v>344</v>
      </c>
      <c r="D200" s="172" t="s">
        <v>140</v>
      </c>
      <c r="E200" s="173" t="s">
        <v>382</v>
      </c>
      <c r="F200" s="174" t="s">
        <v>383</v>
      </c>
      <c r="G200" s="175" t="s">
        <v>187</v>
      </c>
      <c r="H200" s="176">
        <v>9.1999999999999993</v>
      </c>
      <c r="I200" s="177"/>
      <c r="J200" s="178">
        <f t="shared" si="25"/>
        <v>0</v>
      </c>
      <c r="K200" s="179"/>
      <c r="L200" s="30"/>
      <c r="M200" s="180" t="s">
        <v>1</v>
      </c>
      <c r="N200" s="181" t="s">
        <v>40</v>
      </c>
      <c r="O200" s="55"/>
      <c r="P200" s="182">
        <f t="shared" si="26"/>
        <v>0</v>
      </c>
      <c r="Q200" s="182">
        <v>0</v>
      </c>
      <c r="R200" s="182">
        <f t="shared" si="27"/>
        <v>0</v>
      </c>
      <c r="S200" s="182">
        <v>2.0500000000000002E-3</v>
      </c>
      <c r="T200" s="183">
        <f t="shared" si="28"/>
        <v>1.8860000000000002E-2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84" t="s">
        <v>205</v>
      </c>
      <c r="AT200" s="184" t="s">
        <v>140</v>
      </c>
      <c r="AU200" s="184" t="s">
        <v>115</v>
      </c>
      <c r="AY200" s="14" t="s">
        <v>137</v>
      </c>
      <c r="BE200" s="185">
        <f t="shared" si="29"/>
        <v>0</v>
      </c>
      <c r="BF200" s="185">
        <f t="shared" si="30"/>
        <v>0</v>
      </c>
      <c r="BG200" s="185">
        <f t="shared" si="31"/>
        <v>0</v>
      </c>
      <c r="BH200" s="185">
        <f t="shared" si="32"/>
        <v>0</v>
      </c>
      <c r="BI200" s="185">
        <f t="shared" si="33"/>
        <v>0</v>
      </c>
      <c r="BJ200" s="14" t="s">
        <v>115</v>
      </c>
      <c r="BK200" s="185">
        <f t="shared" si="34"/>
        <v>0</v>
      </c>
      <c r="BL200" s="14" t="s">
        <v>205</v>
      </c>
      <c r="BM200" s="184" t="s">
        <v>775</v>
      </c>
    </row>
    <row r="201" spans="1:65" s="2" customFormat="1" ht="21.75" customHeight="1">
      <c r="A201" s="29"/>
      <c r="B201" s="137"/>
      <c r="C201" s="172" t="s">
        <v>622</v>
      </c>
      <c r="D201" s="172" t="s">
        <v>140</v>
      </c>
      <c r="E201" s="173" t="s">
        <v>776</v>
      </c>
      <c r="F201" s="174" t="s">
        <v>777</v>
      </c>
      <c r="G201" s="175" t="s">
        <v>187</v>
      </c>
      <c r="H201" s="176">
        <v>15.2</v>
      </c>
      <c r="I201" s="177"/>
      <c r="J201" s="178">
        <f t="shared" si="25"/>
        <v>0</v>
      </c>
      <c r="K201" s="179"/>
      <c r="L201" s="30"/>
      <c r="M201" s="180" t="s">
        <v>1</v>
      </c>
      <c r="N201" s="181" t="s">
        <v>40</v>
      </c>
      <c r="O201" s="55"/>
      <c r="P201" s="182">
        <f t="shared" si="26"/>
        <v>0</v>
      </c>
      <c r="Q201" s="182">
        <v>0</v>
      </c>
      <c r="R201" s="182">
        <f t="shared" si="27"/>
        <v>0</v>
      </c>
      <c r="S201" s="182">
        <v>4.2399999999999998E-3</v>
      </c>
      <c r="T201" s="183">
        <f t="shared" si="28"/>
        <v>6.4447999999999991E-2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84" t="s">
        <v>205</v>
      </c>
      <c r="AT201" s="184" t="s">
        <v>140</v>
      </c>
      <c r="AU201" s="184" t="s">
        <v>115</v>
      </c>
      <c r="AY201" s="14" t="s">
        <v>137</v>
      </c>
      <c r="BE201" s="185">
        <f t="shared" si="29"/>
        <v>0</v>
      </c>
      <c r="BF201" s="185">
        <f t="shared" si="30"/>
        <v>0</v>
      </c>
      <c r="BG201" s="185">
        <f t="shared" si="31"/>
        <v>0</v>
      </c>
      <c r="BH201" s="185">
        <f t="shared" si="32"/>
        <v>0</v>
      </c>
      <c r="BI201" s="185">
        <f t="shared" si="33"/>
        <v>0</v>
      </c>
      <c r="BJ201" s="14" t="s">
        <v>115</v>
      </c>
      <c r="BK201" s="185">
        <f t="shared" si="34"/>
        <v>0</v>
      </c>
      <c r="BL201" s="14" t="s">
        <v>205</v>
      </c>
      <c r="BM201" s="184" t="s">
        <v>778</v>
      </c>
    </row>
    <row r="202" spans="1:65" s="2" customFormat="1" ht="21.75" customHeight="1">
      <c r="A202" s="29"/>
      <c r="B202" s="137"/>
      <c r="C202" s="172" t="s">
        <v>348</v>
      </c>
      <c r="D202" s="172" t="s">
        <v>140</v>
      </c>
      <c r="E202" s="173" t="s">
        <v>394</v>
      </c>
      <c r="F202" s="174" t="s">
        <v>395</v>
      </c>
      <c r="G202" s="175" t="s">
        <v>187</v>
      </c>
      <c r="H202" s="176">
        <v>14</v>
      </c>
      <c r="I202" s="177"/>
      <c r="J202" s="178">
        <f t="shared" si="25"/>
        <v>0</v>
      </c>
      <c r="K202" s="179"/>
      <c r="L202" s="30"/>
      <c r="M202" s="180" t="s">
        <v>1</v>
      </c>
      <c r="N202" s="181" t="s">
        <v>40</v>
      </c>
      <c r="O202" s="55"/>
      <c r="P202" s="182">
        <f t="shared" si="26"/>
        <v>0</v>
      </c>
      <c r="Q202" s="182">
        <v>0</v>
      </c>
      <c r="R202" s="182">
        <f t="shared" si="27"/>
        <v>0</v>
      </c>
      <c r="S202" s="182">
        <v>4.1799999999999997E-3</v>
      </c>
      <c r="T202" s="183">
        <f t="shared" si="28"/>
        <v>5.8519999999999996E-2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84" t="s">
        <v>205</v>
      </c>
      <c r="AT202" s="184" t="s">
        <v>140</v>
      </c>
      <c r="AU202" s="184" t="s">
        <v>115</v>
      </c>
      <c r="AY202" s="14" t="s">
        <v>137</v>
      </c>
      <c r="BE202" s="185">
        <f t="shared" si="29"/>
        <v>0</v>
      </c>
      <c r="BF202" s="185">
        <f t="shared" si="30"/>
        <v>0</v>
      </c>
      <c r="BG202" s="185">
        <f t="shared" si="31"/>
        <v>0</v>
      </c>
      <c r="BH202" s="185">
        <f t="shared" si="32"/>
        <v>0</v>
      </c>
      <c r="BI202" s="185">
        <f t="shared" si="33"/>
        <v>0</v>
      </c>
      <c r="BJ202" s="14" t="s">
        <v>115</v>
      </c>
      <c r="BK202" s="185">
        <f t="shared" si="34"/>
        <v>0</v>
      </c>
      <c r="BL202" s="14" t="s">
        <v>205</v>
      </c>
      <c r="BM202" s="184" t="s">
        <v>779</v>
      </c>
    </row>
    <row r="203" spans="1:65" s="2" customFormat="1" ht="21.75" customHeight="1">
      <c r="A203" s="29"/>
      <c r="B203" s="137"/>
      <c r="C203" s="172" t="s">
        <v>352</v>
      </c>
      <c r="D203" s="172" t="s">
        <v>140</v>
      </c>
      <c r="E203" s="173" t="s">
        <v>780</v>
      </c>
      <c r="F203" s="174" t="s">
        <v>781</v>
      </c>
      <c r="G203" s="175" t="s">
        <v>182</v>
      </c>
      <c r="H203" s="176">
        <v>2</v>
      </c>
      <c r="I203" s="177"/>
      <c r="J203" s="178">
        <f t="shared" si="25"/>
        <v>0</v>
      </c>
      <c r="K203" s="179"/>
      <c r="L203" s="30"/>
      <c r="M203" s="180" t="s">
        <v>1</v>
      </c>
      <c r="N203" s="181" t="s">
        <v>40</v>
      </c>
      <c r="O203" s="55"/>
      <c r="P203" s="182">
        <f t="shared" si="26"/>
        <v>0</v>
      </c>
      <c r="Q203" s="182">
        <v>0</v>
      </c>
      <c r="R203" s="182">
        <f t="shared" si="27"/>
        <v>0</v>
      </c>
      <c r="S203" s="182">
        <v>2.8999999999999998E-3</v>
      </c>
      <c r="T203" s="183">
        <f t="shared" si="28"/>
        <v>5.7999999999999996E-3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84" t="s">
        <v>205</v>
      </c>
      <c r="AT203" s="184" t="s">
        <v>140</v>
      </c>
      <c r="AU203" s="184" t="s">
        <v>115</v>
      </c>
      <c r="AY203" s="14" t="s">
        <v>137</v>
      </c>
      <c r="BE203" s="185">
        <f t="shared" si="29"/>
        <v>0</v>
      </c>
      <c r="BF203" s="185">
        <f t="shared" si="30"/>
        <v>0</v>
      </c>
      <c r="BG203" s="185">
        <f t="shared" si="31"/>
        <v>0</v>
      </c>
      <c r="BH203" s="185">
        <f t="shared" si="32"/>
        <v>0</v>
      </c>
      <c r="BI203" s="185">
        <f t="shared" si="33"/>
        <v>0</v>
      </c>
      <c r="BJ203" s="14" t="s">
        <v>115</v>
      </c>
      <c r="BK203" s="185">
        <f t="shared" si="34"/>
        <v>0</v>
      </c>
      <c r="BL203" s="14" t="s">
        <v>205</v>
      </c>
      <c r="BM203" s="184" t="s">
        <v>782</v>
      </c>
    </row>
    <row r="204" spans="1:65" s="2" customFormat="1" ht="21.75" customHeight="1">
      <c r="A204" s="29"/>
      <c r="B204" s="137"/>
      <c r="C204" s="172" t="s">
        <v>356</v>
      </c>
      <c r="D204" s="172" t="s">
        <v>140</v>
      </c>
      <c r="E204" s="173" t="s">
        <v>378</v>
      </c>
      <c r="F204" s="174" t="s">
        <v>379</v>
      </c>
      <c r="G204" s="175" t="s">
        <v>187</v>
      </c>
      <c r="H204" s="176">
        <v>56</v>
      </c>
      <c r="I204" s="177"/>
      <c r="J204" s="178">
        <f t="shared" si="25"/>
        <v>0</v>
      </c>
      <c r="K204" s="179"/>
      <c r="L204" s="30"/>
      <c r="M204" s="180" t="s">
        <v>1</v>
      </c>
      <c r="N204" s="181" t="s">
        <v>40</v>
      </c>
      <c r="O204" s="55"/>
      <c r="P204" s="182">
        <f t="shared" si="26"/>
        <v>0</v>
      </c>
      <c r="Q204" s="182">
        <v>0</v>
      </c>
      <c r="R204" s="182">
        <f t="shared" si="27"/>
        <v>0</v>
      </c>
      <c r="S204" s="182">
        <v>3.2000000000000002E-3</v>
      </c>
      <c r="T204" s="183">
        <f t="shared" si="28"/>
        <v>0.1792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84" t="s">
        <v>205</v>
      </c>
      <c r="AT204" s="184" t="s">
        <v>140</v>
      </c>
      <c r="AU204" s="184" t="s">
        <v>115</v>
      </c>
      <c r="AY204" s="14" t="s">
        <v>137</v>
      </c>
      <c r="BE204" s="185">
        <f t="shared" si="29"/>
        <v>0</v>
      </c>
      <c r="BF204" s="185">
        <f t="shared" si="30"/>
        <v>0</v>
      </c>
      <c r="BG204" s="185">
        <f t="shared" si="31"/>
        <v>0</v>
      </c>
      <c r="BH204" s="185">
        <f t="shared" si="32"/>
        <v>0</v>
      </c>
      <c r="BI204" s="185">
        <f t="shared" si="33"/>
        <v>0</v>
      </c>
      <c r="BJ204" s="14" t="s">
        <v>115</v>
      </c>
      <c r="BK204" s="185">
        <f t="shared" si="34"/>
        <v>0</v>
      </c>
      <c r="BL204" s="14" t="s">
        <v>205</v>
      </c>
      <c r="BM204" s="184" t="s">
        <v>783</v>
      </c>
    </row>
    <row r="205" spans="1:65" s="2" customFormat="1" ht="21.75" customHeight="1">
      <c r="A205" s="29"/>
      <c r="B205" s="137"/>
      <c r="C205" s="172" t="s">
        <v>360</v>
      </c>
      <c r="D205" s="172" t="s">
        <v>140</v>
      </c>
      <c r="E205" s="173" t="s">
        <v>398</v>
      </c>
      <c r="F205" s="174" t="s">
        <v>399</v>
      </c>
      <c r="G205" s="175" t="s">
        <v>150</v>
      </c>
      <c r="H205" s="176">
        <v>160</v>
      </c>
      <c r="I205" s="177"/>
      <c r="J205" s="178">
        <f t="shared" si="25"/>
        <v>0</v>
      </c>
      <c r="K205" s="179"/>
      <c r="L205" s="30"/>
      <c r="M205" s="180" t="s">
        <v>1</v>
      </c>
      <c r="N205" s="181" t="s">
        <v>40</v>
      </c>
      <c r="O205" s="55"/>
      <c r="P205" s="182">
        <f t="shared" si="26"/>
        <v>0</v>
      </c>
      <c r="Q205" s="182">
        <v>4.1199999999999999E-4</v>
      </c>
      <c r="R205" s="182">
        <f t="shared" si="27"/>
        <v>6.5919999999999992E-2</v>
      </c>
      <c r="S205" s="182">
        <v>0</v>
      </c>
      <c r="T205" s="183">
        <f t="shared" si="2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84" t="s">
        <v>205</v>
      </c>
      <c r="AT205" s="184" t="s">
        <v>140</v>
      </c>
      <c r="AU205" s="184" t="s">
        <v>115</v>
      </c>
      <c r="AY205" s="14" t="s">
        <v>137</v>
      </c>
      <c r="BE205" s="185">
        <f t="shared" si="29"/>
        <v>0</v>
      </c>
      <c r="BF205" s="185">
        <f t="shared" si="30"/>
        <v>0</v>
      </c>
      <c r="BG205" s="185">
        <f t="shared" si="31"/>
        <v>0</v>
      </c>
      <c r="BH205" s="185">
        <f t="shared" si="32"/>
        <v>0</v>
      </c>
      <c r="BI205" s="185">
        <f t="shared" si="33"/>
        <v>0</v>
      </c>
      <c r="BJ205" s="14" t="s">
        <v>115</v>
      </c>
      <c r="BK205" s="185">
        <f t="shared" si="34"/>
        <v>0</v>
      </c>
      <c r="BL205" s="14" t="s">
        <v>205</v>
      </c>
      <c r="BM205" s="184" t="s">
        <v>784</v>
      </c>
    </row>
    <row r="206" spans="1:65" s="2" customFormat="1" ht="21.75" customHeight="1">
      <c r="A206" s="29"/>
      <c r="B206" s="137"/>
      <c r="C206" s="172" t="s">
        <v>363</v>
      </c>
      <c r="D206" s="172" t="s">
        <v>140</v>
      </c>
      <c r="E206" s="173" t="s">
        <v>785</v>
      </c>
      <c r="F206" s="174" t="s">
        <v>786</v>
      </c>
      <c r="G206" s="175" t="s">
        <v>187</v>
      </c>
      <c r="H206" s="176">
        <v>7</v>
      </c>
      <c r="I206" s="177"/>
      <c r="J206" s="178">
        <f t="shared" si="25"/>
        <v>0</v>
      </c>
      <c r="K206" s="179"/>
      <c r="L206" s="30"/>
      <c r="M206" s="180" t="s">
        <v>1</v>
      </c>
      <c r="N206" s="181" t="s">
        <v>40</v>
      </c>
      <c r="O206" s="55"/>
      <c r="P206" s="182">
        <f t="shared" si="26"/>
        <v>0</v>
      </c>
      <c r="Q206" s="182">
        <v>4.7729000000000003E-5</v>
      </c>
      <c r="R206" s="182">
        <f t="shared" si="27"/>
        <v>3.3410300000000004E-4</v>
      </c>
      <c r="S206" s="182">
        <v>0</v>
      </c>
      <c r="T206" s="183">
        <f t="shared" si="2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84" t="s">
        <v>205</v>
      </c>
      <c r="AT206" s="184" t="s">
        <v>140</v>
      </c>
      <c r="AU206" s="184" t="s">
        <v>115</v>
      </c>
      <c r="AY206" s="14" t="s">
        <v>137</v>
      </c>
      <c r="BE206" s="185">
        <f t="shared" si="29"/>
        <v>0</v>
      </c>
      <c r="BF206" s="185">
        <f t="shared" si="30"/>
        <v>0</v>
      </c>
      <c r="BG206" s="185">
        <f t="shared" si="31"/>
        <v>0</v>
      </c>
      <c r="BH206" s="185">
        <f t="shared" si="32"/>
        <v>0</v>
      </c>
      <c r="BI206" s="185">
        <f t="shared" si="33"/>
        <v>0</v>
      </c>
      <c r="BJ206" s="14" t="s">
        <v>115</v>
      </c>
      <c r="BK206" s="185">
        <f t="shared" si="34"/>
        <v>0</v>
      </c>
      <c r="BL206" s="14" t="s">
        <v>205</v>
      </c>
      <c r="BM206" s="184" t="s">
        <v>787</v>
      </c>
    </row>
    <row r="207" spans="1:65" s="2" customFormat="1" ht="21.75" customHeight="1">
      <c r="A207" s="29"/>
      <c r="B207" s="137"/>
      <c r="C207" s="172" t="s">
        <v>367</v>
      </c>
      <c r="D207" s="172" t="s">
        <v>140</v>
      </c>
      <c r="E207" s="173" t="s">
        <v>788</v>
      </c>
      <c r="F207" s="174" t="s">
        <v>789</v>
      </c>
      <c r="G207" s="175" t="s">
        <v>187</v>
      </c>
      <c r="H207" s="176">
        <v>12</v>
      </c>
      <c r="I207" s="177"/>
      <c r="J207" s="178">
        <f t="shared" si="25"/>
        <v>0</v>
      </c>
      <c r="K207" s="179"/>
      <c r="L207" s="30"/>
      <c r="M207" s="180" t="s">
        <v>1</v>
      </c>
      <c r="N207" s="181" t="s">
        <v>40</v>
      </c>
      <c r="O207" s="55"/>
      <c r="P207" s="182">
        <f t="shared" si="26"/>
        <v>0</v>
      </c>
      <c r="Q207" s="182">
        <v>6.7650000000000005E-5</v>
      </c>
      <c r="R207" s="182">
        <f t="shared" si="27"/>
        <v>8.1180000000000011E-4</v>
      </c>
      <c r="S207" s="182">
        <v>0</v>
      </c>
      <c r="T207" s="183">
        <f t="shared" si="28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84" t="s">
        <v>205</v>
      </c>
      <c r="AT207" s="184" t="s">
        <v>140</v>
      </c>
      <c r="AU207" s="184" t="s">
        <v>115</v>
      </c>
      <c r="AY207" s="14" t="s">
        <v>137</v>
      </c>
      <c r="BE207" s="185">
        <f t="shared" si="29"/>
        <v>0</v>
      </c>
      <c r="BF207" s="185">
        <f t="shared" si="30"/>
        <v>0</v>
      </c>
      <c r="BG207" s="185">
        <f t="shared" si="31"/>
        <v>0</v>
      </c>
      <c r="BH207" s="185">
        <f t="shared" si="32"/>
        <v>0</v>
      </c>
      <c r="BI207" s="185">
        <f t="shared" si="33"/>
        <v>0</v>
      </c>
      <c r="BJ207" s="14" t="s">
        <v>115</v>
      </c>
      <c r="BK207" s="185">
        <f t="shared" si="34"/>
        <v>0</v>
      </c>
      <c r="BL207" s="14" t="s">
        <v>205</v>
      </c>
      <c r="BM207" s="184" t="s">
        <v>790</v>
      </c>
    </row>
    <row r="208" spans="1:65" s="2" customFormat="1" ht="21.75" customHeight="1">
      <c r="A208" s="29"/>
      <c r="B208" s="137"/>
      <c r="C208" s="172" t="s">
        <v>373</v>
      </c>
      <c r="D208" s="172" t="s">
        <v>140</v>
      </c>
      <c r="E208" s="173" t="s">
        <v>406</v>
      </c>
      <c r="F208" s="174" t="s">
        <v>407</v>
      </c>
      <c r="G208" s="175" t="s">
        <v>187</v>
      </c>
      <c r="H208" s="176">
        <v>17.5</v>
      </c>
      <c r="I208" s="177"/>
      <c r="J208" s="178">
        <f t="shared" si="25"/>
        <v>0</v>
      </c>
      <c r="K208" s="179"/>
      <c r="L208" s="30"/>
      <c r="M208" s="180" t="s">
        <v>1</v>
      </c>
      <c r="N208" s="181" t="s">
        <v>40</v>
      </c>
      <c r="O208" s="55"/>
      <c r="P208" s="182">
        <f t="shared" si="26"/>
        <v>0</v>
      </c>
      <c r="Q208" s="182">
        <v>1.2703899999999999E-4</v>
      </c>
      <c r="R208" s="182">
        <f t="shared" si="27"/>
        <v>2.2231824999999999E-3</v>
      </c>
      <c r="S208" s="182">
        <v>0</v>
      </c>
      <c r="T208" s="183">
        <f t="shared" si="2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84" t="s">
        <v>205</v>
      </c>
      <c r="AT208" s="184" t="s">
        <v>140</v>
      </c>
      <c r="AU208" s="184" t="s">
        <v>115</v>
      </c>
      <c r="AY208" s="14" t="s">
        <v>137</v>
      </c>
      <c r="BE208" s="185">
        <f t="shared" si="29"/>
        <v>0</v>
      </c>
      <c r="BF208" s="185">
        <f t="shared" si="30"/>
        <v>0</v>
      </c>
      <c r="BG208" s="185">
        <f t="shared" si="31"/>
        <v>0</v>
      </c>
      <c r="BH208" s="185">
        <f t="shared" si="32"/>
        <v>0</v>
      </c>
      <c r="BI208" s="185">
        <f t="shared" si="33"/>
        <v>0</v>
      </c>
      <c r="BJ208" s="14" t="s">
        <v>115</v>
      </c>
      <c r="BK208" s="185">
        <f t="shared" si="34"/>
        <v>0</v>
      </c>
      <c r="BL208" s="14" t="s">
        <v>205</v>
      </c>
      <c r="BM208" s="184" t="s">
        <v>791</v>
      </c>
    </row>
    <row r="209" spans="1:65" s="2" customFormat="1" ht="16.5" customHeight="1">
      <c r="A209" s="29"/>
      <c r="B209" s="137"/>
      <c r="C209" s="172" t="s">
        <v>377</v>
      </c>
      <c r="D209" s="172" t="s">
        <v>140</v>
      </c>
      <c r="E209" s="173" t="s">
        <v>414</v>
      </c>
      <c r="F209" s="174" t="s">
        <v>415</v>
      </c>
      <c r="G209" s="175" t="s">
        <v>187</v>
      </c>
      <c r="H209" s="176">
        <v>18</v>
      </c>
      <c r="I209" s="177"/>
      <c r="J209" s="178">
        <f t="shared" si="25"/>
        <v>0</v>
      </c>
      <c r="K209" s="179"/>
      <c r="L209" s="30"/>
      <c r="M209" s="180" t="s">
        <v>1</v>
      </c>
      <c r="N209" s="181" t="s">
        <v>40</v>
      </c>
      <c r="O209" s="55"/>
      <c r="P209" s="182">
        <f t="shared" si="26"/>
        <v>0</v>
      </c>
      <c r="Q209" s="182">
        <v>1.5129999999999999E-4</v>
      </c>
      <c r="R209" s="182">
        <f t="shared" si="27"/>
        <v>2.7234E-3</v>
      </c>
      <c r="S209" s="182">
        <v>0</v>
      </c>
      <c r="T209" s="183">
        <f t="shared" si="2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84" t="s">
        <v>205</v>
      </c>
      <c r="AT209" s="184" t="s">
        <v>140</v>
      </c>
      <c r="AU209" s="184" t="s">
        <v>115</v>
      </c>
      <c r="AY209" s="14" t="s">
        <v>137</v>
      </c>
      <c r="BE209" s="185">
        <f t="shared" si="29"/>
        <v>0</v>
      </c>
      <c r="BF209" s="185">
        <f t="shared" si="30"/>
        <v>0</v>
      </c>
      <c r="BG209" s="185">
        <f t="shared" si="31"/>
        <v>0</v>
      </c>
      <c r="BH209" s="185">
        <f t="shared" si="32"/>
        <v>0</v>
      </c>
      <c r="BI209" s="185">
        <f t="shared" si="33"/>
        <v>0</v>
      </c>
      <c r="BJ209" s="14" t="s">
        <v>115</v>
      </c>
      <c r="BK209" s="185">
        <f t="shared" si="34"/>
        <v>0</v>
      </c>
      <c r="BL209" s="14" t="s">
        <v>205</v>
      </c>
      <c r="BM209" s="184" t="s">
        <v>792</v>
      </c>
    </row>
    <row r="210" spans="1:65" s="2" customFormat="1" ht="21.75" customHeight="1">
      <c r="A210" s="29"/>
      <c r="B210" s="137"/>
      <c r="C210" s="172" t="s">
        <v>381</v>
      </c>
      <c r="D210" s="172" t="s">
        <v>140</v>
      </c>
      <c r="E210" s="173" t="s">
        <v>418</v>
      </c>
      <c r="F210" s="174" t="s">
        <v>419</v>
      </c>
      <c r="G210" s="175" t="s">
        <v>187</v>
      </c>
      <c r="H210" s="176">
        <v>13.5</v>
      </c>
      <c r="I210" s="177"/>
      <c r="J210" s="178">
        <f t="shared" si="25"/>
        <v>0</v>
      </c>
      <c r="K210" s="179"/>
      <c r="L210" s="30"/>
      <c r="M210" s="180" t="s">
        <v>1</v>
      </c>
      <c r="N210" s="181" t="s">
        <v>40</v>
      </c>
      <c r="O210" s="55"/>
      <c r="P210" s="182">
        <f t="shared" si="26"/>
        <v>0</v>
      </c>
      <c r="Q210" s="182">
        <v>3.3729000000000002E-5</v>
      </c>
      <c r="R210" s="182">
        <f t="shared" si="27"/>
        <v>4.5534150000000001E-4</v>
      </c>
      <c r="S210" s="182">
        <v>0</v>
      </c>
      <c r="T210" s="183">
        <f t="shared" si="2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84" t="s">
        <v>205</v>
      </c>
      <c r="AT210" s="184" t="s">
        <v>140</v>
      </c>
      <c r="AU210" s="184" t="s">
        <v>115</v>
      </c>
      <c r="AY210" s="14" t="s">
        <v>137</v>
      </c>
      <c r="BE210" s="185">
        <f t="shared" si="29"/>
        <v>0</v>
      </c>
      <c r="BF210" s="185">
        <f t="shared" si="30"/>
        <v>0</v>
      </c>
      <c r="BG210" s="185">
        <f t="shared" si="31"/>
        <v>0</v>
      </c>
      <c r="BH210" s="185">
        <f t="shared" si="32"/>
        <v>0</v>
      </c>
      <c r="BI210" s="185">
        <f t="shared" si="33"/>
        <v>0</v>
      </c>
      <c r="BJ210" s="14" t="s">
        <v>115</v>
      </c>
      <c r="BK210" s="185">
        <f t="shared" si="34"/>
        <v>0</v>
      </c>
      <c r="BL210" s="14" t="s">
        <v>205</v>
      </c>
      <c r="BM210" s="184" t="s">
        <v>793</v>
      </c>
    </row>
    <row r="211" spans="1:65" s="2" customFormat="1" ht="21.75" customHeight="1">
      <c r="A211" s="29"/>
      <c r="B211" s="137"/>
      <c r="C211" s="172" t="s">
        <v>385</v>
      </c>
      <c r="D211" s="172" t="s">
        <v>140</v>
      </c>
      <c r="E211" s="173" t="s">
        <v>794</v>
      </c>
      <c r="F211" s="174" t="s">
        <v>795</v>
      </c>
      <c r="G211" s="175" t="s">
        <v>187</v>
      </c>
      <c r="H211" s="176">
        <v>85</v>
      </c>
      <c r="I211" s="177"/>
      <c r="J211" s="178">
        <f t="shared" si="25"/>
        <v>0</v>
      </c>
      <c r="K211" s="179"/>
      <c r="L211" s="30"/>
      <c r="M211" s="180" t="s">
        <v>1</v>
      </c>
      <c r="N211" s="181" t="s">
        <v>40</v>
      </c>
      <c r="O211" s="55"/>
      <c r="P211" s="182">
        <f t="shared" si="26"/>
        <v>0</v>
      </c>
      <c r="Q211" s="182">
        <v>2.2000000000000001E-4</v>
      </c>
      <c r="R211" s="182">
        <f t="shared" si="27"/>
        <v>1.8700000000000001E-2</v>
      </c>
      <c r="S211" s="182">
        <v>0</v>
      </c>
      <c r="T211" s="183">
        <f t="shared" si="2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84" t="s">
        <v>205</v>
      </c>
      <c r="AT211" s="184" t="s">
        <v>140</v>
      </c>
      <c r="AU211" s="184" t="s">
        <v>115</v>
      </c>
      <c r="AY211" s="14" t="s">
        <v>137</v>
      </c>
      <c r="BE211" s="185">
        <f t="shared" si="29"/>
        <v>0</v>
      </c>
      <c r="BF211" s="185">
        <f t="shared" si="30"/>
        <v>0</v>
      </c>
      <c r="BG211" s="185">
        <f t="shared" si="31"/>
        <v>0</v>
      </c>
      <c r="BH211" s="185">
        <f t="shared" si="32"/>
        <v>0</v>
      </c>
      <c r="BI211" s="185">
        <f t="shared" si="33"/>
        <v>0</v>
      </c>
      <c r="BJ211" s="14" t="s">
        <v>115</v>
      </c>
      <c r="BK211" s="185">
        <f t="shared" si="34"/>
        <v>0</v>
      </c>
      <c r="BL211" s="14" t="s">
        <v>205</v>
      </c>
      <c r="BM211" s="184" t="s">
        <v>796</v>
      </c>
    </row>
    <row r="212" spans="1:65" s="2" customFormat="1" ht="33" customHeight="1">
      <c r="A212" s="29"/>
      <c r="B212" s="137"/>
      <c r="C212" s="172" t="s">
        <v>389</v>
      </c>
      <c r="D212" s="172" t="s">
        <v>140</v>
      </c>
      <c r="E212" s="173" t="s">
        <v>442</v>
      </c>
      <c r="F212" s="174" t="s">
        <v>443</v>
      </c>
      <c r="G212" s="175" t="s">
        <v>187</v>
      </c>
      <c r="H212" s="176">
        <v>9.1999999999999993</v>
      </c>
      <c r="I212" s="177"/>
      <c r="J212" s="178">
        <f t="shared" si="25"/>
        <v>0</v>
      </c>
      <c r="K212" s="179"/>
      <c r="L212" s="30"/>
      <c r="M212" s="180" t="s">
        <v>1</v>
      </c>
      <c r="N212" s="181" t="s">
        <v>40</v>
      </c>
      <c r="O212" s="55"/>
      <c r="P212" s="182">
        <f t="shared" si="26"/>
        <v>0</v>
      </c>
      <c r="Q212" s="182">
        <v>6.0384000000000002E-4</v>
      </c>
      <c r="R212" s="182">
        <f t="shared" si="27"/>
        <v>5.555328E-3</v>
      </c>
      <c r="S212" s="182">
        <v>0</v>
      </c>
      <c r="T212" s="183">
        <f t="shared" si="2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84" t="s">
        <v>205</v>
      </c>
      <c r="AT212" s="184" t="s">
        <v>140</v>
      </c>
      <c r="AU212" s="184" t="s">
        <v>115</v>
      </c>
      <c r="AY212" s="14" t="s">
        <v>137</v>
      </c>
      <c r="BE212" s="185">
        <f t="shared" si="29"/>
        <v>0</v>
      </c>
      <c r="BF212" s="185">
        <f t="shared" si="30"/>
        <v>0</v>
      </c>
      <c r="BG212" s="185">
        <f t="shared" si="31"/>
        <v>0</v>
      </c>
      <c r="BH212" s="185">
        <f t="shared" si="32"/>
        <v>0</v>
      </c>
      <c r="BI212" s="185">
        <f t="shared" si="33"/>
        <v>0</v>
      </c>
      <c r="BJ212" s="14" t="s">
        <v>115</v>
      </c>
      <c r="BK212" s="185">
        <f t="shared" si="34"/>
        <v>0</v>
      </c>
      <c r="BL212" s="14" t="s">
        <v>205</v>
      </c>
      <c r="BM212" s="184" t="s">
        <v>797</v>
      </c>
    </row>
    <row r="213" spans="1:65" s="2" customFormat="1" ht="21.75" customHeight="1">
      <c r="A213" s="29"/>
      <c r="B213" s="137"/>
      <c r="C213" s="172" t="s">
        <v>393</v>
      </c>
      <c r="D213" s="172" t="s">
        <v>140</v>
      </c>
      <c r="E213" s="173" t="s">
        <v>446</v>
      </c>
      <c r="F213" s="174" t="s">
        <v>447</v>
      </c>
      <c r="G213" s="175" t="s">
        <v>187</v>
      </c>
      <c r="H213" s="176">
        <v>56</v>
      </c>
      <c r="I213" s="177"/>
      <c r="J213" s="178">
        <f t="shared" si="25"/>
        <v>0</v>
      </c>
      <c r="K213" s="179"/>
      <c r="L213" s="30"/>
      <c r="M213" s="180" t="s">
        <v>1</v>
      </c>
      <c r="N213" s="181" t="s">
        <v>40</v>
      </c>
      <c r="O213" s="55"/>
      <c r="P213" s="182">
        <f t="shared" si="26"/>
        <v>0</v>
      </c>
      <c r="Q213" s="182">
        <v>2.9886399999999999E-3</v>
      </c>
      <c r="R213" s="182">
        <f t="shared" si="27"/>
        <v>0.16736383999999999</v>
      </c>
      <c r="S213" s="182">
        <v>0</v>
      </c>
      <c r="T213" s="183">
        <f t="shared" si="2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84" t="s">
        <v>205</v>
      </c>
      <c r="AT213" s="184" t="s">
        <v>140</v>
      </c>
      <c r="AU213" s="184" t="s">
        <v>115</v>
      </c>
      <c r="AY213" s="14" t="s">
        <v>137</v>
      </c>
      <c r="BE213" s="185">
        <f t="shared" si="29"/>
        <v>0</v>
      </c>
      <c r="BF213" s="185">
        <f t="shared" si="30"/>
        <v>0</v>
      </c>
      <c r="BG213" s="185">
        <f t="shared" si="31"/>
        <v>0</v>
      </c>
      <c r="BH213" s="185">
        <f t="shared" si="32"/>
        <v>0</v>
      </c>
      <c r="BI213" s="185">
        <f t="shared" si="33"/>
        <v>0</v>
      </c>
      <c r="BJ213" s="14" t="s">
        <v>115</v>
      </c>
      <c r="BK213" s="185">
        <f t="shared" si="34"/>
        <v>0</v>
      </c>
      <c r="BL213" s="14" t="s">
        <v>205</v>
      </c>
      <c r="BM213" s="184" t="s">
        <v>798</v>
      </c>
    </row>
    <row r="214" spans="1:65" s="2" customFormat="1" ht="21.75" customHeight="1">
      <c r="A214" s="29"/>
      <c r="B214" s="137"/>
      <c r="C214" s="172" t="s">
        <v>397</v>
      </c>
      <c r="D214" s="172" t="s">
        <v>140</v>
      </c>
      <c r="E214" s="173" t="s">
        <v>799</v>
      </c>
      <c r="F214" s="174" t="s">
        <v>800</v>
      </c>
      <c r="G214" s="175" t="s">
        <v>187</v>
      </c>
      <c r="H214" s="176">
        <v>13.5</v>
      </c>
      <c r="I214" s="177"/>
      <c r="J214" s="178">
        <f t="shared" si="25"/>
        <v>0</v>
      </c>
      <c r="K214" s="179"/>
      <c r="L214" s="30"/>
      <c r="M214" s="180" t="s">
        <v>1</v>
      </c>
      <c r="N214" s="181" t="s">
        <v>40</v>
      </c>
      <c r="O214" s="55"/>
      <c r="P214" s="182">
        <f t="shared" si="26"/>
        <v>0</v>
      </c>
      <c r="Q214" s="182">
        <v>1.59099E-4</v>
      </c>
      <c r="R214" s="182">
        <f t="shared" si="27"/>
        <v>2.1478364999999999E-3</v>
      </c>
      <c r="S214" s="182">
        <v>0</v>
      </c>
      <c r="T214" s="183">
        <f t="shared" si="2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84" t="s">
        <v>205</v>
      </c>
      <c r="AT214" s="184" t="s">
        <v>140</v>
      </c>
      <c r="AU214" s="184" t="s">
        <v>115</v>
      </c>
      <c r="AY214" s="14" t="s">
        <v>137</v>
      </c>
      <c r="BE214" s="185">
        <f t="shared" si="29"/>
        <v>0</v>
      </c>
      <c r="BF214" s="185">
        <f t="shared" si="30"/>
        <v>0</v>
      </c>
      <c r="BG214" s="185">
        <f t="shared" si="31"/>
        <v>0</v>
      </c>
      <c r="BH214" s="185">
        <f t="shared" si="32"/>
        <v>0</v>
      </c>
      <c r="BI214" s="185">
        <f t="shared" si="33"/>
        <v>0</v>
      </c>
      <c r="BJ214" s="14" t="s">
        <v>115</v>
      </c>
      <c r="BK214" s="185">
        <f t="shared" si="34"/>
        <v>0</v>
      </c>
      <c r="BL214" s="14" t="s">
        <v>205</v>
      </c>
      <c r="BM214" s="184" t="s">
        <v>801</v>
      </c>
    </row>
    <row r="215" spans="1:65" s="2" customFormat="1" ht="21.75" customHeight="1">
      <c r="A215" s="29"/>
      <c r="B215" s="137"/>
      <c r="C215" s="172" t="s">
        <v>401</v>
      </c>
      <c r="D215" s="172" t="s">
        <v>140</v>
      </c>
      <c r="E215" s="173" t="s">
        <v>454</v>
      </c>
      <c r="F215" s="174" t="s">
        <v>802</v>
      </c>
      <c r="G215" s="175" t="s">
        <v>187</v>
      </c>
      <c r="H215" s="176">
        <v>14</v>
      </c>
      <c r="I215" s="177"/>
      <c r="J215" s="178">
        <f t="shared" si="25"/>
        <v>0</v>
      </c>
      <c r="K215" s="179"/>
      <c r="L215" s="30"/>
      <c r="M215" s="180" t="s">
        <v>1</v>
      </c>
      <c r="N215" s="181" t="s">
        <v>40</v>
      </c>
      <c r="O215" s="55"/>
      <c r="P215" s="182">
        <f t="shared" si="26"/>
        <v>0</v>
      </c>
      <c r="Q215" s="182">
        <v>5.41907E-4</v>
      </c>
      <c r="R215" s="182">
        <f t="shared" si="27"/>
        <v>7.5866980000000002E-3</v>
      </c>
      <c r="S215" s="182">
        <v>0</v>
      </c>
      <c r="T215" s="183">
        <f t="shared" si="2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84" t="s">
        <v>205</v>
      </c>
      <c r="AT215" s="184" t="s">
        <v>140</v>
      </c>
      <c r="AU215" s="184" t="s">
        <v>115</v>
      </c>
      <c r="AY215" s="14" t="s">
        <v>137</v>
      </c>
      <c r="BE215" s="185">
        <f t="shared" si="29"/>
        <v>0</v>
      </c>
      <c r="BF215" s="185">
        <f t="shared" si="30"/>
        <v>0</v>
      </c>
      <c r="BG215" s="185">
        <f t="shared" si="31"/>
        <v>0</v>
      </c>
      <c r="BH215" s="185">
        <f t="shared" si="32"/>
        <v>0</v>
      </c>
      <c r="BI215" s="185">
        <f t="shared" si="33"/>
        <v>0</v>
      </c>
      <c r="BJ215" s="14" t="s">
        <v>115</v>
      </c>
      <c r="BK215" s="185">
        <f t="shared" si="34"/>
        <v>0</v>
      </c>
      <c r="BL215" s="14" t="s">
        <v>205</v>
      </c>
      <c r="BM215" s="184" t="s">
        <v>803</v>
      </c>
    </row>
    <row r="216" spans="1:65" s="2" customFormat="1" ht="16.5" customHeight="1">
      <c r="A216" s="29"/>
      <c r="B216" s="137"/>
      <c r="C216" s="172" t="s">
        <v>405</v>
      </c>
      <c r="D216" s="172" t="s">
        <v>140</v>
      </c>
      <c r="E216" s="173" t="s">
        <v>458</v>
      </c>
      <c r="F216" s="174" t="s">
        <v>459</v>
      </c>
      <c r="G216" s="175" t="s">
        <v>182</v>
      </c>
      <c r="H216" s="176">
        <v>1</v>
      </c>
      <c r="I216" s="177"/>
      <c r="J216" s="178">
        <f t="shared" si="25"/>
        <v>0</v>
      </c>
      <c r="K216" s="179"/>
      <c r="L216" s="30"/>
      <c r="M216" s="180" t="s">
        <v>1</v>
      </c>
      <c r="N216" s="181" t="s">
        <v>40</v>
      </c>
      <c r="O216" s="55"/>
      <c r="P216" s="182">
        <f t="shared" si="26"/>
        <v>0</v>
      </c>
      <c r="Q216" s="182">
        <v>1.3999999999999999E-4</v>
      </c>
      <c r="R216" s="182">
        <f t="shared" si="27"/>
        <v>1.3999999999999999E-4</v>
      </c>
      <c r="S216" s="182">
        <v>0</v>
      </c>
      <c r="T216" s="183">
        <f t="shared" si="2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84" t="s">
        <v>205</v>
      </c>
      <c r="AT216" s="184" t="s">
        <v>140</v>
      </c>
      <c r="AU216" s="184" t="s">
        <v>115</v>
      </c>
      <c r="AY216" s="14" t="s">
        <v>137</v>
      </c>
      <c r="BE216" s="185">
        <f t="shared" si="29"/>
        <v>0</v>
      </c>
      <c r="BF216" s="185">
        <f t="shared" si="30"/>
        <v>0</v>
      </c>
      <c r="BG216" s="185">
        <f t="shared" si="31"/>
        <v>0</v>
      </c>
      <c r="BH216" s="185">
        <f t="shared" si="32"/>
        <v>0</v>
      </c>
      <c r="BI216" s="185">
        <f t="shared" si="33"/>
        <v>0</v>
      </c>
      <c r="BJ216" s="14" t="s">
        <v>115</v>
      </c>
      <c r="BK216" s="185">
        <f t="shared" si="34"/>
        <v>0</v>
      </c>
      <c r="BL216" s="14" t="s">
        <v>205</v>
      </c>
      <c r="BM216" s="184" t="s">
        <v>804</v>
      </c>
    </row>
    <row r="217" spans="1:65" s="2" customFormat="1" ht="16.5" customHeight="1">
      <c r="A217" s="29"/>
      <c r="B217" s="137"/>
      <c r="C217" s="172" t="s">
        <v>602</v>
      </c>
      <c r="D217" s="172" t="s">
        <v>140</v>
      </c>
      <c r="E217" s="173" t="s">
        <v>462</v>
      </c>
      <c r="F217" s="174" t="s">
        <v>463</v>
      </c>
      <c r="G217" s="175" t="s">
        <v>182</v>
      </c>
      <c r="H217" s="176">
        <v>1</v>
      </c>
      <c r="I217" s="177"/>
      <c r="J217" s="178">
        <f t="shared" si="25"/>
        <v>0</v>
      </c>
      <c r="K217" s="179"/>
      <c r="L217" s="30"/>
      <c r="M217" s="180" t="s">
        <v>1</v>
      </c>
      <c r="N217" s="181" t="s">
        <v>40</v>
      </c>
      <c r="O217" s="55"/>
      <c r="P217" s="182">
        <f t="shared" si="26"/>
        <v>0</v>
      </c>
      <c r="Q217" s="182">
        <v>1.3999999999999999E-4</v>
      </c>
      <c r="R217" s="182">
        <f t="shared" si="27"/>
        <v>1.3999999999999999E-4</v>
      </c>
      <c r="S217" s="182">
        <v>0</v>
      </c>
      <c r="T217" s="183">
        <f t="shared" si="2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84" t="s">
        <v>205</v>
      </c>
      <c r="AT217" s="184" t="s">
        <v>140</v>
      </c>
      <c r="AU217" s="184" t="s">
        <v>115</v>
      </c>
      <c r="AY217" s="14" t="s">
        <v>137</v>
      </c>
      <c r="BE217" s="185">
        <f t="shared" si="29"/>
        <v>0</v>
      </c>
      <c r="BF217" s="185">
        <f t="shared" si="30"/>
        <v>0</v>
      </c>
      <c r="BG217" s="185">
        <f t="shared" si="31"/>
        <v>0</v>
      </c>
      <c r="BH217" s="185">
        <f t="shared" si="32"/>
        <v>0</v>
      </c>
      <c r="BI217" s="185">
        <f t="shared" si="33"/>
        <v>0</v>
      </c>
      <c r="BJ217" s="14" t="s">
        <v>115</v>
      </c>
      <c r="BK217" s="185">
        <f t="shared" si="34"/>
        <v>0</v>
      </c>
      <c r="BL217" s="14" t="s">
        <v>205</v>
      </c>
      <c r="BM217" s="184" t="s">
        <v>805</v>
      </c>
    </row>
    <row r="218" spans="1:65" s="2" customFormat="1" ht="16.5" customHeight="1">
      <c r="A218" s="29"/>
      <c r="B218" s="137"/>
      <c r="C218" s="172" t="s">
        <v>409</v>
      </c>
      <c r="D218" s="172" t="s">
        <v>140</v>
      </c>
      <c r="E218" s="173" t="s">
        <v>466</v>
      </c>
      <c r="F218" s="174" t="s">
        <v>467</v>
      </c>
      <c r="G218" s="175" t="s">
        <v>182</v>
      </c>
      <c r="H218" s="176">
        <v>3</v>
      </c>
      <c r="I218" s="177"/>
      <c r="J218" s="178">
        <f t="shared" si="25"/>
        <v>0</v>
      </c>
      <c r="K218" s="179"/>
      <c r="L218" s="30"/>
      <c r="M218" s="180" t="s">
        <v>1</v>
      </c>
      <c r="N218" s="181" t="s">
        <v>40</v>
      </c>
      <c r="O218" s="55"/>
      <c r="P218" s="182">
        <f t="shared" si="26"/>
        <v>0</v>
      </c>
      <c r="Q218" s="182">
        <v>1.3999999999999999E-4</v>
      </c>
      <c r="R218" s="182">
        <f t="shared" si="27"/>
        <v>4.1999999999999996E-4</v>
      </c>
      <c r="S218" s="182">
        <v>0</v>
      </c>
      <c r="T218" s="183">
        <f t="shared" si="2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84" t="s">
        <v>205</v>
      </c>
      <c r="AT218" s="184" t="s">
        <v>140</v>
      </c>
      <c r="AU218" s="184" t="s">
        <v>115</v>
      </c>
      <c r="AY218" s="14" t="s">
        <v>137</v>
      </c>
      <c r="BE218" s="185">
        <f t="shared" si="29"/>
        <v>0</v>
      </c>
      <c r="BF218" s="185">
        <f t="shared" si="30"/>
        <v>0</v>
      </c>
      <c r="BG218" s="185">
        <f t="shared" si="31"/>
        <v>0</v>
      </c>
      <c r="BH218" s="185">
        <f t="shared" si="32"/>
        <v>0</v>
      </c>
      <c r="BI218" s="185">
        <f t="shared" si="33"/>
        <v>0</v>
      </c>
      <c r="BJ218" s="14" t="s">
        <v>115</v>
      </c>
      <c r="BK218" s="185">
        <f t="shared" si="34"/>
        <v>0</v>
      </c>
      <c r="BL218" s="14" t="s">
        <v>205</v>
      </c>
      <c r="BM218" s="184" t="s">
        <v>806</v>
      </c>
    </row>
    <row r="219" spans="1:65" s="2" customFormat="1" ht="16.5" customHeight="1">
      <c r="A219" s="29"/>
      <c r="B219" s="137"/>
      <c r="C219" s="172" t="s">
        <v>413</v>
      </c>
      <c r="D219" s="172" t="s">
        <v>140</v>
      </c>
      <c r="E219" s="173" t="s">
        <v>470</v>
      </c>
      <c r="F219" s="174" t="s">
        <v>471</v>
      </c>
      <c r="G219" s="175" t="s">
        <v>182</v>
      </c>
      <c r="H219" s="176">
        <v>2</v>
      </c>
      <c r="I219" s="177"/>
      <c r="J219" s="178">
        <f t="shared" si="25"/>
        <v>0</v>
      </c>
      <c r="K219" s="179"/>
      <c r="L219" s="30"/>
      <c r="M219" s="180" t="s">
        <v>1</v>
      </c>
      <c r="N219" s="181" t="s">
        <v>40</v>
      </c>
      <c r="O219" s="55"/>
      <c r="P219" s="182">
        <f t="shared" si="26"/>
        <v>0</v>
      </c>
      <c r="Q219" s="182">
        <v>1.3999999999999999E-4</v>
      </c>
      <c r="R219" s="182">
        <f t="shared" si="27"/>
        <v>2.7999999999999998E-4</v>
      </c>
      <c r="S219" s="182">
        <v>0</v>
      </c>
      <c r="T219" s="183">
        <f t="shared" si="2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84" t="s">
        <v>205</v>
      </c>
      <c r="AT219" s="184" t="s">
        <v>140</v>
      </c>
      <c r="AU219" s="184" t="s">
        <v>115</v>
      </c>
      <c r="AY219" s="14" t="s">
        <v>137</v>
      </c>
      <c r="BE219" s="185">
        <f t="shared" si="29"/>
        <v>0</v>
      </c>
      <c r="BF219" s="185">
        <f t="shared" si="30"/>
        <v>0</v>
      </c>
      <c r="BG219" s="185">
        <f t="shared" si="31"/>
        <v>0</v>
      </c>
      <c r="BH219" s="185">
        <f t="shared" si="32"/>
        <v>0</v>
      </c>
      <c r="BI219" s="185">
        <f t="shared" si="33"/>
        <v>0</v>
      </c>
      <c r="BJ219" s="14" t="s">
        <v>115</v>
      </c>
      <c r="BK219" s="185">
        <f t="shared" si="34"/>
        <v>0</v>
      </c>
      <c r="BL219" s="14" t="s">
        <v>205</v>
      </c>
      <c r="BM219" s="184" t="s">
        <v>807</v>
      </c>
    </row>
    <row r="220" spans="1:65" s="2" customFormat="1" ht="16.5" customHeight="1">
      <c r="A220" s="29"/>
      <c r="B220" s="137"/>
      <c r="C220" s="172" t="s">
        <v>417</v>
      </c>
      <c r="D220" s="172" t="s">
        <v>140</v>
      </c>
      <c r="E220" s="173" t="s">
        <v>474</v>
      </c>
      <c r="F220" s="174" t="s">
        <v>475</v>
      </c>
      <c r="G220" s="175" t="s">
        <v>182</v>
      </c>
      <c r="H220" s="176">
        <v>2</v>
      </c>
      <c r="I220" s="177"/>
      <c r="J220" s="178">
        <f t="shared" si="25"/>
        <v>0</v>
      </c>
      <c r="K220" s="179"/>
      <c r="L220" s="30"/>
      <c r="M220" s="180" t="s">
        <v>1</v>
      </c>
      <c r="N220" s="181" t="s">
        <v>40</v>
      </c>
      <c r="O220" s="55"/>
      <c r="P220" s="182">
        <f t="shared" si="26"/>
        <v>0</v>
      </c>
      <c r="Q220" s="182">
        <v>1.3999999999999999E-4</v>
      </c>
      <c r="R220" s="182">
        <f t="shared" si="27"/>
        <v>2.7999999999999998E-4</v>
      </c>
      <c r="S220" s="182">
        <v>0</v>
      </c>
      <c r="T220" s="183">
        <f t="shared" si="28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84" t="s">
        <v>205</v>
      </c>
      <c r="AT220" s="184" t="s">
        <v>140</v>
      </c>
      <c r="AU220" s="184" t="s">
        <v>115</v>
      </c>
      <c r="AY220" s="14" t="s">
        <v>137</v>
      </c>
      <c r="BE220" s="185">
        <f t="shared" si="29"/>
        <v>0</v>
      </c>
      <c r="BF220" s="185">
        <f t="shared" si="30"/>
        <v>0</v>
      </c>
      <c r="BG220" s="185">
        <f t="shared" si="31"/>
        <v>0</v>
      </c>
      <c r="BH220" s="185">
        <f t="shared" si="32"/>
        <v>0</v>
      </c>
      <c r="BI220" s="185">
        <f t="shared" si="33"/>
        <v>0</v>
      </c>
      <c r="BJ220" s="14" t="s">
        <v>115</v>
      </c>
      <c r="BK220" s="185">
        <f t="shared" si="34"/>
        <v>0</v>
      </c>
      <c r="BL220" s="14" t="s">
        <v>205</v>
      </c>
      <c r="BM220" s="184" t="s">
        <v>808</v>
      </c>
    </row>
    <row r="221" spans="1:65" s="2" customFormat="1" ht="16.5" customHeight="1">
      <c r="A221" s="29"/>
      <c r="B221" s="137"/>
      <c r="C221" s="172" t="s">
        <v>421</v>
      </c>
      <c r="D221" s="172" t="s">
        <v>140</v>
      </c>
      <c r="E221" s="173" t="s">
        <v>478</v>
      </c>
      <c r="F221" s="174" t="s">
        <v>479</v>
      </c>
      <c r="G221" s="175" t="s">
        <v>182</v>
      </c>
      <c r="H221" s="176">
        <v>10</v>
      </c>
      <c r="I221" s="177"/>
      <c r="J221" s="178">
        <f t="shared" si="25"/>
        <v>0</v>
      </c>
      <c r="K221" s="179"/>
      <c r="L221" s="30"/>
      <c r="M221" s="180" t="s">
        <v>1</v>
      </c>
      <c r="N221" s="181" t="s">
        <v>40</v>
      </c>
      <c r="O221" s="55"/>
      <c r="P221" s="182">
        <f t="shared" si="26"/>
        <v>0</v>
      </c>
      <c r="Q221" s="182">
        <v>2.5000000000000001E-4</v>
      </c>
      <c r="R221" s="182">
        <f t="shared" si="27"/>
        <v>2.5000000000000001E-3</v>
      </c>
      <c r="S221" s="182">
        <v>0</v>
      </c>
      <c r="T221" s="183">
        <f t="shared" si="28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84" t="s">
        <v>205</v>
      </c>
      <c r="AT221" s="184" t="s">
        <v>140</v>
      </c>
      <c r="AU221" s="184" t="s">
        <v>115</v>
      </c>
      <c r="AY221" s="14" t="s">
        <v>137</v>
      </c>
      <c r="BE221" s="185">
        <f t="shared" si="29"/>
        <v>0</v>
      </c>
      <c r="BF221" s="185">
        <f t="shared" si="30"/>
        <v>0</v>
      </c>
      <c r="BG221" s="185">
        <f t="shared" si="31"/>
        <v>0</v>
      </c>
      <c r="BH221" s="185">
        <f t="shared" si="32"/>
        <v>0</v>
      </c>
      <c r="BI221" s="185">
        <f t="shared" si="33"/>
        <v>0</v>
      </c>
      <c r="BJ221" s="14" t="s">
        <v>115</v>
      </c>
      <c r="BK221" s="185">
        <f t="shared" si="34"/>
        <v>0</v>
      </c>
      <c r="BL221" s="14" t="s">
        <v>205</v>
      </c>
      <c r="BM221" s="184" t="s">
        <v>809</v>
      </c>
    </row>
    <row r="222" spans="1:65" s="2" customFormat="1" ht="16.5" customHeight="1">
      <c r="A222" s="29"/>
      <c r="B222" s="137"/>
      <c r="C222" s="172" t="s">
        <v>606</v>
      </c>
      <c r="D222" s="172" t="s">
        <v>140</v>
      </c>
      <c r="E222" s="173" t="s">
        <v>810</v>
      </c>
      <c r="F222" s="174" t="s">
        <v>811</v>
      </c>
      <c r="G222" s="175" t="s">
        <v>182</v>
      </c>
      <c r="H222" s="176">
        <v>1</v>
      </c>
      <c r="I222" s="177"/>
      <c r="J222" s="178">
        <f t="shared" si="25"/>
        <v>0</v>
      </c>
      <c r="K222" s="179"/>
      <c r="L222" s="30"/>
      <c r="M222" s="180" t="s">
        <v>1</v>
      </c>
      <c r="N222" s="181" t="s">
        <v>40</v>
      </c>
      <c r="O222" s="55"/>
      <c r="P222" s="182">
        <f t="shared" si="26"/>
        <v>0</v>
      </c>
      <c r="Q222" s="182">
        <v>3.8999999999999999E-4</v>
      </c>
      <c r="R222" s="182">
        <f t="shared" si="27"/>
        <v>3.8999999999999999E-4</v>
      </c>
      <c r="S222" s="182">
        <v>0</v>
      </c>
      <c r="T222" s="183">
        <f t="shared" si="28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84" t="s">
        <v>205</v>
      </c>
      <c r="AT222" s="184" t="s">
        <v>140</v>
      </c>
      <c r="AU222" s="184" t="s">
        <v>115</v>
      </c>
      <c r="AY222" s="14" t="s">
        <v>137</v>
      </c>
      <c r="BE222" s="185">
        <f t="shared" si="29"/>
        <v>0</v>
      </c>
      <c r="BF222" s="185">
        <f t="shared" si="30"/>
        <v>0</v>
      </c>
      <c r="BG222" s="185">
        <f t="shared" si="31"/>
        <v>0</v>
      </c>
      <c r="BH222" s="185">
        <f t="shared" si="32"/>
        <v>0</v>
      </c>
      <c r="BI222" s="185">
        <f t="shared" si="33"/>
        <v>0</v>
      </c>
      <c r="BJ222" s="14" t="s">
        <v>115</v>
      </c>
      <c r="BK222" s="185">
        <f t="shared" si="34"/>
        <v>0</v>
      </c>
      <c r="BL222" s="14" t="s">
        <v>205</v>
      </c>
      <c r="BM222" s="184" t="s">
        <v>812</v>
      </c>
    </row>
    <row r="223" spans="1:65" s="2" customFormat="1" ht="16.5" customHeight="1">
      <c r="A223" s="29"/>
      <c r="B223" s="137"/>
      <c r="C223" s="172" t="s">
        <v>610</v>
      </c>
      <c r="D223" s="172" t="s">
        <v>140</v>
      </c>
      <c r="E223" s="173" t="s">
        <v>482</v>
      </c>
      <c r="F223" s="174" t="s">
        <v>483</v>
      </c>
      <c r="G223" s="175" t="s">
        <v>182</v>
      </c>
      <c r="H223" s="176">
        <v>1</v>
      </c>
      <c r="I223" s="177"/>
      <c r="J223" s="178">
        <f t="shared" si="25"/>
        <v>0</v>
      </c>
      <c r="K223" s="179"/>
      <c r="L223" s="30"/>
      <c r="M223" s="180" t="s">
        <v>1</v>
      </c>
      <c r="N223" s="181" t="s">
        <v>40</v>
      </c>
      <c r="O223" s="55"/>
      <c r="P223" s="182">
        <f t="shared" si="26"/>
        <v>0</v>
      </c>
      <c r="Q223" s="182">
        <v>3.8999999999999999E-4</v>
      </c>
      <c r="R223" s="182">
        <f t="shared" si="27"/>
        <v>3.8999999999999999E-4</v>
      </c>
      <c r="S223" s="182">
        <v>0</v>
      </c>
      <c r="T223" s="183">
        <f t="shared" si="28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84" t="s">
        <v>205</v>
      </c>
      <c r="AT223" s="184" t="s">
        <v>140</v>
      </c>
      <c r="AU223" s="184" t="s">
        <v>115</v>
      </c>
      <c r="AY223" s="14" t="s">
        <v>137</v>
      </c>
      <c r="BE223" s="185">
        <f t="shared" si="29"/>
        <v>0</v>
      </c>
      <c r="BF223" s="185">
        <f t="shared" si="30"/>
        <v>0</v>
      </c>
      <c r="BG223" s="185">
        <f t="shared" si="31"/>
        <v>0</v>
      </c>
      <c r="BH223" s="185">
        <f t="shared" si="32"/>
        <v>0</v>
      </c>
      <c r="BI223" s="185">
        <f t="shared" si="33"/>
        <v>0</v>
      </c>
      <c r="BJ223" s="14" t="s">
        <v>115</v>
      </c>
      <c r="BK223" s="185">
        <f t="shared" si="34"/>
        <v>0</v>
      </c>
      <c r="BL223" s="14" t="s">
        <v>205</v>
      </c>
      <c r="BM223" s="184" t="s">
        <v>813</v>
      </c>
    </row>
    <row r="224" spans="1:65" s="2" customFormat="1" ht="16.5" customHeight="1">
      <c r="A224" s="29"/>
      <c r="B224" s="137"/>
      <c r="C224" s="172" t="s">
        <v>614</v>
      </c>
      <c r="D224" s="172" t="s">
        <v>140</v>
      </c>
      <c r="E224" s="173" t="s">
        <v>486</v>
      </c>
      <c r="F224" s="174" t="s">
        <v>487</v>
      </c>
      <c r="G224" s="175" t="s">
        <v>182</v>
      </c>
      <c r="H224" s="176">
        <v>1</v>
      </c>
      <c r="I224" s="177"/>
      <c r="J224" s="178">
        <f t="shared" si="25"/>
        <v>0</v>
      </c>
      <c r="K224" s="179"/>
      <c r="L224" s="30"/>
      <c r="M224" s="180" t="s">
        <v>1</v>
      </c>
      <c r="N224" s="181" t="s">
        <v>40</v>
      </c>
      <c r="O224" s="55"/>
      <c r="P224" s="182">
        <f t="shared" si="26"/>
        <v>0</v>
      </c>
      <c r="Q224" s="182">
        <v>3.8999999999999999E-4</v>
      </c>
      <c r="R224" s="182">
        <f t="shared" si="27"/>
        <v>3.8999999999999999E-4</v>
      </c>
      <c r="S224" s="182">
        <v>0</v>
      </c>
      <c r="T224" s="183">
        <f t="shared" si="28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84" t="s">
        <v>205</v>
      </c>
      <c r="AT224" s="184" t="s">
        <v>140</v>
      </c>
      <c r="AU224" s="184" t="s">
        <v>115</v>
      </c>
      <c r="AY224" s="14" t="s">
        <v>137</v>
      </c>
      <c r="BE224" s="185">
        <f t="shared" si="29"/>
        <v>0</v>
      </c>
      <c r="BF224" s="185">
        <f t="shared" si="30"/>
        <v>0</v>
      </c>
      <c r="BG224" s="185">
        <f t="shared" si="31"/>
        <v>0</v>
      </c>
      <c r="BH224" s="185">
        <f t="shared" si="32"/>
        <v>0</v>
      </c>
      <c r="BI224" s="185">
        <f t="shared" si="33"/>
        <v>0</v>
      </c>
      <c r="BJ224" s="14" t="s">
        <v>115</v>
      </c>
      <c r="BK224" s="185">
        <f t="shared" si="34"/>
        <v>0</v>
      </c>
      <c r="BL224" s="14" t="s">
        <v>205</v>
      </c>
      <c r="BM224" s="184" t="s">
        <v>814</v>
      </c>
    </row>
    <row r="225" spans="1:65" s="2" customFormat="1" ht="16.5" customHeight="1">
      <c r="A225" s="29"/>
      <c r="B225" s="137"/>
      <c r="C225" s="172" t="s">
        <v>618</v>
      </c>
      <c r="D225" s="172" t="s">
        <v>140</v>
      </c>
      <c r="E225" s="173" t="s">
        <v>490</v>
      </c>
      <c r="F225" s="174" t="s">
        <v>491</v>
      </c>
      <c r="G225" s="175" t="s">
        <v>182</v>
      </c>
      <c r="H225" s="176">
        <v>2</v>
      </c>
      <c r="I225" s="177"/>
      <c r="J225" s="178">
        <f t="shared" si="25"/>
        <v>0</v>
      </c>
      <c r="K225" s="179"/>
      <c r="L225" s="30"/>
      <c r="M225" s="180" t="s">
        <v>1</v>
      </c>
      <c r="N225" s="181" t="s">
        <v>40</v>
      </c>
      <c r="O225" s="55"/>
      <c r="P225" s="182">
        <f t="shared" si="26"/>
        <v>0</v>
      </c>
      <c r="Q225" s="182">
        <v>3.8999999999999999E-4</v>
      </c>
      <c r="R225" s="182">
        <f t="shared" si="27"/>
        <v>7.7999999999999999E-4</v>
      </c>
      <c r="S225" s="182">
        <v>0</v>
      </c>
      <c r="T225" s="183">
        <f t="shared" si="2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84" t="s">
        <v>205</v>
      </c>
      <c r="AT225" s="184" t="s">
        <v>140</v>
      </c>
      <c r="AU225" s="184" t="s">
        <v>115</v>
      </c>
      <c r="AY225" s="14" t="s">
        <v>137</v>
      </c>
      <c r="BE225" s="185">
        <f t="shared" si="29"/>
        <v>0</v>
      </c>
      <c r="BF225" s="185">
        <f t="shared" si="30"/>
        <v>0</v>
      </c>
      <c r="BG225" s="185">
        <f t="shared" si="31"/>
        <v>0</v>
      </c>
      <c r="BH225" s="185">
        <f t="shared" si="32"/>
        <v>0</v>
      </c>
      <c r="BI225" s="185">
        <f t="shared" si="33"/>
        <v>0</v>
      </c>
      <c r="BJ225" s="14" t="s">
        <v>115</v>
      </c>
      <c r="BK225" s="185">
        <f t="shared" si="34"/>
        <v>0</v>
      </c>
      <c r="BL225" s="14" t="s">
        <v>205</v>
      </c>
      <c r="BM225" s="184" t="s">
        <v>815</v>
      </c>
    </row>
    <row r="226" spans="1:65" s="2" customFormat="1" ht="21.75" customHeight="1">
      <c r="A226" s="29"/>
      <c r="B226" s="137"/>
      <c r="C226" s="172" t="s">
        <v>425</v>
      </c>
      <c r="D226" s="172" t="s">
        <v>140</v>
      </c>
      <c r="E226" s="173" t="s">
        <v>494</v>
      </c>
      <c r="F226" s="174" t="s">
        <v>495</v>
      </c>
      <c r="G226" s="175" t="s">
        <v>264</v>
      </c>
      <c r="H226" s="197"/>
      <c r="I226" s="177"/>
      <c r="J226" s="178">
        <f t="shared" si="25"/>
        <v>0</v>
      </c>
      <c r="K226" s="179"/>
      <c r="L226" s="30"/>
      <c r="M226" s="180" t="s">
        <v>1</v>
      </c>
      <c r="N226" s="181" t="s">
        <v>40</v>
      </c>
      <c r="O226" s="55"/>
      <c r="P226" s="182">
        <f t="shared" si="26"/>
        <v>0</v>
      </c>
      <c r="Q226" s="182">
        <v>0</v>
      </c>
      <c r="R226" s="182">
        <f t="shared" si="27"/>
        <v>0</v>
      </c>
      <c r="S226" s="182">
        <v>0</v>
      </c>
      <c r="T226" s="183">
        <f t="shared" si="2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84" t="s">
        <v>205</v>
      </c>
      <c r="AT226" s="184" t="s">
        <v>140</v>
      </c>
      <c r="AU226" s="184" t="s">
        <v>115</v>
      </c>
      <c r="AY226" s="14" t="s">
        <v>137</v>
      </c>
      <c r="BE226" s="185">
        <f t="shared" si="29"/>
        <v>0</v>
      </c>
      <c r="BF226" s="185">
        <f t="shared" si="30"/>
        <v>0</v>
      </c>
      <c r="BG226" s="185">
        <f t="shared" si="31"/>
        <v>0</v>
      </c>
      <c r="BH226" s="185">
        <f t="shared" si="32"/>
        <v>0</v>
      </c>
      <c r="BI226" s="185">
        <f t="shared" si="33"/>
        <v>0</v>
      </c>
      <c r="BJ226" s="14" t="s">
        <v>115</v>
      </c>
      <c r="BK226" s="185">
        <f t="shared" si="34"/>
        <v>0</v>
      </c>
      <c r="BL226" s="14" t="s">
        <v>205</v>
      </c>
      <c r="BM226" s="184" t="s">
        <v>816</v>
      </c>
    </row>
    <row r="227" spans="1:65" s="12" customFormat="1" ht="22.9" customHeight="1">
      <c r="B227" s="159"/>
      <c r="D227" s="160" t="s">
        <v>73</v>
      </c>
      <c r="E227" s="170" t="s">
        <v>497</v>
      </c>
      <c r="F227" s="170" t="s">
        <v>498</v>
      </c>
      <c r="I227" s="162"/>
      <c r="J227" s="171">
        <f>BK227</f>
        <v>0</v>
      </c>
      <c r="L227" s="159"/>
      <c r="M227" s="164"/>
      <c r="N227" s="165"/>
      <c r="O227" s="165"/>
      <c r="P227" s="166">
        <f>SUM(P228:P256)</f>
        <v>0</v>
      </c>
      <c r="Q227" s="165"/>
      <c r="R227" s="166">
        <f>SUM(R228:R256)</f>
        <v>0.49589189999999994</v>
      </c>
      <c r="S227" s="165"/>
      <c r="T227" s="167">
        <f>SUM(T228:T256)</f>
        <v>21.278000000000002</v>
      </c>
      <c r="AR227" s="160" t="s">
        <v>115</v>
      </c>
      <c r="AT227" s="168" t="s">
        <v>73</v>
      </c>
      <c r="AU227" s="168" t="s">
        <v>82</v>
      </c>
      <c r="AY227" s="160" t="s">
        <v>137</v>
      </c>
      <c r="BK227" s="169">
        <f>SUM(BK228:BK256)</f>
        <v>0</v>
      </c>
    </row>
    <row r="228" spans="1:65" s="2" customFormat="1" ht="33" customHeight="1">
      <c r="A228" s="29"/>
      <c r="B228" s="137"/>
      <c r="C228" s="172" t="s">
        <v>429</v>
      </c>
      <c r="D228" s="172" t="s">
        <v>140</v>
      </c>
      <c r="E228" s="173" t="s">
        <v>500</v>
      </c>
      <c r="F228" s="174" t="s">
        <v>501</v>
      </c>
      <c r="G228" s="175" t="s">
        <v>150</v>
      </c>
      <c r="H228" s="176">
        <v>413</v>
      </c>
      <c r="I228" s="177"/>
      <c r="J228" s="178">
        <f t="shared" ref="J228:J256" si="35">ROUND(I228*H228,2)</f>
        <v>0</v>
      </c>
      <c r="K228" s="179"/>
      <c r="L228" s="30"/>
      <c r="M228" s="180" t="s">
        <v>1</v>
      </c>
      <c r="N228" s="181" t="s">
        <v>40</v>
      </c>
      <c r="O228" s="55"/>
      <c r="P228" s="182">
        <f t="shared" ref="P228:P256" si="36">O228*H228</f>
        <v>0</v>
      </c>
      <c r="Q228" s="182">
        <v>0</v>
      </c>
      <c r="R228" s="182">
        <f t="shared" ref="R228:R256" si="37">Q228*H228</f>
        <v>0</v>
      </c>
      <c r="S228" s="182">
        <v>0.05</v>
      </c>
      <c r="T228" s="183">
        <f t="shared" ref="T228:T256" si="38">S228*H228</f>
        <v>20.650000000000002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84" t="s">
        <v>205</v>
      </c>
      <c r="AT228" s="184" t="s">
        <v>140</v>
      </c>
      <c r="AU228" s="184" t="s">
        <v>115</v>
      </c>
      <c r="AY228" s="14" t="s">
        <v>137</v>
      </c>
      <c r="BE228" s="185">
        <f t="shared" ref="BE228:BE256" si="39">IF(N228="základná",J228,0)</f>
        <v>0</v>
      </c>
      <c r="BF228" s="185">
        <f t="shared" ref="BF228:BF256" si="40">IF(N228="znížená",J228,0)</f>
        <v>0</v>
      </c>
      <c r="BG228" s="185">
        <f t="shared" ref="BG228:BG256" si="41">IF(N228="zákl. prenesená",J228,0)</f>
        <v>0</v>
      </c>
      <c r="BH228" s="185">
        <f t="shared" ref="BH228:BH256" si="42">IF(N228="zníž. prenesená",J228,0)</f>
        <v>0</v>
      </c>
      <c r="BI228" s="185">
        <f t="shared" ref="BI228:BI256" si="43">IF(N228="nulová",J228,0)</f>
        <v>0</v>
      </c>
      <c r="BJ228" s="14" t="s">
        <v>115</v>
      </c>
      <c r="BK228" s="185">
        <f t="shared" ref="BK228:BK256" si="44">ROUND(I228*H228,2)</f>
        <v>0</v>
      </c>
      <c r="BL228" s="14" t="s">
        <v>205</v>
      </c>
      <c r="BM228" s="184" t="s">
        <v>817</v>
      </c>
    </row>
    <row r="229" spans="1:65" s="2" customFormat="1" ht="21.75" customHeight="1">
      <c r="A229" s="29"/>
      <c r="B229" s="137"/>
      <c r="C229" s="172" t="s">
        <v>433</v>
      </c>
      <c r="D229" s="172" t="s">
        <v>140</v>
      </c>
      <c r="E229" s="173" t="s">
        <v>512</v>
      </c>
      <c r="F229" s="174" t="s">
        <v>513</v>
      </c>
      <c r="G229" s="175" t="s">
        <v>150</v>
      </c>
      <c r="H229" s="176">
        <v>413</v>
      </c>
      <c r="I229" s="177"/>
      <c r="J229" s="178">
        <f t="shared" si="35"/>
        <v>0</v>
      </c>
      <c r="K229" s="179"/>
      <c r="L229" s="30"/>
      <c r="M229" s="180" t="s">
        <v>1</v>
      </c>
      <c r="N229" s="181" t="s">
        <v>40</v>
      </c>
      <c r="O229" s="55"/>
      <c r="P229" s="182">
        <f t="shared" si="36"/>
        <v>0</v>
      </c>
      <c r="Q229" s="182">
        <v>5.4739999999999997E-4</v>
      </c>
      <c r="R229" s="182">
        <f t="shared" si="37"/>
        <v>0.22607619999999998</v>
      </c>
      <c r="S229" s="182">
        <v>0</v>
      </c>
      <c r="T229" s="183">
        <f t="shared" si="3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84" t="s">
        <v>205</v>
      </c>
      <c r="AT229" s="184" t="s">
        <v>140</v>
      </c>
      <c r="AU229" s="184" t="s">
        <v>115</v>
      </c>
      <c r="AY229" s="14" t="s">
        <v>137</v>
      </c>
      <c r="BE229" s="185">
        <f t="shared" si="39"/>
        <v>0</v>
      </c>
      <c r="BF229" s="185">
        <f t="shared" si="40"/>
        <v>0</v>
      </c>
      <c r="BG229" s="185">
        <f t="shared" si="41"/>
        <v>0</v>
      </c>
      <c r="BH229" s="185">
        <f t="shared" si="42"/>
        <v>0</v>
      </c>
      <c r="BI229" s="185">
        <f t="shared" si="43"/>
        <v>0</v>
      </c>
      <c r="BJ229" s="14" t="s">
        <v>115</v>
      </c>
      <c r="BK229" s="185">
        <f t="shared" si="44"/>
        <v>0</v>
      </c>
      <c r="BL229" s="14" t="s">
        <v>205</v>
      </c>
      <c r="BM229" s="184" t="s">
        <v>818</v>
      </c>
    </row>
    <row r="230" spans="1:65" s="2" customFormat="1" ht="16.5" customHeight="1">
      <c r="A230" s="29"/>
      <c r="B230" s="137"/>
      <c r="C230" s="172" t="s">
        <v>437</v>
      </c>
      <c r="D230" s="172" t="s">
        <v>140</v>
      </c>
      <c r="E230" s="173" t="s">
        <v>516</v>
      </c>
      <c r="F230" s="174" t="s">
        <v>517</v>
      </c>
      <c r="G230" s="175" t="s">
        <v>187</v>
      </c>
      <c r="H230" s="176">
        <v>28.8</v>
      </c>
      <c r="I230" s="177"/>
      <c r="J230" s="178">
        <f t="shared" si="35"/>
        <v>0</v>
      </c>
      <c r="K230" s="179"/>
      <c r="L230" s="30"/>
      <c r="M230" s="180" t="s">
        <v>1</v>
      </c>
      <c r="N230" s="181" t="s">
        <v>40</v>
      </c>
      <c r="O230" s="55"/>
      <c r="P230" s="182">
        <f t="shared" si="36"/>
        <v>0</v>
      </c>
      <c r="Q230" s="182">
        <v>1.7275000000000001E-3</v>
      </c>
      <c r="R230" s="182">
        <f t="shared" si="37"/>
        <v>4.9752000000000005E-2</v>
      </c>
      <c r="S230" s="182">
        <v>0</v>
      </c>
      <c r="T230" s="183">
        <f t="shared" si="3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84" t="s">
        <v>205</v>
      </c>
      <c r="AT230" s="184" t="s">
        <v>140</v>
      </c>
      <c r="AU230" s="184" t="s">
        <v>115</v>
      </c>
      <c r="AY230" s="14" t="s">
        <v>137</v>
      </c>
      <c r="BE230" s="185">
        <f t="shared" si="39"/>
        <v>0</v>
      </c>
      <c r="BF230" s="185">
        <f t="shared" si="40"/>
        <v>0</v>
      </c>
      <c r="BG230" s="185">
        <f t="shared" si="41"/>
        <v>0</v>
      </c>
      <c r="BH230" s="185">
        <f t="shared" si="42"/>
        <v>0</v>
      </c>
      <c r="BI230" s="185">
        <f t="shared" si="43"/>
        <v>0</v>
      </c>
      <c r="BJ230" s="14" t="s">
        <v>115</v>
      </c>
      <c r="BK230" s="185">
        <f t="shared" si="44"/>
        <v>0</v>
      </c>
      <c r="BL230" s="14" t="s">
        <v>205</v>
      </c>
      <c r="BM230" s="184" t="s">
        <v>819</v>
      </c>
    </row>
    <row r="231" spans="1:65" s="2" customFormat="1" ht="16.5" customHeight="1">
      <c r="A231" s="29"/>
      <c r="B231" s="137"/>
      <c r="C231" s="172" t="s">
        <v>441</v>
      </c>
      <c r="D231" s="172" t="s">
        <v>140</v>
      </c>
      <c r="E231" s="173" t="s">
        <v>520</v>
      </c>
      <c r="F231" s="174" t="s">
        <v>521</v>
      </c>
      <c r="G231" s="175" t="s">
        <v>187</v>
      </c>
      <c r="H231" s="176">
        <v>17</v>
      </c>
      <c r="I231" s="177"/>
      <c r="J231" s="178">
        <f t="shared" si="35"/>
        <v>0</v>
      </c>
      <c r="K231" s="179"/>
      <c r="L231" s="30"/>
      <c r="M231" s="180" t="s">
        <v>1</v>
      </c>
      <c r="N231" s="181" t="s">
        <v>40</v>
      </c>
      <c r="O231" s="55"/>
      <c r="P231" s="182">
        <f t="shared" si="36"/>
        <v>0</v>
      </c>
      <c r="Q231" s="182">
        <v>1.9525E-3</v>
      </c>
      <c r="R231" s="182">
        <f t="shared" si="37"/>
        <v>3.31925E-2</v>
      </c>
      <c r="S231" s="182">
        <v>0</v>
      </c>
      <c r="T231" s="183">
        <f t="shared" si="3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84" t="s">
        <v>205</v>
      </c>
      <c r="AT231" s="184" t="s">
        <v>140</v>
      </c>
      <c r="AU231" s="184" t="s">
        <v>115</v>
      </c>
      <c r="AY231" s="14" t="s">
        <v>137</v>
      </c>
      <c r="BE231" s="185">
        <f t="shared" si="39"/>
        <v>0</v>
      </c>
      <c r="BF231" s="185">
        <f t="shared" si="40"/>
        <v>0</v>
      </c>
      <c r="BG231" s="185">
        <f t="shared" si="41"/>
        <v>0</v>
      </c>
      <c r="BH231" s="185">
        <f t="shared" si="42"/>
        <v>0</v>
      </c>
      <c r="BI231" s="185">
        <f t="shared" si="43"/>
        <v>0</v>
      </c>
      <c r="BJ231" s="14" t="s">
        <v>115</v>
      </c>
      <c r="BK231" s="185">
        <f t="shared" si="44"/>
        <v>0</v>
      </c>
      <c r="BL231" s="14" t="s">
        <v>205</v>
      </c>
      <c r="BM231" s="184" t="s">
        <v>820</v>
      </c>
    </row>
    <row r="232" spans="1:65" s="2" customFormat="1" ht="16.5" customHeight="1">
      <c r="A232" s="29"/>
      <c r="B232" s="137"/>
      <c r="C232" s="172" t="s">
        <v>445</v>
      </c>
      <c r="D232" s="172" t="s">
        <v>140</v>
      </c>
      <c r="E232" s="173" t="s">
        <v>528</v>
      </c>
      <c r="F232" s="174" t="s">
        <v>529</v>
      </c>
      <c r="G232" s="175" t="s">
        <v>187</v>
      </c>
      <c r="H232" s="176">
        <v>21</v>
      </c>
      <c r="I232" s="177"/>
      <c r="J232" s="178">
        <f t="shared" si="35"/>
        <v>0</v>
      </c>
      <c r="K232" s="179"/>
      <c r="L232" s="30"/>
      <c r="M232" s="180" t="s">
        <v>1</v>
      </c>
      <c r="N232" s="181" t="s">
        <v>40</v>
      </c>
      <c r="O232" s="55"/>
      <c r="P232" s="182">
        <f t="shared" si="36"/>
        <v>0</v>
      </c>
      <c r="Q232" s="182">
        <v>1.8000000000000001E-4</v>
      </c>
      <c r="R232" s="182">
        <f t="shared" si="37"/>
        <v>3.7800000000000004E-3</v>
      </c>
      <c r="S232" s="182">
        <v>0</v>
      </c>
      <c r="T232" s="183">
        <f t="shared" si="3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84" t="s">
        <v>205</v>
      </c>
      <c r="AT232" s="184" t="s">
        <v>140</v>
      </c>
      <c r="AU232" s="184" t="s">
        <v>115</v>
      </c>
      <c r="AY232" s="14" t="s">
        <v>137</v>
      </c>
      <c r="BE232" s="185">
        <f t="shared" si="39"/>
        <v>0</v>
      </c>
      <c r="BF232" s="185">
        <f t="shared" si="40"/>
        <v>0</v>
      </c>
      <c r="BG232" s="185">
        <f t="shared" si="41"/>
        <v>0</v>
      </c>
      <c r="BH232" s="185">
        <f t="shared" si="42"/>
        <v>0</v>
      </c>
      <c r="BI232" s="185">
        <f t="shared" si="43"/>
        <v>0</v>
      </c>
      <c r="BJ232" s="14" t="s">
        <v>115</v>
      </c>
      <c r="BK232" s="185">
        <f t="shared" si="44"/>
        <v>0</v>
      </c>
      <c r="BL232" s="14" t="s">
        <v>205</v>
      </c>
      <c r="BM232" s="184" t="s">
        <v>821</v>
      </c>
    </row>
    <row r="233" spans="1:65" s="2" customFormat="1" ht="16.5" customHeight="1">
      <c r="A233" s="29"/>
      <c r="B233" s="137"/>
      <c r="C233" s="172" t="s">
        <v>449</v>
      </c>
      <c r="D233" s="172" t="s">
        <v>140</v>
      </c>
      <c r="E233" s="173" t="s">
        <v>532</v>
      </c>
      <c r="F233" s="174" t="s">
        <v>533</v>
      </c>
      <c r="G233" s="175" t="s">
        <v>187</v>
      </c>
      <c r="H233" s="176">
        <v>55.7</v>
      </c>
      <c r="I233" s="177"/>
      <c r="J233" s="178">
        <f t="shared" si="35"/>
        <v>0</v>
      </c>
      <c r="K233" s="179"/>
      <c r="L233" s="30"/>
      <c r="M233" s="180" t="s">
        <v>1</v>
      </c>
      <c r="N233" s="181" t="s">
        <v>40</v>
      </c>
      <c r="O233" s="55"/>
      <c r="P233" s="182">
        <f t="shared" si="36"/>
        <v>0</v>
      </c>
      <c r="Q233" s="182">
        <v>1.6000000000000001E-4</v>
      </c>
      <c r="R233" s="182">
        <f t="shared" si="37"/>
        <v>8.9120000000000015E-3</v>
      </c>
      <c r="S233" s="182">
        <v>0</v>
      </c>
      <c r="T233" s="183">
        <f t="shared" si="38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84" t="s">
        <v>205</v>
      </c>
      <c r="AT233" s="184" t="s">
        <v>140</v>
      </c>
      <c r="AU233" s="184" t="s">
        <v>115</v>
      </c>
      <c r="AY233" s="14" t="s">
        <v>137</v>
      </c>
      <c r="BE233" s="185">
        <f t="shared" si="39"/>
        <v>0</v>
      </c>
      <c r="BF233" s="185">
        <f t="shared" si="40"/>
        <v>0</v>
      </c>
      <c r="BG233" s="185">
        <f t="shared" si="41"/>
        <v>0</v>
      </c>
      <c r="BH233" s="185">
        <f t="shared" si="42"/>
        <v>0</v>
      </c>
      <c r="BI233" s="185">
        <f t="shared" si="43"/>
        <v>0</v>
      </c>
      <c r="BJ233" s="14" t="s">
        <v>115</v>
      </c>
      <c r="BK233" s="185">
        <f t="shared" si="44"/>
        <v>0</v>
      </c>
      <c r="BL233" s="14" t="s">
        <v>205</v>
      </c>
      <c r="BM233" s="184" t="s">
        <v>822</v>
      </c>
    </row>
    <row r="234" spans="1:65" s="2" customFormat="1" ht="33" customHeight="1">
      <c r="A234" s="29"/>
      <c r="B234" s="137"/>
      <c r="C234" s="172" t="s">
        <v>453</v>
      </c>
      <c r="D234" s="172" t="s">
        <v>140</v>
      </c>
      <c r="E234" s="173" t="s">
        <v>504</v>
      </c>
      <c r="F234" s="174" t="s">
        <v>505</v>
      </c>
      <c r="G234" s="175" t="s">
        <v>187</v>
      </c>
      <c r="H234" s="176">
        <v>17</v>
      </c>
      <c r="I234" s="177"/>
      <c r="J234" s="178">
        <f t="shared" si="35"/>
        <v>0</v>
      </c>
      <c r="K234" s="179"/>
      <c r="L234" s="30"/>
      <c r="M234" s="180" t="s">
        <v>1</v>
      </c>
      <c r="N234" s="181" t="s">
        <v>40</v>
      </c>
      <c r="O234" s="55"/>
      <c r="P234" s="182">
        <f t="shared" si="36"/>
        <v>0</v>
      </c>
      <c r="Q234" s="182">
        <v>0</v>
      </c>
      <c r="R234" s="182">
        <f t="shared" si="37"/>
        <v>0</v>
      </c>
      <c r="S234" s="182">
        <v>0.02</v>
      </c>
      <c r="T234" s="183">
        <f t="shared" si="38"/>
        <v>0.34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84" t="s">
        <v>205</v>
      </c>
      <c r="AT234" s="184" t="s">
        <v>140</v>
      </c>
      <c r="AU234" s="184" t="s">
        <v>115</v>
      </c>
      <c r="AY234" s="14" t="s">
        <v>137</v>
      </c>
      <c r="BE234" s="185">
        <f t="shared" si="39"/>
        <v>0</v>
      </c>
      <c r="BF234" s="185">
        <f t="shared" si="40"/>
        <v>0</v>
      </c>
      <c r="BG234" s="185">
        <f t="shared" si="41"/>
        <v>0</v>
      </c>
      <c r="BH234" s="185">
        <f t="shared" si="42"/>
        <v>0</v>
      </c>
      <c r="BI234" s="185">
        <f t="shared" si="43"/>
        <v>0</v>
      </c>
      <c r="BJ234" s="14" t="s">
        <v>115</v>
      </c>
      <c r="BK234" s="185">
        <f t="shared" si="44"/>
        <v>0</v>
      </c>
      <c r="BL234" s="14" t="s">
        <v>205</v>
      </c>
      <c r="BM234" s="184" t="s">
        <v>823</v>
      </c>
    </row>
    <row r="235" spans="1:65" s="2" customFormat="1" ht="33" customHeight="1">
      <c r="A235" s="29"/>
      <c r="B235" s="137"/>
      <c r="C235" s="172" t="s">
        <v>457</v>
      </c>
      <c r="D235" s="172" t="s">
        <v>140</v>
      </c>
      <c r="E235" s="173" t="s">
        <v>508</v>
      </c>
      <c r="F235" s="174" t="s">
        <v>509</v>
      </c>
      <c r="G235" s="175" t="s">
        <v>187</v>
      </c>
      <c r="H235" s="176">
        <v>28.8</v>
      </c>
      <c r="I235" s="177"/>
      <c r="J235" s="178">
        <f t="shared" si="35"/>
        <v>0</v>
      </c>
      <c r="K235" s="179"/>
      <c r="L235" s="30"/>
      <c r="M235" s="180" t="s">
        <v>1</v>
      </c>
      <c r="N235" s="181" t="s">
        <v>40</v>
      </c>
      <c r="O235" s="55"/>
      <c r="P235" s="182">
        <f t="shared" si="36"/>
        <v>0</v>
      </c>
      <c r="Q235" s="182">
        <v>0</v>
      </c>
      <c r="R235" s="182">
        <f t="shared" si="37"/>
        <v>0</v>
      </c>
      <c r="S235" s="182">
        <v>0.01</v>
      </c>
      <c r="T235" s="183">
        <f t="shared" si="38"/>
        <v>0.28800000000000003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84" t="s">
        <v>205</v>
      </c>
      <c r="AT235" s="184" t="s">
        <v>140</v>
      </c>
      <c r="AU235" s="184" t="s">
        <v>115</v>
      </c>
      <c r="AY235" s="14" t="s">
        <v>137</v>
      </c>
      <c r="BE235" s="185">
        <f t="shared" si="39"/>
        <v>0</v>
      </c>
      <c r="BF235" s="185">
        <f t="shared" si="40"/>
        <v>0</v>
      </c>
      <c r="BG235" s="185">
        <f t="shared" si="41"/>
        <v>0</v>
      </c>
      <c r="BH235" s="185">
        <f t="shared" si="42"/>
        <v>0</v>
      </c>
      <c r="BI235" s="185">
        <f t="shared" si="43"/>
        <v>0</v>
      </c>
      <c r="BJ235" s="14" t="s">
        <v>115</v>
      </c>
      <c r="BK235" s="185">
        <f t="shared" si="44"/>
        <v>0</v>
      </c>
      <c r="BL235" s="14" t="s">
        <v>205</v>
      </c>
      <c r="BM235" s="184" t="s">
        <v>824</v>
      </c>
    </row>
    <row r="236" spans="1:65" s="2" customFormat="1" ht="16.5" customHeight="1">
      <c r="A236" s="29"/>
      <c r="B236" s="137"/>
      <c r="C236" s="172" t="s">
        <v>465</v>
      </c>
      <c r="D236" s="172" t="s">
        <v>140</v>
      </c>
      <c r="E236" s="173" t="s">
        <v>536</v>
      </c>
      <c r="F236" s="174" t="s">
        <v>825</v>
      </c>
      <c r="G236" s="175" t="s">
        <v>150</v>
      </c>
      <c r="H236" s="176">
        <v>564.5</v>
      </c>
      <c r="I236" s="177"/>
      <c r="J236" s="178">
        <f t="shared" si="35"/>
        <v>0</v>
      </c>
      <c r="K236" s="179"/>
      <c r="L236" s="30"/>
      <c r="M236" s="180" t="s">
        <v>1</v>
      </c>
      <c r="N236" s="181" t="s">
        <v>40</v>
      </c>
      <c r="O236" s="55"/>
      <c r="P236" s="182">
        <f t="shared" si="36"/>
        <v>0</v>
      </c>
      <c r="Q236" s="182">
        <v>5.0000000000000002E-5</v>
      </c>
      <c r="R236" s="182">
        <f t="shared" si="37"/>
        <v>2.8225E-2</v>
      </c>
      <c r="S236" s="182">
        <v>0</v>
      </c>
      <c r="T236" s="183">
        <f t="shared" si="38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84" t="s">
        <v>205</v>
      </c>
      <c r="AT236" s="184" t="s">
        <v>140</v>
      </c>
      <c r="AU236" s="184" t="s">
        <v>115</v>
      </c>
      <c r="AY236" s="14" t="s">
        <v>137</v>
      </c>
      <c r="BE236" s="185">
        <f t="shared" si="39"/>
        <v>0</v>
      </c>
      <c r="BF236" s="185">
        <f t="shared" si="40"/>
        <v>0</v>
      </c>
      <c r="BG236" s="185">
        <f t="shared" si="41"/>
        <v>0</v>
      </c>
      <c r="BH236" s="185">
        <f t="shared" si="42"/>
        <v>0</v>
      </c>
      <c r="BI236" s="185">
        <f t="shared" si="43"/>
        <v>0</v>
      </c>
      <c r="BJ236" s="14" t="s">
        <v>115</v>
      </c>
      <c r="BK236" s="185">
        <f t="shared" si="44"/>
        <v>0</v>
      </c>
      <c r="BL236" s="14" t="s">
        <v>205</v>
      </c>
      <c r="BM236" s="184" t="s">
        <v>826</v>
      </c>
    </row>
    <row r="237" spans="1:65" s="2" customFormat="1" ht="21.75" customHeight="1">
      <c r="A237" s="29"/>
      <c r="B237" s="137"/>
      <c r="C237" s="172" t="s">
        <v>469</v>
      </c>
      <c r="D237" s="172" t="s">
        <v>140</v>
      </c>
      <c r="E237" s="173" t="s">
        <v>540</v>
      </c>
      <c r="F237" s="174" t="s">
        <v>541</v>
      </c>
      <c r="G237" s="175" t="s">
        <v>150</v>
      </c>
      <c r="H237" s="176">
        <v>413</v>
      </c>
      <c r="I237" s="177"/>
      <c r="J237" s="178">
        <f t="shared" si="35"/>
        <v>0</v>
      </c>
      <c r="K237" s="179"/>
      <c r="L237" s="30"/>
      <c r="M237" s="180" t="s">
        <v>1</v>
      </c>
      <c r="N237" s="181" t="s">
        <v>40</v>
      </c>
      <c r="O237" s="55"/>
      <c r="P237" s="182">
        <f t="shared" si="36"/>
        <v>0</v>
      </c>
      <c r="Q237" s="182">
        <v>3.5340000000000002E-4</v>
      </c>
      <c r="R237" s="182">
        <f t="shared" si="37"/>
        <v>0.14595420000000001</v>
      </c>
      <c r="S237" s="182">
        <v>0</v>
      </c>
      <c r="T237" s="183">
        <f t="shared" si="38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84" t="s">
        <v>205</v>
      </c>
      <c r="AT237" s="184" t="s">
        <v>140</v>
      </c>
      <c r="AU237" s="184" t="s">
        <v>115</v>
      </c>
      <c r="AY237" s="14" t="s">
        <v>137</v>
      </c>
      <c r="BE237" s="185">
        <f t="shared" si="39"/>
        <v>0</v>
      </c>
      <c r="BF237" s="185">
        <f t="shared" si="40"/>
        <v>0</v>
      </c>
      <c r="BG237" s="185">
        <f t="shared" si="41"/>
        <v>0</v>
      </c>
      <c r="BH237" s="185">
        <f t="shared" si="42"/>
        <v>0</v>
      </c>
      <c r="BI237" s="185">
        <f t="shared" si="43"/>
        <v>0</v>
      </c>
      <c r="BJ237" s="14" t="s">
        <v>115</v>
      </c>
      <c r="BK237" s="185">
        <f t="shared" si="44"/>
        <v>0</v>
      </c>
      <c r="BL237" s="14" t="s">
        <v>205</v>
      </c>
      <c r="BM237" s="184" t="s">
        <v>827</v>
      </c>
    </row>
    <row r="238" spans="1:65" s="2" customFormat="1" ht="16.5" customHeight="1">
      <c r="A238" s="29"/>
      <c r="B238" s="137"/>
      <c r="C238" s="186" t="s">
        <v>473</v>
      </c>
      <c r="D238" s="186" t="s">
        <v>231</v>
      </c>
      <c r="E238" s="187" t="s">
        <v>548</v>
      </c>
      <c r="F238" s="188" t="s">
        <v>549</v>
      </c>
      <c r="G238" s="189" t="s">
        <v>182</v>
      </c>
      <c r="H238" s="190">
        <v>7180</v>
      </c>
      <c r="I238" s="191"/>
      <c r="J238" s="192">
        <f t="shared" si="35"/>
        <v>0</v>
      </c>
      <c r="K238" s="193"/>
      <c r="L238" s="194"/>
      <c r="M238" s="195" t="s">
        <v>1</v>
      </c>
      <c r="N238" s="196" t="s">
        <v>40</v>
      </c>
      <c r="O238" s="55"/>
      <c r="P238" s="182">
        <f t="shared" si="36"/>
        <v>0</v>
      </c>
      <c r="Q238" s="182">
        <v>0</v>
      </c>
      <c r="R238" s="182">
        <f t="shared" si="37"/>
        <v>0</v>
      </c>
      <c r="S238" s="182">
        <v>0</v>
      </c>
      <c r="T238" s="183">
        <f t="shared" si="38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84" t="s">
        <v>171</v>
      </c>
      <c r="AT238" s="184" t="s">
        <v>231</v>
      </c>
      <c r="AU238" s="184" t="s">
        <v>115</v>
      </c>
      <c r="AY238" s="14" t="s">
        <v>137</v>
      </c>
      <c r="BE238" s="185">
        <f t="shared" si="39"/>
        <v>0</v>
      </c>
      <c r="BF238" s="185">
        <f t="shared" si="40"/>
        <v>0</v>
      </c>
      <c r="BG238" s="185">
        <f t="shared" si="41"/>
        <v>0</v>
      </c>
      <c r="BH238" s="185">
        <f t="shared" si="42"/>
        <v>0</v>
      </c>
      <c r="BI238" s="185">
        <f t="shared" si="43"/>
        <v>0</v>
      </c>
      <c r="BJ238" s="14" t="s">
        <v>115</v>
      </c>
      <c r="BK238" s="185">
        <f t="shared" si="44"/>
        <v>0</v>
      </c>
      <c r="BL238" s="14" t="s">
        <v>144</v>
      </c>
      <c r="BM238" s="184" t="s">
        <v>828</v>
      </c>
    </row>
    <row r="239" spans="1:65" s="2" customFormat="1" ht="16.5" customHeight="1">
      <c r="A239" s="29"/>
      <c r="B239" s="137"/>
      <c r="C239" s="186" t="s">
        <v>477</v>
      </c>
      <c r="D239" s="186" t="s">
        <v>231</v>
      </c>
      <c r="E239" s="187" t="s">
        <v>552</v>
      </c>
      <c r="F239" s="188" t="s">
        <v>553</v>
      </c>
      <c r="G239" s="189" t="s">
        <v>182</v>
      </c>
      <c r="H239" s="190">
        <v>54</v>
      </c>
      <c r="I239" s="191"/>
      <c r="J239" s="192">
        <f t="shared" si="35"/>
        <v>0</v>
      </c>
      <c r="K239" s="193"/>
      <c r="L239" s="194"/>
      <c r="M239" s="195" t="s">
        <v>1</v>
      </c>
      <c r="N239" s="196" t="s">
        <v>40</v>
      </c>
      <c r="O239" s="55"/>
      <c r="P239" s="182">
        <f t="shared" si="36"/>
        <v>0</v>
      </c>
      <c r="Q239" s="182">
        <v>0</v>
      </c>
      <c r="R239" s="182">
        <f t="shared" si="37"/>
        <v>0</v>
      </c>
      <c r="S239" s="182">
        <v>0</v>
      </c>
      <c r="T239" s="183">
        <f t="shared" si="38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84" t="s">
        <v>171</v>
      </c>
      <c r="AT239" s="184" t="s">
        <v>231</v>
      </c>
      <c r="AU239" s="184" t="s">
        <v>115</v>
      </c>
      <c r="AY239" s="14" t="s">
        <v>137</v>
      </c>
      <c r="BE239" s="185">
        <f t="shared" si="39"/>
        <v>0</v>
      </c>
      <c r="BF239" s="185">
        <f t="shared" si="40"/>
        <v>0</v>
      </c>
      <c r="BG239" s="185">
        <f t="shared" si="41"/>
        <v>0</v>
      </c>
      <c r="BH239" s="185">
        <f t="shared" si="42"/>
        <v>0</v>
      </c>
      <c r="BI239" s="185">
        <f t="shared" si="43"/>
        <v>0</v>
      </c>
      <c r="BJ239" s="14" t="s">
        <v>115</v>
      </c>
      <c r="BK239" s="185">
        <f t="shared" si="44"/>
        <v>0</v>
      </c>
      <c r="BL239" s="14" t="s">
        <v>144</v>
      </c>
      <c r="BM239" s="184" t="s">
        <v>829</v>
      </c>
    </row>
    <row r="240" spans="1:65" s="2" customFormat="1" ht="16.5" customHeight="1">
      <c r="A240" s="29"/>
      <c r="B240" s="137"/>
      <c r="C240" s="186" t="s">
        <v>493</v>
      </c>
      <c r="D240" s="186" t="s">
        <v>231</v>
      </c>
      <c r="E240" s="187" t="s">
        <v>564</v>
      </c>
      <c r="F240" s="188" t="s">
        <v>565</v>
      </c>
      <c r="G240" s="189" t="s">
        <v>182</v>
      </c>
      <c r="H240" s="190">
        <v>70</v>
      </c>
      <c r="I240" s="191"/>
      <c r="J240" s="192">
        <f t="shared" si="35"/>
        <v>0</v>
      </c>
      <c r="K240" s="193"/>
      <c r="L240" s="194"/>
      <c r="M240" s="195" t="s">
        <v>1</v>
      </c>
      <c r="N240" s="196" t="s">
        <v>40</v>
      </c>
      <c r="O240" s="55"/>
      <c r="P240" s="182">
        <f t="shared" si="36"/>
        <v>0</v>
      </c>
      <c r="Q240" s="182">
        <v>0</v>
      </c>
      <c r="R240" s="182">
        <f t="shared" si="37"/>
        <v>0</v>
      </c>
      <c r="S240" s="182">
        <v>0</v>
      </c>
      <c r="T240" s="183">
        <f t="shared" si="38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84" t="s">
        <v>171</v>
      </c>
      <c r="AT240" s="184" t="s">
        <v>231</v>
      </c>
      <c r="AU240" s="184" t="s">
        <v>115</v>
      </c>
      <c r="AY240" s="14" t="s">
        <v>137</v>
      </c>
      <c r="BE240" s="185">
        <f t="shared" si="39"/>
        <v>0</v>
      </c>
      <c r="BF240" s="185">
        <f t="shared" si="40"/>
        <v>0</v>
      </c>
      <c r="BG240" s="185">
        <f t="shared" si="41"/>
        <v>0</v>
      </c>
      <c r="BH240" s="185">
        <f t="shared" si="42"/>
        <v>0</v>
      </c>
      <c r="BI240" s="185">
        <f t="shared" si="43"/>
        <v>0</v>
      </c>
      <c r="BJ240" s="14" t="s">
        <v>115</v>
      </c>
      <c r="BK240" s="185">
        <f t="shared" si="44"/>
        <v>0</v>
      </c>
      <c r="BL240" s="14" t="s">
        <v>144</v>
      </c>
      <c r="BM240" s="184" t="s">
        <v>830</v>
      </c>
    </row>
    <row r="241" spans="1:65" s="2" customFormat="1" ht="16.5" customHeight="1">
      <c r="A241" s="29"/>
      <c r="B241" s="137"/>
      <c r="C241" s="186" t="s">
        <v>499</v>
      </c>
      <c r="D241" s="186" t="s">
        <v>231</v>
      </c>
      <c r="E241" s="187" t="s">
        <v>567</v>
      </c>
      <c r="F241" s="188" t="s">
        <v>568</v>
      </c>
      <c r="G241" s="189" t="s">
        <v>182</v>
      </c>
      <c r="H241" s="190">
        <v>280</v>
      </c>
      <c r="I241" s="191"/>
      <c r="J241" s="192">
        <f t="shared" si="35"/>
        <v>0</v>
      </c>
      <c r="K241" s="193"/>
      <c r="L241" s="194"/>
      <c r="M241" s="195" t="s">
        <v>1</v>
      </c>
      <c r="N241" s="196" t="s">
        <v>40</v>
      </c>
      <c r="O241" s="55"/>
      <c r="P241" s="182">
        <f t="shared" si="36"/>
        <v>0</v>
      </c>
      <c r="Q241" s="182">
        <v>0</v>
      </c>
      <c r="R241" s="182">
        <f t="shared" si="37"/>
        <v>0</v>
      </c>
      <c r="S241" s="182">
        <v>0</v>
      </c>
      <c r="T241" s="183">
        <f t="shared" si="38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84" t="s">
        <v>171</v>
      </c>
      <c r="AT241" s="184" t="s">
        <v>231</v>
      </c>
      <c r="AU241" s="184" t="s">
        <v>115</v>
      </c>
      <c r="AY241" s="14" t="s">
        <v>137</v>
      </c>
      <c r="BE241" s="185">
        <f t="shared" si="39"/>
        <v>0</v>
      </c>
      <c r="BF241" s="185">
        <f t="shared" si="40"/>
        <v>0</v>
      </c>
      <c r="BG241" s="185">
        <f t="shared" si="41"/>
        <v>0</v>
      </c>
      <c r="BH241" s="185">
        <f t="shared" si="42"/>
        <v>0</v>
      </c>
      <c r="BI241" s="185">
        <f t="shared" si="43"/>
        <v>0</v>
      </c>
      <c r="BJ241" s="14" t="s">
        <v>115</v>
      </c>
      <c r="BK241" s="185">
        <f t="shared" si="44"/>
        <v>0</v>
      </c>
      <c r="BL241" s="14" t="s">
        <v>144</v>
      </c>
      <c r="BM241" s="184" t="s">
        <v>831</v>
      </c>
    </row>
    <row r="242" spans="1:65" s="2" customFormat="1" ht="16.5" customHeight="1">
      <c r="A242" s="29"/>
      <c r="B242" s="137"/>
      <c r="C242" s="186" t="s">
        <v>503</v>
      </c>
      <c r="D242" s="186" t="s">
        <v>231</v>
      </c>
      <c r="E242" s="187" t="s">
        <v>579</v>
      </c>
      <c r="F242" s="188" t="s">
        <v>580</v>
      </c>
      <c r="G242" s="189" t="s">
        <v>182</v>
      </c>
      <c r="H242" s="190">
        <v>137</v>
      </c>
      <c r="I242" s="191"/>
      <c r="J242" s="192">
        <f t="shared" si="35"/>
        <v>0</v>
      </c>
      <c r="K242" s="193"/>
      <c r="L242" s="194"/>
      <c r="M242" s="195" t="s">
        <v>1</v>
      </c>
      <c r="N242" s="196" t="s">
        <v>40</v>
      </c>
      <c r="O242" s="55"/>
      <c r="P242" s="182">
        <f t="shared" si="36"/>
        <v>0</v>
      </c>
      <c r="Q242" s="182">
        <v>0</v>
      </c>
      <c r="R242" s="182">
        <f t="shared" si="37"/>
        <v>0</v>
      </c>
      <c r="S242" s="182">
        <v>0</v>
      </c>
      <c r="T242" s="183">
        <f t="shared" si="38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84" t="s">
        <v>171</v>
      </c>
      <c r="AT242" s="184" t="s">
        <v>231</v>
      </c>
      <c r="AU242" s="184" t="s">
        <v>115</v>
      </c>
      <c r="AY242" s="14" t="s">
        <v>137</v>
      </c>
      <c r="BE242" s="185">
        <f t="shared" si="39"/>
        <v>0</v>
      </c>
      <c r="BF242" s="185">
        <f t="shared" si="40"/>
        <v>0</v>
      </c>
      <c r="BG242" s="185">
        <f t="shared" si="41"/>
        <v>0</v>
      </c>
      <c r="BH242" s="185">
        <f t="shared" si="42"/>
        <v>0</v>
      </c>
      <c r="BI242" s="185">
        <f t="shared" si="43"/>
        <v>0</v>
      </c>
      <c r="BJ242" s="14" t="s">
        <v>115</v>
      </c>
      <c r="BK242" s="185">
        <f t="shared" si="44"/>
        <v>0</v>
      </c>
      <c r="BL242" s="14" t="s">
        <v>144</v>
      </c>
      <c r="BM242" s="184" t="s">
        <v>832</v>
      </c>
    </row>
    <row r="243" spans="1:65" s="2" customFormat="1" ht="16.5" customHeight="1">
      <c r="A243" s="29"/>
      <c r="B243" s="137"/>
      <c r="C243" s="186" t="s">
        <v>507</v>
      </c>
      <c r="D243" s="186" t="s">
        <v>231</v>
      </c>
      <c r="E243" s="187" t="s">
        <v>583</v>
      </c>
      <c r="F243" s="188" t="s">
        <v>584</v>
      </c>
      <c r="G243" s="189" t="s">
        <v>182</v>
      </c>
      <c r="H243" s="190">
        <v>138</v>
      </c>
      <c r="I243" s="191"/>
      <c r="J243" s="192">
        <f t="shared" si="35"/>
        <v>0</v>
      </c>
      <c r="K243" s="193"/>
      <c r="L243" s="194"/>
      <c r="M243" s="195" t="s">
        <v>1</v>
      </c>
      <c r="N243" s="196" t="s">
        <v>40</v>
      </c>
      <c r="O243" s="55"/>
      <c r="P243" s="182">
        <f t="shared" si="36"/>
        <v>0</v>
      </c>
      <c r="Q243" s="182">
        <v>0</v>
      </c>
      <c r="R243" s="182">
        <f t="shared" si="37"/>
        <v>0</v>
      </c>
      <c r="S243" s="182">
        <v>0</v>
      </c>
      <c r="T243" s="183">
        <f t="shared" si="38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84" t="s">
        <v>171</v>
      </c>
      <c r="AT243" s="184" t="s">
        <v>231</v>
      </c>
      <c r="AU243" s="184" t="s">
        <v>115</v>
      </c>
      <c r="AY243" s="14" t="s">
        <v>137</v>
      </c>
      <c r="BE243" s="185">
        <f t="shared" si="39"/>
        <v>0</v>
      </c>
      <c r="BF243" s="185">
        <f t="shared" si="40"/>
        <v>0</v>
      </c>
      <c r="BG243" s="185">
        <f t="shared" si="41"/>
        <v>0</v>
      </c>
      <c r="BH243" s="185">
        <f t="shared" si="42"/>
        <v>0</v>
      </c>
      <c r="BI243" s="185">
        <f t="shared" si="43"/>
        <v>0</v>
      </c>
      <c r="BJ243" s="14" t="s">
        <v>115</v>
      </c>
      <c r="BK243" s="185">
        <f t="shared" si="44"/>
        <v>0</v>
      </c>
      <c r="BL243" s="14" t="s">
        <v>144</v>
      </c>
      <c r="BM243" s="184" t="s">
        <v>833</v>
      </c>
    </row>
    <row r="244" spans="1:65" s="2" customFormat="1" ht="16.5" customHeight="1">
      <c r="A244" s="29"/>
      <c r="B244" s="137"/>
      <c r="C244" s="186" t="s">
        <v>511</v>
      </c>
      <c r="D244" s="186" t="s">
        <v>231</v>
      </c>
      <c r="E244" s="187" t="s">
        <v>591</v>
      </c>
      <c r="F244" s="188" t="s">
        <v>592</v>
      </c>
      <c r="G244" s="189" t="s">
        <v>182</v>
      </c>
      <c r="H244" s="190">
        <v>10</v>
      </c>
      <c r="I244" s="191"/>
      <c r="J244" s="192">
        <f t="shared" si="35"/>
        <v>0</v>
      </c>
      <c r="K244" s="193"/>
      <c r="L244" s="194"/>
      <c r="M244" s="195" t="s">
        <v>1</v>
      </c>
      <c r="N244" s="196" t="s">
        <v>40</v>
      </c>
      <c r="O244" s="55"/>
      <c r="P244" s="182">
        <f t="shared" si="36"/>
        <v>0</v>
      </c>
      <c r="Q244" s="182">
        <v>0</v>
      </c>
      <c r="R244" s="182">
        <f t="shared" si="37"/>
        <v>0</v>
      </c>
      <c r="S244" s="182">
        <v>0</v>
      </c>
      <c r="T244" s="183">
        <f t="shared" si="38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84" t="s">
        <v>171</v>
      </c>
      <c r="AT244" s="184" t="s">
        <v>231</v>
      </c>
      <c r="AU244" s="184" t="s">
        <v>115</v>
      </c>
      <c r="AY244" s="14" t="s">
        <v>137</v>
      </c>
      <c r="BE244" s="185">
        <f t="shared" si="39"/>
        <v>0</v>
      </c>
      <c r="BF244" s="185">
        <f t="shared" si="40"/>
        <v>0</v>
      </c>
      <c r="BG244" s="185">
        <f t="shared" si="41"/>
        <v>0</v>
      </c>
      <c r="BH244" s="185">
        <f t="shared" si="42"/>
        <v>0</v>
      </c>
      <c r="BI244" s="185">
        <f t="shared" si="43"/>
        <v>0</v>
      </c>
      <c r="BJ244" s="14" t="s">
        <v>115</v>
      </c>
      <c r="BK244" s="185">
        <f t="shared" si="44"/>
        <v>0</v>
      </c>
      <c r="BL244" s="14" t="s">
        <v>144</v>
      </c>
      <c r="BM244" s="184" t="s">
        <v>834</v>
      </c>
    </row>
    <row r="245" spans="1:65" s="2" customFormat="1" ht="16.5" customHeight="1">
      <c r="A245" s="29"/>
      <c r="B245" s="137"/>
      <c r="C245" s="186" t="s">
        <v>515</v>
      </c>
      <c r="D245" s="186" t="s">
        <v>231</v>
      </c>
      <c r="E245" s="187" t="s">
        <v>595</v>
      </c>
      <c r="F245" s="188" t="s">
        <v>596</v>
      </c>
      <c r="G245" s="189" t="s">
        <v>182</v>
      </c>
      <c r="H245" s="190">
        <v>12</v>
      </c>
      <c r="I245" s="191"/>
      <c r="J245" s="192">
        <f t="shared" si="35"/>
        <v>0</v>
      </c>
      <c r="K245" s="193"/>
      <c r="L245" s="194"/>
      <c r="M245" s="195" t="s">
        <v>1</v>
      </c>
      <c r="N245" s="196" t="s">
        <v>40</v>
      </c>
      <c r="O245" s="55"/>
      <c r="P245" s="182">
        <f t="shared" si="36"/>
        <v>0</v>
      </c>
      <c r="Q245" s="182">
        <v>0</v>
      </c>
      <c r="R245" s="182">
        <f t="shared" si="37"/>
        <v>0</v>
      </c>
      <c r="S245" s="182">
        <v>0</v>
      </c>
      <c r="T245" s="183">
        <f t="shared" si="38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84" t="s">
        <v>171</v>
      </c>
      <c r="AT245" s="184" t="s">
        <v>231</v>
      </c>
      <c r="AU245" s="184" t="s">
        <v>115</v>
      </c>
      <c r="AY245" s="14" t="s">
        <v>137</v>
      </c>
      <c r="BE245" s="185">
        <f t="shared" si="39"/>
        <v>0</v>
      </c>
      <c r="BF245" s="185">
        <f t="shared" si="40"/>
        <v>0</v>
      </c>
      <c r="BG245" s="185">
        <f t="shared" si="41"/>
        <v>0</v>
      </c>
      <c r="BH245" s="185">
        <f t="shared" si="42"/>
        <v>0</v>
      </c>
      <c r="BI245" s="185">
        <f t="shared" si="43"/>
        <v>0</v>
      </c>
      <c r="BJ245" s="14" t="s">
        <v>115</v>
      </c>
      <c r="BK245" s="185">
        <f t="shared" si="44"/>
        <v>0</v>
      </c>
      <c r="BL245" s="14" t="s">
        <v>144</v>
      </c>
      <c r="BM245" s="184" t="s">
        <v>835</v>
      </c>
    </row>
    <row r="246" spans="1:65" s="2" customFormat="1" ht="21.75" customHeight="1">
      <c r="A246" s="29"/>
      <c r="B246" s="137"/>
      <c r="C246" s="186" t="s">
        <v>519</v>
      </c>
      <c r="D246" s="186" t="s">
        <v>231</v>
      </c>
      <c r="E246" s="187" t="s">
        <v>599</v>
      </c>
      <c r="F246" s="188" t="s">
        <v>600</v>
      </c>
      <c r="G246" s="189" t="s">
        <v>182</v>
      </c>
      <c r="H246" s="190">
        <v>2</v>
      </c>
      <c r="I246" s="191"/>
      <c r="J246" s="192">
        <f t="shared" si="35"/>
        <v>0</v>
      </c>
      <c r="K246" s="193"/>
      <c r="L246" s="194"/>
      <c r="M246" s="195" t="s">
        <v>1</v>
      </c>
      <c r="N246" s="196" t="s">
        <v>40</v>
      </c>
      <c r="O246" s="55"/>
      <c r="P246" s="182">
        <f t="shared" si="36"/>
        <v>0</v>
      </c>
      <c r="Q246" s="182">
        <v>0</v>
      </c>
      <c r="R246" s="182">
        <f t="shared" si="37"/>
        <v>0</v>
      </c>
      <c r="S246" s="182">
        <v>0</v>
      </c>
      <c r="T246" s="183">
        <f t="shared" si="38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84" t="s">
        <v>171</v>
      </c>
      <c r="AT246" s="184" t="s">
        <v>231</v>
      </c>
      <c r="AU246" s="184" t="s">
        <v>115</v>
      </c>
      <c r="AY246" s="14" t="s">
        <v>137</v>
      </c>
      <c r="BE246" s="185">
        <f t="shared" si="39"/>
        <v>0</v>
      </c>
      <c r="BF246" s="185">
        <f t="shared" si="40"/>
        <v>0</v>
      </c>
      <c r="BG246" s="185">
        <f t="shared" si="41"/>
        <v>0</v>
      </c>
      <c r="BH246" s="185">
        <f t="shared" si="42"/>
        <v>0</v>
      </c>
      <c r="BI246" s="185">
        <f t="shared" si="43"/>
        <v>0</v>
      </c>
      <c r="BJ246" s="14" t="s">
        <v>115</v>
      </c>
      <c r="BK246" s="185">
        <f t="shared" si="44"/>
        <v>0</v>
      </c>
      <c r="BL246" s="14" t="s">
        <v>144</v>
      </c>
      <c r="BM246" s="184" t="s">
        <v>836</v>
      </c>
    </row>
    <row r="247" spans="1:65" s="2" customFormat="1" ht="16.5" customHeight="1">
      <c r="A247" s="29"/>
      <c r="B247" s="137"/>
      <c r="C247" s="186" t="s">
        <v>523</v>
      </c>
      <c r="D247" s="186" t="s">
        <v>231</v>
      </c>
      <c r="E247" s="187" t="s">
        <v>603</v>
      </c>
      <c r="F247" s="188" t="s">
        <v>604</v>
      </c>
      <c r="G247" s="189" t="s">
        <v>182</v>
      </c>
      <c r="H247" s="190">
        <v>7</v>
      </c>
      <c r="I247" s="191"/>
      <c r="J247" s="192">
        <f t="shared" si="35"/>
        <v>0</v>
      </c>
      <c r="K247" s="193"/>
      <c r="L247" s="194"/>
      <c r="M247" s="195" t="s">
        <v>1</v>
      </c>
      <c r="N247" s="196" t="s">
        <v>40</v>
      </c>
      <c r="O247" s="55"/>
      <c r="P247" s="182">
        <f t="shared" si="36"/>
        <v>0</v>
      </c>
      <c r="Q247" s="182">
        <v>0</v>
      </c>
      <c r="R247" s="182">
        <f t="shared" si="37"/>
        <v>0</v>
      </c>
      <c r="S247" s="182">
        <v>0</v>
      </c>
      <c r="T247" s="183">
        <f t="shared" si="38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84" t="s">
        <v>171</v>
      </c>
      <c r="AT247" s="184" t="s">
        <v>231</v>
      </c>
      <c r="AU247" s="184" t="s">
        <v>115</v>
      </c>
      <c r="AY247" s="14" t="s">
        <v>137</v>
      </c>
      <c r="BE247" s="185">
        <f t="shared" si="39"/>
        <v>0</v>
      </c>
      <c r="BF247" s="185">
        <f t="shared" si="40"/>
        <v>0</v>
      </c>
      <c r="BG247" s="185">
        <f t="shared" si="41"/>
        <v>0</v>
      </c>
      <c r="BH247" s="185">
        <f t="shared" si="42"/>
        <v>0</v>
      </c>
      <c r="BI247" s="185">
        <f t="shared" si="43"/>
        <v>0</v>
      </c>
      <c r="BJ247" s="14" t="s">
        <v>115</v>
      </c>
      <c r="BK247" s="185">
        <f t="shared" si="44"/>
        <v>0</v>
      </c>
      <c r="BL247" s="14" t="s">
        <v>144</v>
      </c>
      <c r="BM247" s="184" t="s">
        <v>837</v>
      </c>
    </row>
    <row r="248" spans="1:65" s="2" customFormat="1" ht="16.5" customHeight="1">
      <c r="A248" s="29"/>
      <c r="B248" s="137"/>
      <c r="C248" s="186" t="s">
        <v>527</v>
      </c>
      <c r="D248" s="186" t="s">
        <v>231</v>
      </c>
      <c r="E248" s="187" t="s">
        <v>607</v>
      </c>
      <c r="F248" s="188" t="s">
        <v>838</v>
      </c>
      <c r="G248" s="189" t="s">
        <v>182</v>
      </c>
      <c r="H248" s="190">
        <v>1</v>
      </c>
      <c r="I248" s="191"/>
      <c r="J248" s="192">
        <f t="shared" si="35"/>
        <v>0</v>
      </c>
      <c r="K248" s="193"/>
      <c r="L248" s="194"/>
      <c r="M248" s="195" t="s">
        <v>1</v>
      </c>
      <c r="N248" s="196" t="s">
        <v>40</v>
      </c>
      <c r="O248" s="55"/>
      <c r="P248" s="182">
        <f t="shared" si="36"/>
        <v>0</v>
      </c>
      <c r="Q248" s="182">
        <v>0</v>
      </c>
      <c r="R248" s="182">
        <f t="shared" si="37"/>
        <v>0</v>
      </c>
      <c r="S248" s="182">
        <v>0</v>
      </c>
      <c r="T248" s="183">
        <f t="shared" si="38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84" t="s">
        <v>171</v>
      </c>
      <c r="AT248" s="184" t="s">
        <v>231</v>
      </c>
      <c r="AU248" s="184" t="s">
        <v>115</v>
      </c>
      <c r="AY248" s="14" t="s">
        <v>137</v>
      </c>
      <c r="BE248" s="185">
        <f t="shared" si="39"/>
        <v>0</v>
      </c>
      <c r="BF248" s="185">
        <f t="shared" si="40"/>
        <v>0</v>
      </c>
      <c r="BG248" s="185">
        <f t="shared" si="41"/>
        <v>0</v>
      </c>
      <c r="BH248" s="185">
        <f t="shared" si="42"/>
        <v>0</v>
      </c>
      <c r="BI248" s="185">
        <f t="shared" si="43"/>
        <v>0</v>
      </c>
      <c r="BJ248" s="14" t="s">
        <v>115</v>
      </c>
      <c r="BK248" s="185">
        <f t="shared" si="44"/>
        <v>0</v>
      </c>
      <c r="BL248" s="14" t="s">
        <v>144</v>
      </c>
      <c r="BM248" s="184" t="s">
        <v>839</v>
      </c>
    </row>
    <row r="249" spans="1:65" s="2" customFormat="1" ht="16.5" customHeight="1">
      <c r="A249" s="29"/>
      <c r="B249" s="137"/>
      <c r="C249" s="186" t="s">
        <v>531</v>
      </c>
      <c r="D249" s="186" t="s">
        <v>231</v>
      </c>
      <c r="E249" s="187" t="s">
        <v>623</v>
      </c>
      <c r="F249" s="188" t="s">
        <v>624</v>
      </c>
      <c r="G249" s="189" t="s">
        <v>182</v>
      </c>
      <c r="H249" s="190">
        <v>1</v>
      </c>
      <c r="I249" s="191"/>
      <c r="J249" s="192">
        <f t="shared" si="35"/>
        <v>0</v>
      </c>
      <c r="K249" s="193"/>
      <c r="L249" s="194"/>
      <c r="M249" s="195" t="s">
        <v>1</v>
      </c>
      <c r="N249" s="196" t="s">
        <v>40</v>
      </c>
      <c r="O249" s="55"/>
      <c r="P249" s="182">
        <f t="shared" si="36"/>
        <v>0</v>
      </c>
      <c r="Q249" s="182">
        <v>0</v>
      </c>
      <c r="R249" s="182">
        <f t="shared" si="37"/>
        <v>0</v>
      </c>
      <c r="S249" s="182">
        <v>0</v>
      </c>
      <c r="T249" s="183">
        <f t="shared" si="38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84" t="s">
        <v>171</v>
      </c>
      <c r="AT249" s="184" t="s">
        <v>231</v>
      </c>
      <c r="AU249" s="184" t="s">
        <v>115</v>
      </c>
      <c r="AY249" s="14" t="s">
        <v>137</v>
      </c>
      <c r="BE249" s="185">
        <f t="shared" si="39"/>
        <v>0</v>
      </c>
      <c r="BF249" s="185">
        <f t="shared" si="40"/>
        <v>0</v>
      </c>
      <c r="BG249" s="185">
        <f t="shared" si="41"/>
        <v>0</v>
      </c>
      <c r="BH249" s="185">
        <f t="shared" si="42"/>
        <v>0</v>
      </c>
      <c r="BI249" s="185">
        <f t="shared" si="43"/>
        <v>0</v>
      </c>
      <c r="BJ249" s="14" t="s">
        <v>115</v>
      </c>
      <c r="BK249" s="185">
        <f t="shared" si="44"/>
        <v>0</v>
      </c>
      <c r="BL249" s="14" t="s">
        <v>144</v>
      </c>
      <c r="BM249" s="184" t="s">
        <v>840</v>
      </c>
    </row>
    <row r="250" spans="1:65" s="2" customFormat="1" ht="16.5" customHeight="1">
      <c r="A250" s="29"/>
      <c r="B250" s="137"/>
      <c r="C250" s="186" t="s">
        <v>535</v>
      </c>
      <c r="D250" s="186" t="s">
        <v>231</v>
      </c>
      <c r="E250" s="187" t="s">
        <v>627</v>
      </c>
      <c r="F250" s="188" t="s">
        <v>628</v>
      </c>
      <c r="G250" s="189" t="s">
        <v>182</v>
      </c>
      <c r="H250" s="190">
        <v>51</v>
      </c>
      <c r="I250" s="191"/>
      <c r="J250" s="192">
        <f t="shared" si="35"/>
        <v>0</v>
      </c>
      <c r="K250" s="193"/>
      <c r="L250" s="194"/>
      <c r="M250" s="195" t="s">
        <v>1</v>
      </c>
      <c r="N250" s="196" t="s">
        <v>40</v>
      </c>
      <c r="O250" s="55"/>
      <c r="P250" s="182">
        <f t="shared" si="36"/>
        <v>0</v>
      </c>
      <c r="Q250" s="182">
        <v>0</v>
      </c>
      <c r="R250" s="182">
        <f t="shared" si="37"/>
        <v>0</v>
      </c>
      <c r="S250" s="182">
        <v>0</v>
      </c>
      <c r="T250" s="183">
        <f t="shared" si="38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84" t="s">
        <v>171</v>
      </c>
      <c r="AT250" s="184" t="s">
        <v>231</v>
      </c>
      <c r="AU250" s="184" t="s">
        <v>115</v>
      </c>
      <c r="AY250" s="14" t="s">
        <v>137</v>
      </c>
      <c r="BE250" s="185">
        <f t="shared" si="39"/>
        <v>0</v>
      </c>
      <c r="BF250" s="185">
        <f t="shared" si="40"/>
        <v>0</v>
      </c>
      <c r="BG250" s="185">
        <f t="shared" si="41"/>
        <v>0</v>
      </c>
      <c r="BH250" s="185">
        <f t="shared" si="42"/>
        <v>0</v>
      </c>
      <c r="BI250" s="185">
        <f t="shared" si="43"/>
        <v>0</v>
      </c>
      <c r="BJ250" s="14" t="s">
        <v>115</v>
      </c>
      <c r="BK250" s="185">
        <f t="shared" si="44"/>
        <v>0</v>
      </c>
      <c r="BL250" s="14" t="s">
        <v>144</v>
      </c>
      <c r="BM250" s="184" t="s">
        <v>841</v>
      </c>
    </row>
    <row r="251" spans="1:65" s="2" customFormat="1" ht="16.5" customHeight="1">
      <c r="A251" s="29"/>
      <c r="B251" s="137"/>
      <c r="C251" s="186" t="s">
        <v>539</v>
      </c>
      <c r="D251" s="186" t="s">
        <v>231</v>
      </c>
      <c r="E251" s="187" t="s">
        <v>631</v>
      </c>
      <c r="F251" s="188" t="s">
        <v>632</v>
      </c>
      <c r="G251" s="189" t="s">
        <v>182</v>
      </c>
      <c r="H251" s="190">
        <v>2</v>
      </c>
      <c r="I251" s="191"/>
      <c r="J251" s="192">
        <f t="shared" si="35"/>
        <v>0</v>
      </c>
      <c r="K251" s="193"/>
      <c r="L251" s="194"/>
      <c r="M251" s="195" t="s">
        <v>1</v>
      </c>
      <c r="N251" s="196" t="s">
        <v>40</v>
      </c>
      <c r="O251" s="55"/>
      <c r="P251" s="182">
        <f t="shared" si="36"/>
        <v>0</v>
      </c>
      <c r="Q251" s="182">
        <v>0</v>
      </c>
      <c r="R251" s="182">
        <f t="shared" si="37"/>
        <v>0</v>
      </c>
      <c r="S251" s="182">
        <v>0</v>
      </c>
      <c r="T251" s="183">
        <f t="shared" si="38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84" t="s">
        <v>171</v>
      </c>
      <c r="AT251" s="184" t="s">
        <v>231</v>
      </c>
      <c r="AU251" s="184" t="s">
        <v>115</v>
      </c>
      <c r="AY251" s="14" t="s">
        <v>137</v>
      </c>
      <c r="BE251" s="185">
        <f t="shared" si="39"/>
        <v>0</v>
      </c>
      <c r="BF251" s="185">
        <f t="shared" si="40"/>
        <v>0</v>
      </c>
      <c r="BG251" s="185">
        <f t="shared" si="41"/>
        <v>0</v>
      </c>
      <c r="BH251" s="185">
        <f t="shared" si="42"/>
        <v>0</v>
      </c>
      <c r="BI251" s="185">
        <f t="shared" si="43"/>
        <v>0</v>
      </c>
      <c r="BJ251" s="14" t="s">
        <v>115</v>
      </c>
      <c r="BK251" s="185">
        <f t="shared" si="44"/>
        <v>0</v>
      </c>
      <c r="BL251" s="14" t="s">
        <v>144</v>
      </c>
      <c r="BM251" s="184" t="s">
        <v>842</v>
      </c>
    </row>
    <row r="252" spans="1:65" s="2" customFormat="1" ht="21.75" customHeight="1">
      <c r="A252" s="29"/>
      <c r="B252" s="137"/>
      <c r="C252" s="186" t="s">
        <v>543</v>
      </c>
      <c r="D252" s="186" t="s">
        <v>231</v>
      </c>
      <c r="E252" s="187" t="s">
        <v>635</v>
      </c>
      <c r="F252" s="188" t="s">
        <v>636</v>
      </c>
      <c r="G252" s="189" t="s">
        <v>182</v>
      </c>
      <c r="H252" s="190">
        <v>12</v>
      </c>
      <c r="I252" s="191"/>
      <c r="J252" s="192">
        <f t="shared" si="35"/>
        <v>0</v>
      </c>
      <c r="K252" s="193"/>
      <c r="L252" s="194"/>
      <c r="M252" s="195" t="s">
        <v>1</v>
      </c>
      <c r="N252" s="196" t="s">
        <v>40</v>
      </c>
      <c r="O252" s="55"/>
      <c r="P252" s="182">
        <f t="shared" si="36"/>
        <v>0</v>
      </c>
      <c r="Q252" s="182">
        <v>0</v>
      </c>
      <c r="R252" s="182">
        <f t="shared" si="37"/>
        <v>0</v>
      </c>
      <c r="S252" s="182">
        <v>0</v>
      </c>
      <c r="T252" s="183">
        <f t="shared" si="38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84" t="s">
        <v>171</v>
      </c>
      <c r="AT252" s="184" t="s">
        <v>231</v>
      </c>
      <c r="AU252" s="184" t="s">
        <v>115</v>
      </c>
      <c r="AY252" s="14" t="s">
        <v>137</v>
      </c>
      <c r="BE252" s="185">
        <f t="shared" si="39"/>
        <v>0</v>
      </c>
      <c r="BF252" s="185">
        <f t="shared" si="40"/>
        <v>0</v>
      </c>
      <c r="BG252" s="185">
        <f t="shared" si="41"/>
        <v>0</v>
      </c>
      <c r="BH252" s="185">
        <f t="shared" si="42"/>
        <v>0</v>
      </c>
      <c r="BI252" s="185">
        <f t="shared" si="43"/>
        <v>0</v>
      </c>
      <c r="BJ252" s="14" t="s">
        <v>115</v>
      </c>
      <c r="BK252" s="185">
        <f t="shared" si="44"/>
        <v>0</v>
      </c>
      <c r="BL252" s="14" t="s">
        <v>144</v>
      </c>
      <c r="BM252" s="184" t="s">
        <v>843</v>
      </c>
    </row>
    <row r="253" spans="1:65" s="2" customFormat="1" ht="21.75" customHeight="1">
      <c r="A253" s="29"/>
      <c r="B253" s="137"/>
      <c r="C253" s="186" t="s">
        <v>547</v>
      </c>
      <c r="D253" s="186" t="s">
        <v>231</v>
      </c>
      <c r="E253" s="187" t="s">
        <v>639</v>
      </c>
      <c r="F253" s="188" t="s">
        <v>640</v>
      </c>
      <c r="G253" s="189" t="s">
        <v>182</v>
      </c>
      <c r="H253" s="190">
        <v>42</v>
      </c>
      <c r="I253" s="191"/>
      <c r="J253" s="192">
        <f t="shared" si="35"/>
        <v>0</v>
      </c>
      <c r="K253" s="193"/>
      <c r="L253" s="194"/>
      <c r="M253" s="195" t="s">
        <v>1</v>
      </c>
      <c r="N253" s="196" t="s">
        <v>40</v>
      </c>
      <c r="O253" s="55"/>
      <c r="P253" s="182">
        <f t="shared" si="36"/>
        <v>0</v>
      </c>
      <c r="Q253" s="182">
        <v>0</v>
      </c>
      <c r="R253" s="182">
        <f t="shared" si="37"/>
        <v>0</v>
      </c>
      <c r="S253" s="182">
        <v>0</v>
      </c>
      <c r="T253" s="183">
        <f t="shared" si="38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84" t="s">
        <v>171</v>
      </c>
      <c r="AT253" s="184" t="s">
        <v>231</v>
      </c>
      <c r="AU253" s="184" t="s">
        <v>115</v>
      </c>
      <c r="AY253" s="14" t="s">
        <v>137</v>
      </c>
      <c r="BE253" s="185">
        <f t="shared" si="39"/>
        <v>0</v>
      </c>
      <c r="BF253" s="185">
        <f t="shared" si="40"/>
        <v>0</v>
      </c>
      <c r="BG253" s="185">
        <f t="shared" si="41"/>
        <v>0</v>
      </c>
      <c r="BH253" s="185">
        <f t="shared" si="42"/>
        <v>0</v>
      </c>
      <c r="BI253" s="185">
        <f t="shared" si="43"/>
        <v>0</v>
      </c>
      <c r="BJ253" s="14" t="s">
        <v>115</v>
      </c>
      <c r="BK253" s="185">
        <f t="shared" si="44"/>
        <v>0</v>
      </c>
      <c r="BL253" s="14" t="s">
        <v>144</v>
      </c>
      <c r="BM253" s="184" t="s">
        <v>844</v>
      </c>
    </row>
    <row r="254" spans="1:65" s="2" customFormat="1" ht="16.5" customHeight="1">
      <c r="A254" s="29"/>
      <c r="B254" s="137"/>
      <c r="C254" s="186" t="s">
        <v>551</v>
      </c>
      <c r="D254" s="186" t="s">
        <v>231</v>
      </c>
      <c r="E254" s="187" t="s">
        <v>643</v>
      </c>
      <c r="F254" s="188" t="s">
        <v>644</v>
      </c>
      <c r="G254" s="189" t="s">
        <v>182</v>
      </c>
      <c r="H254" s="190">
        <v>28</v>
      </c>
      <c r="I254" s="191"/>
      <c r="J254" s="192">
        <f t="shared" si="35"/>
        <v>0</v>
      </c>
      <c r="K254" s="193"/>
      <c r="L254" s="194"/>
      <c r="M254" s="195" t="s">
        <v>1</v>
      </c>
      <c r="N254" s="196" t="s">
        <v>40</v>
      </c>
      <c r="O254" s="55"/>
      <c r="P254" s="182">
        <f t="shared" si="36"/>
        <v>0</v>
      </c>
      <c r="Q254" s="182">
        <v>0</v>
      </c>
      <c r="R254" s="182">
        <f t="shared" si="37"/>
        <v>0</v>
      </c>
      <c r="S254" s="182">
        <v>0</v>
      </c>
      <c r="T254" s="183">
        <f t="shared" si="38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84" t="s">
        <v>171</v>
      </c>
      <c r="AT254" s="184" t="s">
        <v>231</v>
      </c>
      <c r="AU254" s="184" t="s">
        <v>115</v>
      </c>
      <c r="AY254" s="14" t="s">
        <v>137</v>
      </c>
      <c r="BE254" s="185">
        <f t="shared" si="39"/>
        <v>0</v>
      </c>
      <c r="BF254" s="185">
        <f t="shared" si="40"/>
        <v>0</v>
      </c>
      <c r="BG254" s="185">
        <f t="shared" si="41"/>
        <v>0</v>
      </c>
      <c r="BH254" s="185">
        <f t="shared" si="42"/>
        <v>0</v>
      </c>
      <c r="BI254" s="185">
        <f t="shared" si="43"/>
        <v>0</v>
      </c>
      <c r="BJ254" s="14" t="s">
        <v>115</v>
      </c>
      <c r="BK254" s="185">
        <f t="shared" si="44"/>
        <v>0</v>
      </c>
      <c r="BL254" s="14" t="s">
        <v>144</v>
      </c>
      <c r="BM254" s="184" t="s">
        <v>845</v>
      </c>
    </row>
    <row r="255" spans="1:65" s="2" customFormat="1" ht="16.5" customHeight="1">
      <c r="A255" s="29"/>
      <c r="B255" s="137"/>
      <c r="C255" s="186" t="s">
        <v>555</v>
      </c>
      <c r="D255" s="186" t="s">
        <v>231</v>
      </c>
      <c r="E255" s="187" t="s">
        <v>647</v>
      </c>
      <c r="F255" s="188" t="s">
        <v>648</v>
      </c>
      <c r="G255" s="189" t="s">
        <v>182</v>
      </c>
      <c r="H255" s="190">
        <v>830</v>
      </c>
      <c r="I255" s="191"/>
      <c r="J255" s="192">
        <f t="shared" si="35"/>
        <v>0</v>
      </c>
      <c r="K255" s="193"/>
      <c r="L255" s="194"/>
      <c r="M255" s="195" t="s">
        <v>1</v>
      </c>
      <c r="N255" s="196" t="s">
        <v>40</v>
      </c>
      <c r="O255" s="55"/>
      <c r="P255" s="182">
        <f t="shared" si="36"/>
        <v>0</v>
      </c>
      <c r="Q255" s="182">
        <v>0</v>
      </c>
      <c r="R255" s="182">
        <f t="shared" si="37"/>
        <v>0</v>
      </c>
      <c r="S255" s="182">
        <v>0</v>
      </c>
      <c r="T255" s="183">
        <f t="shared" si="38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84" t="s">
        <v>171</v>
      </c>
      <c r="AT255" s="184" t="s">
        <v>231</v>
      </c>
      <c r="AU255" s="184" t="s">
        <v>115</v>
      </c>
      <c r="AY255" s="14" t="s">
        <v>137</v>
      </c>
      <c r="BE255" s="185">
        <f t="shared" si="39"/>
        <v>0</v>
      </c>
      <c r="BF255" s="185">
        <f t="shared" si="40"/>
        <v>0</v>
      </c>
      <c r="BG255" s="185">
        <f t="shared" si="41"/>
        <v>0</v>
      </c>
      <c r="BH255" s="185">
        <f t="shared" si="42"/>
        <v>0</v>
      </c>
      <c r="BI255" s="185">
        <f t="shared" si="43"/>
        <v>0</v>
      </c>
      <c r="BJ255" s="14" t="s">
        <v>115</v>
      </c>
      <c r="BK255" s="185">
        <f t="shared" si="44"/>
        <v>0</v>
      </c>
      <c r="BL255" s="14" t="s">
        <v>144</v>
      </c>
      <c r="BM255" s="184" t="s">
        <v>846</v>
      </c>
    </row>
    <row r="256" spans="1:65" s="2" customFormat="1" ht="21.75" customHeight="1">
      <c r="A256" s="29"/>
      <c r="B256" s="137"/>
      <c r="C256" s="172" t="s">
        <v>559</v>
      </c>
      <c r="D256" s="172" t="s">
        <v>140</v>
      </c>
      <c r="E256" s="173" t="s">
        <v>655</v>
      </c>
      <c r="F256" s="174" t="s">
        <v>656</v>
      </c>
      <c r="G256" s="175" t="s">
        <v>264</v>
      </c>
      <c r="H256" s="197"/>
      <c r="I256" s="177"/>
      <c r="J256" s="178">
        <f t="shared" si="35"/>
        <v>0</v>
      </c>
      <c r="K256" s="179"/>
      <c r="L256" s="30"/>
      <c r="M256" s="180" t="s">
        <v>1</v>
      </c>
      <c r="N256" s="181" t="s">
        <v>40</v>
      </c>
      <c r="O256" s="55"/>
      <c r="P256" s="182">
        <f t="shared" si="36"/>
        <v>0</v>
      </c>
      <c r="Q256" s="182">
        <v>0</v>
      </c>
      <c r="R256" s="182">
        <f t="shared" si="37"/>
        <v>0</v>
      </c>
      <c r="S256" s="182">
        <v>0</v>
      </c>
      <c r="T256" s="183">
        <f t="shared" si="38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84" t="s">
        <v>205</v>
      </c>
      <c r="AT256" s="184" t="s">
        <v>140</v>
      </c>
      <c r="AU256" s="184" t="s">
        <v>115</v>
      </c>
      <c r="AY256" s="14" t="s">
        <v>137</v>
      </c>
      <c r="BE256" s="185">
        <f t="shared" si="39"/>
        <v>0</v>
      </c>
      <c r="BF256" s="185">
        <f t="shared" si="40"/>
        <v>0</v>
      </c>
      <c r="BG256" s="185">
        <f t="shared" si="41"/>
        <v>0</v>
      </c>
      <c r="BH256" s="185">
        <f t="shared" si="42"/>
        <v>0</v>
      </c>
      <c r="BI256" s="185">
        <f t="shared" si="43"/>
        <v>0</v>
      </c>
      <c r="BJ256" s="14" t="s">
        <v>115</v>
      </c>
      <c r="BK256" s="185">
        <f t="shared" si="44"/>
        <v>0</v>
      </c>
      <c r="BL256" s="14" t="s">
        <v>205</v>
      </c>
      <c r="BM256" s="184" t="s">
        <v>847</v>
      </c>
    </row>
    <row r="257" spans="1:65" s="12" customFormat="1" ht="22.9" customHeight="1">
      <c r="B257" s="159"/>
      <c r="D257" s="160" t="s">
        <v>73</v>
      </c>
      <c r="E257" s="170" t="s">
        <v>658</v>
      </c>
      <c r="F257" s="170" t="s">
        <v>659</v>
      </c>
      <c r="I257" s="162"/>
      <c r="J257" s="171">
        <f>BK257</f>
        <v>0</v>
      </c>
      <c r="L257" s="159"/>
      <c r="M257" s="164"/>
      <c r="N257" s="165"/>
      <c r="O257" s="165"/>
      <c r="P257" s="166">
        <f>SUM(P258:P261)</f>
        <v>0</v>
      </c>
      <c r="Q257" s="165"/>
      <c r="R257" s="166">
        <f>SUM(R258:R261)</f>
        <v>4.8000000000000007E-4</v>
      </c>
      <c r="S257" s="165"/>
      <c r="T257" s="167">
        <f>SUM(T258:T261)</f>
        <v>2E-3</v>
      </c>
      <c r="AR257" s="160" t="s">
        <v>115</v>
      </c>
      <c r="AT257" s="168" t="s">
        <v>73</v>
      </c>
      <c r="AU257" s="168" t="s">
        <v>82</v>
      </c>
      <c r="AY257" s="160" t="s">
        <v>137</v>
      </c>
      <c r="BK257" s="169">
        <f>SUM(BK258:BK261)</f>
        <v>0</v>
      </c>
    </row>
    <row r="258" spans="1:65" s="2" customFormat="1" ht="21.75" customHeight="1">
      <c r="A258" s="29"/>
      <c r="B258" s="137"/>
      <c r="C258" s="172" t="s">
        <v>563</v>
      </c>
      <c r="D258" s="172" t="s">
        <v>140</v>
      </c>
      <c r="E258" s="173" t="s">
        <v>661</v>
      </c>
      <c r="F258" s="174" t="s">
        <v>662</v>
      </c>
      <c r="G258" s="175" t="s">
        <v>182</v>
      </c>
      <c r="H258" s="176">
        <v>1</v>
      </c>
      <c r="I258" s="177"/>
      <c r="J258" s="178">
        <f>ROUND(I258*H258,2)</f>
        <v>0</v>
      </c>
      <c r="K258" s="179"/>
      <c r="L258" s="30"/>
      <c r="M258" s="180" t="s">
        <v>1</v>
      </c>
      <c r="N258" s="181" t="s">
        <v>40</v>
      </c>
      <c r="O258" s="55"/>
      <c r="P258" s="182">
        <f>O258*H258</f>
        <v>0</v>
      </c>
      <c r="Q258" s="182">
        <v>3.8000000000000002E-4</v>
      </c>
      <c r="R258" s="182">
        <f>Q258*H258</f>
        <v>3.8000000000000002E-4</v>
      </c>
      <c r="S258" s="182">
        <v>0</v>
      </c>
      <c r="T258" s="183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84" t="s">
        <v>205</v>
      </c>
      <c r="AT258" s="184" t="s">
        <v>140</v>
      </c>
      <c r="AU258" s="184" t="s">
        <v>115</v>
      </c>
      <c r="AY258" s="14" t="s">
        <v>137</v>
      </c>
      <c r="BE258" s="185">
        <f>IF(N258="základná",J258,0)</f>
        <v>0</v>
      </c>
      <c r="BF258" s="185">
        <f>IF(N258="znížená",J258,0)</f>
        <v>0</v>
      </c>
      <c r="BG258" s="185">
        <f>IF(N258="zákl. prenesená",J258,0)</f>
        <v>0</v>
      </c>
      <c r="BH258" s="185">
        <f>IF(N258="zníž. prenesená",J258,0)</f>
        <v>0</v>
      </c>
      <c r="BI258" s="185">
        <f>IF(N258="nulová",J258,0)</f>
        <v>0</v>
      </c>
      <c r="BJ258" s="14" t="s">
        <v>115</v>
      </c>
      <c r="BK258" s="185">
        <f>ROUND(I258*H258,2)</f>
        <v>0</v>
      </c>
      <c r="BL258" s="14" t="s">
        <v>205</v>
      </c>
      <c r="BM258" s="184" t="s">
        <v>848</v>
      </c>
    </row>
    <row r="259" spans="1:65" s="2" customFormat="1" ht="16.5" customHeight="1">
      <c r="A259" s="29"/>
      <c r="B259" s="137"/>
      <c r="C259" s="172" t="s">
        <v>217</v>
      </c>
      <c r="D259" s="172" t="s">
        <v>140</v>
      </c>
      <c r="E259" s="173" t="s">
        <v>665</v>
      </c>
      <c r="F259" s="174" t="s">
        <v>666</v>
      </c>
      <c r="G259" s="175" t="s">
        <v>182</v>
      </c>
      <c r="H259" s="176">
        <v>1</v>
      </c>
      <c r="I259" s="177"/>
      <c r="J259" s="178">
        <f>ROUND(I259*H259,2)</f>
        <v>0</v>
      </c>
      <c r="K259" s="179"/>
      <c r="L259" s="30"/>
      <c r="M259" s="180" t="s">
        <v>1</v>
      </c>
      <c r="N259" s="181" t="s">
        <v>40</v>
      </c>
      <c r="O259" s="55"/>
      <c r="P259" s="182">
        <f>O259*H259</f>
        <v>0</v>
      </c>
      <c r="Q259" s="182">
        <v>5.0000000000000002E-5</v>
      </c>
      <c r="R259" s="182">
        <f>Q259*H259</f>
        <v>5.0000000000000002E-5</v>
      </c>
      <c r="S259" s="182">
        <v>1E-3</v>
      </c>
      <c r="T259" s="183">
        <f>S259*H259</f>
        <v>1E-3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84" t="s">
        <v>205</v>
      </c>
      <c r="AT259" s="184" t="s">
        <v>140</v>
      </c>
      <c r="AU259" s="184" t="s">
        <v>115</v>
      </c>
      <c r="AY259" s="14" t="s">
        <v>137</v>
      </c>
      <c r="BE259" s="185">
        <f>IF(N259="základná",J259,0)</f>
        <v>0</v>
      </c>
      <c r="BF259" s="185">
        <f>IF(N259="znížená",J259,0)</f>
        <v>0</v>
      </c>
      <c r="BG259" s="185">
        <f>IF(N259="zákl. prenesená",J259,0)</f>
        <v>0</v>
      </c>
      <c r="BH259" s="185">
        <f>IF(N259="zníž. prenesená",J259,0)</f>
        <v>0</v>
      </c>
      <c r="BI259" s="185">
        <f>IF(N259="nulová",J259,0)</f>
        <v>0</v>
      </c>
      <c r="BJ259" s="14" t="s">
        <v>115</v>
      </c>
      <c r="BK259" s="185">
        <f>ROUND(I259*H259,2)</f>
        <v>0</v>
      </c>
      <c r="BL259" s="14" t="s">
        <v>205</v>
      </c>
      <c r="BM259" s="184" t="s">
        <v>849</v>
      </c>
    </row>
    <row r="260" spans="1:65" s="2" customFormat="1" ht="16.5" customHeight="1">
      <c r="A260" s="29"/>
      <c r="B260" s="137"/>
      <c r="C260" s="172" t="s">
        <v>570</v>
      </c>
      <c r="D260" s="172" t="s">
        <v>140</v>
      </c>
      <c r="E260" s="173" t="s">
        <v>850</v>
      </c>
      <c r="F260" s="174" t="s">
        <v>851</v>
      </c>
      <c r="G260" s="175" t="s">
        <v>182</v>
      </c>
      <c r="H260" s="176">
        <v>1</v>
      </c>
      <c r="I260" s="177"/>
      <c r="J260" s="178">
        <f>ROUND(I260*H260,2)</f>
        <v>0</v>
      </c>
      <c r="K260" s="179"/>
      <c r="L260" s="30"/>
      <c r="M260" s="180" t="s">
        <v>1</v>
      </c>
      <c r="N260" s="181" t="s">
        <v>40</v>
      </c>
      <c r="O260" s="55"/>
      <c r="P260" s="182">
        <f>O260*H260</f>
        <v>0</v>
      </c>
      <c r="Q260" s="182">
        <v>5.0000000000000002E-5</v>
      </c>
      <c r="R260" s="182">
        <f>Q260*H260</f>
        <v>5.0000000000000002E-5</v>
      </c>
      <c r="S260" s="182">
        <v>1E-3</v>
      </c>
      <c r="T260" s="183">
        <f>S260*H260</f>
        <v>1E-3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84" t="s">
        <v>205</v>
      </c>
      <c r="AT260" s="184" t="s">
        <v>140</v>
      </c>
      <c r="AU260" s="184" t="s">
        <v>115</v>
      </c>
      <c r="AY260" s="14" t="s">
        <v>137</v>
      </c>
      <c r="BE260" s="185">
        <f>IF(N260="základná",J260,0)</f>
        <v>0</v>
      </c>
      <c r="BF260" s="185">
        <f>IF(N260="znížená",J260,0)</f>
        <v>0</v>
      </c>
      <c r="BG260" s="185">
        <f>IF(N260="zákl. prenesená",J260,0)</f>
        <v>0</v>
      </c>
      <c r="BH260" s="185">
        <f>IF(N260="zníž. prenesená",J260,0)</f>
        <v>0</v>
      </c>
      <c r="BI260" s="185">
        <f>IF(N260="nulová",J260,0)</f>
        <v>0</v>
      </c>
      <c r="BJ260" s="14" t="s">
        <v>115</v>
      </c>
      <c r="BK260" s="185">
        <f>ROUND(I260*H260,2)</f>
        <v>0</v>
      </c>
      <c r="BL260" s="14" t="s">
        <v>205</v>
      </c>
      <c r="BM260" s="184" t="s">
        <v>852</v>
      </c>
    </row>
    <row r="261" spans="1:65" s="2" customFormat="1" ht="21.75" customHeight="1">
      <c r="A261" s="29"/>
      <c r="B261" s="137"/>
      <c r="C261" s="172" t="s">
        <v>574</v>
      </c>
      <c r="D261" s="172" t="s">
        <v>140</v>
      </c>
      <c r="E261" s="173" t="s">
        <v>673</v>
      </c>
      <c r="F261" s="174" t="s">
        <v>674</v>
      </c>
      <c r="G261" s="175" t="s">
        <v>264</v>
      </c>
      <c r="H261" s="197"/>
      <c r="I261" s="177"/>
      <c r="J261" s="178">
        <f>ROUND(I261*H261,2)</f>
        <v>0</v>
      </c>
      <c r="K261" s="179"/>
      <c r="L261" s="30"/>
      <c r="M261" s="180" t="s">
        <v>1</v>
      </c>
      <c r="N261" s="181" t="s">
        <v>40</v>
      </c>
      <c r="O261" s="55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84" t="s">
        <v>205</v>
      </c>
      <c r="AT261" s="184" t="s">
        <v>140</v>
      </c>
      <c r="AU261" s="184" t="s">
        <v>115</v>
      </c>
      <c r="AY261" s="14" t="s">
        <v>137</v>
      </c>
      <c r="BE261" s="185">
        <f>IF(N261="základná",J261,0)</f>
        <v>0</v>
      </c>
      <c r="BF261" s="185">
        <f>IF(N261="znížená",J261,0)</f>
        <v>0</v>
      </c>
      <c r="BG261" s="185">
        <f>IF(N261="zákl. prenesená",J261,0)</f>
        <v>0</v>
      </c>
      <c r="BH261" s="185">
        <f>IF(N261="zníž. prenesená",J261,0)</f>
        <v>0</v>
      </c>
      <c r="BI261" s="185">
        <f>IF(N261="nulová",J261,0)</f>
        <v>0</v>
      </c>
      <c r="BJ261" s="14" t="s">
        <v>115</v>
      </c>
      <c r="BK261" s="185">
        <f>ROUND(I261*H261,2)</f>
        <v>0</v>
      </c>
      <c r="BL261" s="14" t="s">
        <v>205</v>
      </c>
      <c r="BM261" s="184" t="s">
        <v>853</v>
      </c>
    </row>
    <row r="262" spans="1:65" s="12" customFormat="1" ht="22.9" customHeight="1">
      <c r="B262" s="159"/>
      <c r="D262" s="160" t="s">
        <v>73</v>
      </c>
      <c r="E262" s="170" t="s">
        <v>676</v>
      </c>
      <c r="F262" s="170" t="s">
        <v>677</v>
      </c>
      <c r="I262" s="162"/>
      <c r="J262" s="171">
        <f>BK262</f>
        <v>0</v>
      </c>
      <c r="L262" s="159"/>
      <c r="M262" s="164"/>
      <c r="N262" s="165"/>
      <c r="O262" s="165"/>
      <c r="P262" s="166">
        <f>SUM(P263:P264)</f>
        <v>0</v>
      </c>
      <c r="Q262" s="165"/>
      <c r="R262" s="166">
        <f>SUM(R263:R264)</f>
        <v>7.4359599999999998E-2</v>
      </c>
      <c r="S262" s="165"/>
      <c r="T262" s="167">
        <f>SUM(T263:T264)</f>
        <v>0</v>
      </c>
      <c r="AR262" s="160" t="s">
        <v>115</v>
      </c>
      <c r="AT262" s="168" t="s">
        <v>73</v>
      </c>
      <c r="AU262" s="168" t="s">
        <v>82</v>
      </c>
      <c r="AY262" s="160" t="s">
        <v>137</v>
      </c>
      <c r="BK262" s="169">
        <f>SUM(BK263:BK264)</f>
        <v>0</v>
      </c>
    </row>
    <row r="263" spans="1:65" s="2" customFormat="1" ht="33" customHeight="1">
      <c r="A263" s="29"/>
      <c r="B263" s="137"/>
      <c r="C263" s="172" t="s">
        <v>578</v>
      </c>
      <c r="D263" s="172" t="s">
        <v>140</v>
      </c>
      <c r="E263" s="173" t="s">
        <v>687</v>
      </c>
      <c r="F263" s="174" t="s">
        <v>688</v>
      </c>
      <c r="G263" s="175" t="s">
        <v>150</v>
      </c>
      <c r="H263" s="176">
        <v>2082.6</v>
      </c>
      <c r="I263" s="177"/>
      <c r="J263" s="178">
        <f>ROUND(I263*H263,2)</f>
        <v>0</v>
      </c>
      <c r="K263" s="179"/>
      <c r="L263" s="30"/>
      <c r="M263" s="180" t="s">
        <v>1</v>
      </c>
      <c r="N263" s="181" t="s">
        <v>40</v>
      </c>
      <c r="O263" s="55"/>
      <c r="P263" s="182">
        <f>O263*H263</f>
        <v>0</v>
      </c>
      <c r="Q263" s="182">
        <v>2.0999999999999999E-5</v>
      </c>
      <c r="R263" s="182">
        <f>Q263*H263</f>
        <v>4.3734599999999998E-2</v>
      </c>
      <c r="S263" s="182">
        <v>0</v>
      </c>
      <c r="T263" s="183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84" t="s">
        <v>205</v>
      </c>
      <c r="AT263" s="184" t="s">
        <v>140</v>
      </c>
      <c r="AU263" s="184" t="s">
        <v>115</v>
      </c>
      <c r="AY263" s="14" t="s">
        <v>137</v>
      </c>
      <c r="BE263" s="185">
        <f>IF(N263="základná",J263,0)</f>
        <v>0</v>
      </c>
      <c r="BF263" s="185">
        <f>IF(N263="znížená",J263,0)</f>
        <v>0</v>
      </c>
      <c r="BG263" s="185">
        <f>IF(N263="zákl. prenesená",J263,0)</f>
        <v>0</v>
      </c>
      <c r="BH263" s="185">
        <f>IF(N263="zníž. prenesená",J263,0)</f>
        <v>0</v>
      </c>
      <c r="BI263" s="185">
        <f>IF(N263="nulová",J263,0)</f>
        <v>0</v>
      </c>
      <c r="BJ263" s="14" t="s">
        <v>115</v>
      </c>
      <c r="BK263" s="185">
        <f>ROUND(I263*H263,2)</f>
        <v>0</v>
      </c>
      <c r="BL263" s="14" t="s">
        <v>205</v>
      </c>
      <c r="BM263" s="184" t="s">
        <v>854</v>
      </c>
    </row>
    <row r="264" spans="1:65" s="2" customFormat="1" ht="21.75" customHeight="1">
      <c r="A264" s="29"/>
      <c r="B264" s="137"/>
      <c r="C264" s="172" t="s">
        <v>582</v>
      </c>
      <c r="D264" s="172" t="s">
        <v>140</v>
      </c>
      <c r="E264" s="173" t="s">
        <v>691</v>
      </c>
      <c r="F264" s="174" t="s">
        <v>692</v>
      </c>
      <c r="G264" s="175" t="s">
        <v>150</v>
      </c>
      <c r="H264" s="176">
        <v>350</v>
      </c>
      <c r="I264" s="177"/>
      <c r="J264" s="178">
        <f>ROUND(I264*H264,2)</f>
        <v>0</v>
      </c>
      <c r="K264" s="179"/>
      <c r="L264" s="30"/>
      <c r="M264" s="180" t="s">
        <v>1</v>
      </c>
      <c r="N264" s="181" t="s">
        <v>40</v>
      </c>
      <c r="O264" s="55"/>
      <c r="P264" s="182">
        <f>O264*H264</f>
        <v>0</v>
      </c>
      <c r="Q264" s="182">
        <v>8.7499999999999999E-5</v>
      </c>
      <c r="R264" s="182">
        <f>Q264*H264</f>
        <v>3.0624999999999999E-2</v>
      </c>
      <c r="S264" s="182">
        <v>0</v>
      </c>
      <c r="T264" s="183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84" t="s">
        <v>205</v>
      </c>
      <c r="AT264" s="184" t="s">
        <v>140</v>
      </c>
      <c r="AU264" s="184" t="s">
        <v>115</v>
      </c>
      <c r="AY264" s="14" t="s">
        <v>137</v>
      </c>
      <c r="BE264" s="185">
        <f>IF(N264="základná",J264,0)</f>
        <v>0</v>
      </c>
      <c r="BF264" s="185">
        <f>IF(N264="znížená",J264,0)</f>
        <v>0</v>
      </c>
      <c r="BG264" s="185">
        <f>IF(N264="zákl. prenesená",J264,0)</f>
        <v>0</v>
      </c>
      <c r="BH264" s="185">
        <f>IF(N264="zníž. prenesená",J264,0)</f>
        <v>0</v>
      </c>
      <c r="BI264" s="185">
        <f>IF(N264="nulová",J264,0)</f>
        <v>0</v>
      </c>
      <c r="BJ264" s="14" t="s">
        <v>115</v>
      </c>
      <c r="BK264" s="185">
        <f>ROUND(I264*H264,2)</f>
        <v>0</v>
      </c>
      <c r="BL264" s="14" t="s">
        <v>205</v>
      </c>
      <c r="BM264" s="184" t="s">
        <v>855</v>
      </c>
    </row>
    <row r="265" spans="1:65" s="12" customFormat="1" ht="25.9" customHeight="1">
      <c r="B265" s="159"/>
      <c r="D265" s="160" t="s">
        <v>73</v>
      </c>
      <c r="E265" s="161" t="s">
        <v>231</v>
      </c>
      <c r="F265" s="161" t="s">
        <v>694</v>
      </c>
      <c r="I265" s="162"/>
      <c r="J265" s="163">
        <f>BK265</f>
        <v>0</v>
      </c>
      <c r="L265" s="159"/>
      <c r="M265" s="164"/>
      <c r="N265" s="165"/>
      <c r="O265" s="165"/>
      <c r="P265" s="166">
        <f>P266</f>
        <v>0</v>
      </c>
      <c r="Q265" s="165"/>
      <c r="R265" s="166">
        <f>R266</f>
        <v>0.03</v>
      </c>
      <c r="S265" s="165"/>
      <c r="T265" s="167">
        <f>T266</f>
        <v>0</v>
      </c>
      <c r="AR265" s="160" t="s">
        <v>138</v>
      </c>
      <c r="AT265" s="168" t="s">
        <v>73</v>
      </c>
      <c r="AU265" s="168" t="s">
        <v>74</v>
      </c>
      <c r="AY265" s="160" t="s">
        <v>137</v>
      </c>
      <c r="BK265" s="169">
        <f>BK266</f>
        <v>0</v>
      </c>
    </row>
    <row r="266" spans="1:65" s="12" customFormat="1" ht="22.9" customHeight="1">
      <c r="B266" s="159"/>
      <c r="D266" s="160" t="s">
        <v>73</v>
      </c>
      <c r="E266" s="170" t="s">
        <v>695</v>
      </c>
      <c r="F266" s="170" t="s">
        <v>696</v>
      </c>
      <c r="I266" s="162"/>
      <c r="J266" s="171">
        <f>BK266</f>
        <v>0</v>
      </c>
      <c r="L266" s="159"/>
      <c r="M266" s="164"/>
      <c r="N266" s="165"/>
      <c r="O266" s="165"/>
      <c r="P266" s="166">
        <f>SUM(P267:P268)</f>
        <v>0</v>
      </c>
      <c r="Q266" s="165"/>
      <c r="R266" s="166">
        <f>SUM(R267:R268)</f>
        <v>0.03</v>
      </c>
      <c r="S266" s="165"/>
      <c r="T266" s="167">
        <f>SUM(T267:T268)</f>
        <v>0</v>
      </c>
      <c r="AR266" s="160" t="s">
        <v>138</v>
      </c>
      <c r="AT266" s="168" t="s">
        <v>73</v>
      </c>
      <c r="AU266" s="168" t="s">
        <v>82</v>
      </c>
      <c r="AY266" s="160" t="s">
        <v>137</v>
      </c>
      <c r="BK266" s="169">
        <f>SUM(BK267:BK268)</f>
        <v>0</v>
      </c>
    </row>
    <row r="267" spans="1:65" s="2" customFormat="1" ht="21.75" customHeight="1">
      <c r="A267" s="29"/>
      <c r="B267" s="137"/>
      <c r="C267" s="172" t="s">
        <v>586</v>
      </c>
      <c r="D267" s="172" t="s">
        <v>140</v>
      </c>
      <c r="E267" s="173" t="s">
        <v>698</v>
      </c>
      <c r="F267" s="174" t="s">
        <v>699</v>
      </c>
      <c r="G267" s="175" t="s">
        <v>243</v>
      </c>
      <c r="H267" s="176">
        <v>30</v>
      </c>
      <c r="I267" s="177"/>
      <c r="J267" s="178">
        <f>ROUND(I267*H267,2)</f>
        <v>0</v>
      </c>
      <c r="K267" s="179"/>
      <c r="L267" s="30"/>
      <c r="M267" s="180" t="s">
        <v>1</v>
      </c>
      <c r="N267" s="181" t="s">
        <v>40</v>
      </c>
      <c r="O267" s="55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84" t="s">
        <v>409</v>
      </c>
      <c r="AT267" s="184" t="s">
        <v>140</v>
      </c>
      <c r="AU267" s="184" t="s">
        <v>115</v>
      </c>
      <c r="AY267" s="14" t="s">
        <v>137</v>
      </c>
      <c r="BE267" s="185">
        <f>IF(N267="základná",J267,0)</f>
        <v>0</v>
      </c>
      <c r="BF267" s="185">
        <f>IF(N267="znížená",J267,0)</f>
        <v>0</v>
      </c>
      <c r="BG267" s="185">
        <f>IF(N267="zákl. prenesená",J267,0)</f>
        <v>0</v>
      </c>
      <c r="BH267" s="185">
        <f>IF(N267="zníž. prenesená",J267,0)</f>
        <v>0</v>
      </c>
      <c r="BI267" s="185">
        <f>IF(N267="nulová",J267,0)</f>
        <v>0</v>
      </c>
      <c r="BJ267" s="14" t="s">
        <v>115</v>
      </c>
      <c r="BK267" s="185">
        <f>ROUND(I267*H267,2)</f>
        <v>0</v>
      </c>
      <c r="BL267" s="14" t="s">
        <v>409</v>
      </c>
      <c r="BM267" s="184" t="s">
        <v>856</v>
      </c>
    </row>
    <row r="268" spans="1:65" s="2" customFormat="1" ht="16.5" customHeight="1">
      <c r="A268" s="29"/>
      <c r="B268" s="137"/>
      <c r="C268" s="186" t="s">
        <v>590</v>
      </c>
      <c r="D268" s="186" t="s">
        <v>231</v>
      </c>
      <c r="E268" s="187" t="s">
        <v>702</v>
      </c>
      <c r="F268" s="188" t="s">
        <v>703</v>
      </c>
      <c r="G268" s="189" t="s">
        <v>177</v>
      </c>
      <c r="H268" s="190">
        <v>0.03</v>
      </c>
      <c r="I268" s="191"/>
      <c r="J268" s="192">
        <f>ROUND(I268*H268,2)</f>
        <v>0</v>
      </c>
      <c r="K268" s="193"/>
      <c r="L268" s="194"/>
      <c r="M268" s="195" t="s">
        <v>1</v>
      </c>
      <c r="N268" s="196" t="s">
        <v>40</v>
      </c>
      <c r="O268" s="55"/>
      <c r="P268" s="182">
        <f>O268*H268</f>
        <v>0</v>
      </c>
      <c r="Q268" s="182">
        <v>1</v>
      </c>
      <c r="R268" s="182">
        <f>Q268*H268</f>
        <v>0.03</v>
      </c>
      <c r="S268" s="182">
        <v>0</v>
      </c>
      <c r="T268" s="183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84" t="s">
        <v>686</v>
      </c>
      <c r="AT268" s="184" t="s">
        <v>231</v>
      </c>
      <c r="AU268" s="184" t="s">
        <v>115</v>
      </c>
      <c r="AY268" s="14" t="s">
        <v>137</v>
      </c>
      <c r="BE268" s="185">
        <f>IF(N268="základná",J268,0)</f>
        <v>0</v>
      </c>
      <c r="BF268" s="185">
        <f>IF(N268="znížená",J268,0)</f>
        <v>0</v>
      </c>
      <c r="BG268" s="185">
        <f>IF(N268="zákl. prenesená",J268,0)</f>
        <v>0</v>
      </c>
      <c r="BH268" s="185">
        <f>IF(N268="zníž. prenesená",J268,0)</f>
        <v>0</v>
      </c>
      <c r="BI268" s="185">
        <f>IF(N268="nulová",J268,0)</f>
        <v>0</v>
      </c>
      <c r="BJ268" s="14" t="s">
        <v>115</v>
      </c>
      <c r="BK268" s="185">
        <f>ROUND(I268*H268,2)</f>
        <v>0</v>
      </c>
      <c r="BL268" s="14" t="s">
        <v>686</v>
      </c>
      <c r="BM268" s="184" t="s">
        <v>857</v>
      </c>
    </row>
    <row r="269" spans="1:65" s="12" customFormat="1" ht="25.9" customHeight="1">
      <c r="B269" s="159"/>
      <c r="D269" s="160" t="s">
        <v>73</v>
      </c>
      <c r="E269" s="161" t="s">
        <v>705</v>
      </c>
      <c r="F269" s="161" t="s">
        <v>706</v>
      </c>
      <c r="I269" s="162"/>
      <c r="J269" s="163">
        <f>BK269</f>
        <v>0</v>
      </c>
      <c r="L269" s="159"/>
      <c r="M269" s="164"/>
      <c r="N269" s="165"/>
      <c r="O269" s="165"/>
      <c r="P269" s="166">
        <f>SUM(P270:P271)</f>
        <v>0</v>
      </c>
      <c r="Q269" s="165"/>
      <c r="R269" s="166">
        <f>SUM(R270:R271)</f>
        <v>0</v>
      </c>
      <c r="S269" s="165"/>
      <c r="T269" s="167">
        <f>SUM(T270:T271)</f>
        <v>0</v>
      </c>
      <c r="AR269" s="160" t="s">
        <v>144</v>
      </c>
      <c r="AT269" s="168" t="s">
        <v>73</v>
      </c>
      <c r="AU269" s="168" t="s">
        <v>74</v>
      </c>
      <c r="AY269" s="160" t="s">
        <v>137</v>
      </c>
      <c r="BK269" s="169">
        <f>SUM(BK270:BK271)</f>
        <v>0</v>
      </c>
    </row>
    <row r="270" spans="1:65" s="2" customFormat="1" ht="21.75" customHeight="1">
      <c r="A270" s="29"/>
      <c r="B270" s="137"/>
      <c r="C270" s="172" t="s">
        <v>594</v>
      </c>
      <c r="D270" s="172" t="s">
        <v>140</v>
      </c>
      <c r="E270" s="173" t="s">
        <v>708</v>
      </c>
      <c r="F270" s="174" t="s">
        <v>709</v>
      </c>
      <c r="G270" s="175" t="s">
        <v>710</v>
      </c>
      <c r="H270" s="176">
        <v>22.55</v>
      </c>
      <c r="I270" s="177"/>
      <c r="J270" s="178">
        <f>ROUND(I270*H270,2)</f>
        <v>0</v>
      </c>
      <c r="K270" s="179"/>
      <c r="L270" s="30"/>
      <c r="M270" s="180" t="s">
        <v>1</v>
      </c>
      <c r="N270" s="181" t="s">
        <v>40</v>
      </c>
      <c r="O270" s="55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84" t="s">
        <v>711</v>
      </c>
      <c r="AT270" s="184" t="s">
        <v>140</v>
      </c>
      <c r="AU270" s="184" t="s">
        <v>82</v>
      </c>
      <c r="AY270" s="14" t="s">
        <v>137</v>
      </c>
      <c r="BE270" s="185">
        <f>IF(N270="základná",J270,0)</f>
        <v>0</v>
      </c>
      <c r="BF270" s="185">
        <f>IF(N270="znížená",J270,0)</f>
        <v>0</v>
      </c>
      <c r="BG270" s="185">
        <f>IF(N270="zákl. prenesená",J270,0)</f>
        <v>0</v>
      </c>
      <c r="BH270" s="185">
        <f>IF(N270="zníž. prenesená",J270,0)</f>
        <v>0</v>
      </c>
      <c r="BI270" s="185">
        <f>IF(N270="nulová",J270,0)</f>
        <v>0</v>
      </c>
      <c r="BJ270" s="14" t="s">
        <v>115</v>
      </c>
      <c r="BK270" s="185">
        <f>ROUND(I270*H270,2)</f>
        <v>0</v>
      </c>
      <c r="BL270" s="14" t="s">
        <v>711</v>
      </c>
      <c r="BM270" s="184" t="s">
        <v>858</v>
      </c>
    </row>
    <row r="271" spans="1:65" s="2" customFormat="1" ht="16.5" customHeight="1">
      <c r="A271" s="29"/>
      <c r="B271" s="137"/>
      <c r="C271" s="172" t="s">
        <v>598</v>
      </c>
      <c r="D271" s="172" t="s">
        <v>140</v>
      </c>
      <c r="E271" s="173" t="s">
        <v>714</v>
      </c>
      <c r="F271" s="174" t="s">
        <v>715</v>
      </c>
      <c r="G271" s="175" t="s">
        <v>710</v>
      </c>
      <c r="H271" s="176">
        <v>5.3</v>
      </c>
      <c r="I271" s="177"/>
      <c r="J271" s="178">
        <f>ROUND(I271*H271,2)</f>
        <v>0</v>
      </c>
      <c r="K271" s="179"/>
      <c r="L271" s="30"/>
      <c r="M271" s="198" t="s">
        <v>1</v>
      </c>
      <c r="N271" s="199" t="s">
        <v>40</v>
      </c>
      <c r="O271" s="200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84" t="s">
        <v>711</v>
      </c>
      <c r="AT271" s="184" t="s">
        <v>140</v>
      </c>
      <c r="AU271" s="184" t="s">
        <v>82</v>
      </c>
      <c r="AY271" s="14" t="s">
        <v>137</v>
      </c>
      <c r="BE271" s="185">
        <f>IF(N271="základná",J271,0)</f>
        <v>0</v>
      </c>
      <c r="BF271" s="185">
        <f>IF(N271="znížená",J271,0)</f>
        <v>0</v>
      </c>
      <c r="BG271" s="185">
        <f>IF(N271="zákl. prenesená",J271,0)</f>
        <v>0</v>
      </c>
      <c r="BH271" s="185">
        <f>IF(N271="zníž. prenesená",J271,0)</f>
        <v>0</v>
      </c>
      <c r="BI271" s="185">
        <f>IF(N271="nulová",J271,0)</f>
        <v>0</v>
      </c>
      <c r="BJ271" s="14" t="s">
        <v>115</v>
      </c>
      <c r="BK271" s="185">
        <f>ROUND(I271*H271,2)</f>
        <v>0</v>
      </c>
      <c r="BL271" s="14" t="s">
        <v>711</v>
      </c>
      <c r="BM271" s="184" t="s">
        <v>859</v>
      </c>
    </row>
    <row r="272" spans="1:65" s="2" customFormat="1" ht="6.95" customHeight="1">
      <c r="A272" s="29"/>
      <c r="B272" s="44"/>
      <c r="C272" s="45"/>
      <c r="D272" s="45"/>
      <c r="E272" s="45"/>
      <c r="F272" s="45"/>
      <c r="G272" s="45"/>
      <c r="H272" s="45"/>
      <c r="I272" s="119"/>
      <c r="J272" s="45"/>
      <c r="K272" s="45"/>
      <c r="L272" s="30"/>
      <c r="M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</row>
  </sheetData>
  <autoFilter ref="C141:K271"/>
  <mergeCells count="14">
    <mergeCell ref="D120:F120"/>
    <mergeCell ref="E132:H132"/>
    <mergeCell ref="E134:H134"/>
    <mergeCell ref="L2:V2"/>
    <mergeCell ref="E87:H87"/>
    <mergeCell ref="D116:F116"/>
    <mergeCell ref="D117:F117"/>
    <mergeCell ref="D118:F118"/>
    <mergeCell ref="D119:F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01 - I. etapa</vt:lpstr>
      <vt:lpstr>02 - II.etapa</vt:lpstr>
      <vt:lpstr>'01 - I. etapa'!Názvy_tlače</vt:lpstr>
      <vt:lpstr>'02 - II.etapa'!Názvy_tlače</vt:lpstr>
      <vt:lpstr>'Rekapitulácia stavby'!Názvy_tlače</vt:lpstr>
      <vt:lpstr>'01 - I. etapa'!Oblasť_tlače</vt:lpstr>
      <vt:lpstr>'02 - II.etapa'!Oblasť_tlače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Špániková</dc:creator>
  <cp:lastModifiedBy>javorska</cp:lastModifiedBy>
  <dcterms:created xsi:type="dcterms:W3CDTF">2020-09-22T08:00:51Z</dcterms:created>
  <dcterms:modified xsi:type="dcterms:W3CDTF">2020-09-22T09:08:05Z</dcterms:modified>
</cp:coreProperties>
</file>