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 activeTab="2"/>
  </bookViews>
  <sheets>
    <sheet name="Rekapitulácia stavby" sheetId="1" r:id="rId1"/>
    <sheet name="01 - I. etapa" sheetId="2" r:id="rId2"/>
    <sheet name="02 - II.etapa" sheetId="3" r:id="rId3"/>
  </sheets>
  <definedNames>
    <definedName name="_xlnm._FilterDatabase" localSheetId="1" hidden="1">'01 - I. etapa'!$C$136:$K$345</definedName>
    <definedName name="_xlnm._FilterDatabase" localSheetId="2" hidden="1">'02 - II.etapa'!$C$137:$K$307</definedName>
    <definedName name="_xlnm.Print_Titles" localSheetId="1">'01 - I. etapa'!$136:$136</definedName>
    <definedName name="_xlnm.Print_Titles" localSheetId="2">'02 - II.etapa'!$137:$137</definedName>
    <definedName name="_xlnm.Print_Titles" localSheetId="0">'Rekapitulácia stavby'!$92:$92</definedName>
    <definedName name="_xlnm.Print_Area" localSheetId="1">'01 - I. etapa'!$C$4:$J$76,'01 - I. etapa'!$C$82:$J$118,'01 - I. etapa'!$C$124:$K$345</definedName>
    <definedName name="_xlnm.Print_Area" localSheetId="2">'02 - II.etapa'!$C$4:$J$76,'02 - II.etapa'!$C$82:$J$119,'02 - II.etapa'!$C$125:$K$307</definedName>
    <definedName name="_xlnm.Print_Area" localSheetId="0">'Rekapitulácia stavby'!$D$4:$AO$76,'Rekapitulácia stavby'!$C$82:$AQ$97</definedName>
  </definedNames>
  <calcPr calcId="125725"/>
</workbook>
</file>

<file path=xl/calcChain.xml><?xml version="1.0" encoding="utf-8"?>
<calcChain xmlns="http://schemas.openxmlformats.org/spreadsheetml/2006/main">
  <c r="J140" i="3"/>
  <c r="J39"/>
  <c r="J38"/>
  <c r="AY96" i="1" s="1"/>
  <c r="J37" i="3"/>
  <c r="AX96" i="1" s="1"/>
  <c r="BI307" i="3"/>
  <c r="BH307"/>
  <c r="BG307"/>
  <c r="BE307"/>
  <c r="T307"/>
  <c r="T305" s="1"/>
  <c r="R307"/>
  <c r="P307"/>
  <c r="BK307"/>
  <c r="J307"/>
  <c r="BF307" s="1"/>
  <c r="BI306"/>
  <c r="BH306"/>
  <c r="BG306"/>
  <c r="BE306"/>
  <c r="T306"/>
  <c r="R306"/>
  <c r="R305" s="1"/>
  <c r="P306"/>
  <c r="P305" s="1"/>
  <c r="BK306"/>
  <c r="J306"/>
  <c r="BF306" s="1"/>
  <c r="BI303"/>
  <c r="BH303"/>
  <c r="BG303"/>
  <c r="BE303"/>
  <c r="T303"/>
  <c r="R303"/>
  <c r="P303"/>
  <c r="BK303"/>
  <c r="J303"/>
  <c r="BF303" s="1"/>
  <c r="BI302"/>
  <c r="BH302"/>
  <c r="BG302"/>
  <c r="BE302"/>
  <c r="T302"/>
  <c r="T301" s="1"/>
  <c r="T300" s="1"/>
  <c r="R302"/>
  <c r="R301" s="1"/>
  <c r="R300" s="1"/>
  <c r="P302"/>
  <c r="P301"/>
  <c r="P300" s="1"/>
  <c r="BK302"/>
  <c r="BK301"/>
  <c r="BK300" s="1"/>
  <c r="J300" s="1"/>
  <c r="J110" s="1"/>
  <c r="J302"/>
  <c r="BF302" s="1"/>
  <c r="BI297"/>
  <c r="BH297"/>
  <c r="BG297"/>
  <c r="BE297"/>
  <c r="T297"/>
  <c r="R297"/>
  <c r="P297"/>
  <c r="BK297"/>
  <c r="J297"/>
  <c r="BF297" s="1"/>
  <c r="BI287"/>
  <c r="BH287"/>
  <c r="BG287"/>
  <c r="BE287"/>
  <c r="T287"/>
  <c r="T286" s="1"/>
  <c r="R287"/>
  <c r="R286"/>
  <c r="P287"/>
  <c r="P286"/>
  <c r="BK287"/>
  <c r="BK286" s="1"/>
  <c r="J286" s="1"/>
  <c r="J109" s="1"/>
  <c r="J287"/>
  <c r="BF287" s="1"/>
  <c r="BI285"/>
  <c r="BH285"/>
  <c r="BG285"/>
  <c r="BE285"/>
  <c r="T285"/>
  <c r="R285"/>
  <c r="P285"/>
  <c r="BK285"/>
  <c r="J285"/>
  <c r="BF285"/>
  <c r="BI284"/>
  <c r="BH284"/>
  <c r="BG284"/>
  <c r="BE284"/>
  <c r="T284"/>
  <c r="R284"/>
  <c r="P284"/>
  <c r="BK284"/>
  <c r="J284"/>
  <c r="BF284"/>
  <c r="BI283"/>
  <c r="BH283"/>
  <c r="BG283"/>
  <c r="BE283"/>
  <c r="T283"/>
  <c r="R283"/>
  <c r="P283"/>
  <c r="BK283"/>
  <c r="J283"/>
  <c r="BF283" s="1"/>
  <c r="BI282"/>
  <c r="BH282"/>
  <c r="BG282"/>
  <c r="BE282"/>
  <c r="T282"/>
  <c r="T281"/>
  <c r="R282"/>
  <c r="R281" s="1"/>
  <c r="P282"/>
  <c r="P281"/>
  <c r="BK282"/>
  <c r="J282"/>
  <c r="BF282" s="1"/>
  <c r="BI280"/>
  <c r="BH280"/>
  <c r="BG280"/>
  <c r="BE280"/>
  <c r="T280"/>
  <c r="R280"/>
  <c r="P280"/>
  <c r="BK280"/>
  <c r="J280"/>
  <c r="BF280"/>
  <c r="BI279"/>
  <c r="BH279"/>
  <c r="BG279"/>
  <c r="BE279"/>
  <c r="T279"/>
  <c r="R279"/>
  <c r="P279"/>
  <c r="BK279"/>
  <c r="J279"/>
  <c r="BF279" s="1"/>
  <c r="BI278"/>
  <c r="BH278"/>
  <c r="BG278"/>
  <c r="BE278"/>
  <c r="T278"/>
  <c r="R278"/>
  <c r="P278"/>
  <c r="BK278"/>
  <c r="J278"/>
  <c r="BF278"/>
  <c r="BI277"/>
  <c r="BH277"/>
  <c r="BG277"/>
  <c r="BE277"/>
  <c r="T277"/>
  <c r="R277"/>
  <c r="P277"/>
  <c r="BK277"/>
  <c r="J277"/>
  <c r="BF277" s="1"/>
  <c r="BI276"/>
  <c r="BH276"/>
  <c r="BG276"/>
  <c r="BE276"/>
  <c r="T276"/>
  <c r="R276"/>
  <c r="P276"/>
  <c r="BK276"/>
  <c r="J276"/>
  <c r="BF276"/>
  <c r="BI275"/>
  <c r="BH275"/>
  <c r="BG275"/>
  <c r="BE275"/>
  <c r="T275"/>
  <c r="R275"/>
  <c r="P275"/>
  <c r="BK275"/>
  <c r="J275"/>
  <c r="BF275"/>
  <c r="BI274"/>
  <c r="BH274"/>
  <c r="BG274"/>
  <c r="BE274"/>
  <c r="T274"/>
  <c r="R274"/>
  <c r="P274"/>
  <c r="BK274"/>
  <c r="J274"/>
  <c r="BF274"/>
  <c r="BI273"/>
  <c r="BH273"/>
  <c r="BG273"/>
  <c r="BE273"/>
  <c r="T273"/>
  <c r="R273"/>
  <c r="P273"/>
  <c r="BK273"/>
  <c r="J273"/>
  <c r="BF273" s="1"/>
  <c r="BI272"/>
  <c r="BH272"/>
  <c r="BG272"/>
  <c r="BE272"/>
  <c r="T272"/>
  <c r="R272"/>
  <c r="P272"/>
  <c r="BK272"/>
  <c r="J272"/>
  <c r="BF272" s="1"/>
  <c r="BI271"/>
  <c r="BH271"/>
  <c r="BG271"/>
  <c r="BE271"/>
  <c r="T271"/>
  <c r="R271"/>
  <c r="P271"/>
  <c r="BK271"/>
  <c r="J271"/>
  <c r="BF271"/>
  <c r="BI270"/>
  <c r="BH270"/>
  <c r="BG270"/>
  <c r="BE270"/>
  <c r="T270"/>
  <c r="R270"/>
  <c r="P270"/>
  <c r="BK270"/>
  <c r="J270"/>
  <c r="BF270"/>
  <c r="BI269"/>
  <c r="BH269"/>
  <c r="BG269"/>
  <c r="BE269"/>
  <c r="T269"/>
  <c r="R269"/>
  <c r="P269"/>
  <c r="BK269"/>
  <c r="J269"/>
  <c r="BF269" s="1"/>
  <c r="BI268"/>
  <c r="BH268"/>
  <c r="BG268"/>
  <c r="BE268"/>
  <c r="T268"/>
  <c r="R268"/>
  <c r="P268"/>
  <c r="BK268"/>
  <c r="J268"/>
  <c r="BF268"/>
  <c r="BI267"/>
  <c r="BH267"/>
  <c r="BG267"/>
  <c r="BE267"/>
  <c r="T267"/>
  <c r="R267"/>
  <c r="P267"/>
  <c r="BK267"/>
  <c r="J267"/>
  <c r="BF267"/>
  <c r="BI266"/>
  <c r="BH266"/>
  <c r="BG266"/>
  <c r="BE266"/>
  <c r="T266"/>
  <c r="R266"/>
  <c r="P266"/>
  <c r="BK266"/>
  <c r="J266"/>
  <c r="BF266"/>
  <c r="BI265"/>
  <c r="BH265"/>
  <c r="BG265"/>
  <c r="BE265"/>
  <c r="T265"/>
  <c r="R265"/>
  <c r="P265"/>
  <c r="BK265"/>
  <c r="J265"/>
  <c r="BF265" s="1"/>
  <c r="BI264"/>
  <c r="BH264"/>
  <c r="BG264"/>
  <c r="BE264"/>
  <c r="T264"/>
  <c r="R264"/>
  <c r="P264"/>
  <c r="BK264"/>
  <c r="J264"/>
  <c r="BF264" s="1"/>
  <c r="BI263"/>
  <c r="BH263"/>
  <c r="BG263"/>
  <c r="BE263"/>
  <c r="T263"/>
  <c r="R263"/>
  <c r="P263"/>
  <c r="BK263"/>
  <c r="J263"/>
  <c r="BF263"/>
  <c r="BI262"/>
  <c r="BH262"/>
  <c r="BG262"/>
  <c r="BE262"/>
  <c r="T262"/>
  <c r="R262"/>
  <c r="P262"/>
  <c r="BK262"/>
  <c r="J262"/>
  <c r="BF262"/>
  <c r="BI261"/>
  <c r="BH261"/>
  <c r="BG261"/>
  <c r="BE261"/>
  <c r="T261"/>
  <c r="R261"/>
  <c r="P261"/>
  <c r="BK261"/>
  <c r="J261"/>
  <c r="BF261"/>
  <c r="BI257"/>
  <c r="BH257"/>
  <c r="BG257"/>
  <c r="BE257"/>
  <c r="T257"/>
  <c r="R257"/>
  <c r="P257"/>
  <c r="BK257"/>
  <c r="J257"/>
  <c r="BF257"/>
  <c r="BI256"/>
  <c r="BH256"/>
  <c r="BG256"/>
  <c r="BE256"/>
  <c r="T256"/>
  <c r="R256"/>
  <c r="P256"/>
  <c r="BK256"/>
  <c r="J256"/>
  <c r="BF256"/>
  <c r="BI255"/>
  <c r="BH255"/>
  <c r="BG255"/>
  <c r="BE255"/>
  <c r="T255"/>
  <c r="R255"/>
  <c r="P255"/>
  <c r="BK255"/>
  <c r="J255"/>
  <c r="BF255" s="1"/>
  <c r="BI254"/>
  <c r="BH254"/>
  <c r="BG254"/>
  <c r="BE254"/>
  <c r="T254"/>
  <c r="R254"/>
  <c r="P254"/>
  <c r="BK254"/>
  <c r="J254"/>
  <c r="BF254"/>
  <c r="BI253"/>
  <c r="BH253"/>
  <c r="BG253"/>
  <c r="BE253"/>
  <c r="T253"/>
  <c r="R253"/>
  <c r="P253"/>
  <c r="BK253"/>
  <c r="J253"/>
  <c r="BF253"/>
  <c r="BI252"/>
  <c r="BH252"/>
  <c r="BG252"/>
  <c r="BE252"/>
  <c r="T252"/>
  <c r="R252"/>
  <c r="P252"/>
  <c r="BK252"/>
  <c r="J252"/>
  <c r="BF252"/>
  <c r="BI251"/>
  <c r="BH251"/>
  <c r="BG251"/>
  <c r="BE251"/>
  <c r="T251"/>
  <c r="R251"/>
  <c r="P251"/>
  <c r="BK251"/>
  <c r="J251"/>
  <c r="BF251"/>
  <c r="BI250"/>
  <c r="BH250"/>
  <c r="BG250"/>
  <c r="BE250"/>
  <c r="T250"/>
  <c r="R250"/>
  <c r="R248" s="1"/>
  <c r="P250"/>
  <c r="BK250"/>
  <c r="J250"/>
  <c r="BF250"/>
  <c r="BI249"/>
  <c r="BH249"/>
  <c r="BG249"/>
  <c r="BE249"/>
  <c r="T249"/>
  <c r="T248"/>
  <c r="R249"/>
  <c r="P249"/>
  <c r="P248"/>
  <c r="BK249"/>
  <c r="J249"/>
  <c r="BF249" s="1"/>
  <c r="BI247"/>
  <c r="BH247"/>
  <c r="BG247"/>
  <c r="BE247"/>
  <c r="T247"/>
  <c r="R247"/>
  <c r="P247"/>
  <c r="BK247"/>
  <c r="J247"/>
  <c r="BF247" s="1"/>
  <c r="BI246"/>
  <c r="BH246"/>
  <c r="BG246"/>
  <c r="BE246"/>
  <c r="T246"/>
  <c r="R246"/>
  <c r="P246"/>
  <c r="BK246"/>
  <c r="J246"/>
  <c r="BF246"/>
  <c r="BI245"/>
  <c r="BH245"/>
  <c r="BG245"/>
  <c r="BE245"/>
  <c r="T245"/>
  <c r="R245"/>
  <c r="P245"/>
  <c r="BK245"/>
  <c r="J245"/>
  <c r="BF245"/>
  <c r="BI244"/>
  <c r="BH244"/>
  <c r="BG244"/>
  <c r="BE244"/>
  <c r="T244"/>
  <c r="R244"/>
  <c r="P244"/>
  <c r="BK244"/>
  <c r="J244"/>
  <c r="BF244"/>
  <c r="BI243"/>
  <c r="BH243"/>
  <c r="BG243"/>
  <c r="BE243"/>
  <c r="T243"/>
  <c r="R243"/>
  <c r="P243"/>
  <c r="BK243"/>
  <c r="J243"/>
  <c r="BF243"/>
  <c r="BI242"/>
  <c r="BH242"/>
  <c r="BG242"/>
  <c r="BE242"/>
  <c r="T242"/>
  <c r="R242"/>
  <c r="P242"/>
  <c r="BK242"/>
  <c r="J242"/>
  <c r="BF242"/>
  <c r="BI241"/>
  <c r="BH241"/>
  <c r="BG241"/>
  <c r="BE241"/>
  <c r="T241"/>
  <c r="R241"/>
  <c r="P241"/>
  <c r="BK241"/>
  <c r="J241"/>
  <c r="BF241"/>
  <c r="BI240"/>
  <c r="BH240"/>
  <c r="BG240"/>
  <c r="BE240"/>
  <c r="T240"/>
  <c r="R240"/>
  <c r="P240"/>
  <c r="BK240"/>
  <c r="J240"/>
  <c r="BF240"/>
  <c r="BI239"/>
  <c r="BH239"/>
  <c r="BG239"/>
  <c r="BE239"/>
  <c r="T239"/>
  <c r="R239"/>
  <c r="P239"/>
  <c r="BK239"/>
  <c r="J239"/>
  <c r="BF239"/>
  <c r="BI237"/>
  <c r="BH237"/>
  <c r="BG237"/>
  <c r="BE237"/>
  <c r="T237"/>
  <c r="R237"/>
  <c r="P237"/>
  <c r="BK237"/>
  <c r="J237"/>
  <c r="BF237"/>
  <c r="BI236"/>
  <c r="BH236"/>
  <c r="BG236"/>
  <c r="BE236"/>
  <c r="T236"/>
  <c r="R236"/>
  <c r="P236"/>
  <c r="BK236"/>
  <c r="J236"/>
  <c r="BF236" s="1"/>
  <c r="BI235"/>
  <c r="BH235"/>
  <c r="BG235"/>
  <c r="BE235"/>
  <c r="T235"/>
  <c r="R235"/>
  <c r="P235"/>
  <c r="BK235"/>
  <c r="J235"/>
  <c r="BF235"/>
  <c r="BI234"/>
  <c r="BH234"/>
  <c r="BG234"/>
  <c r="BE234"/>
  <c r="T234"/>
  <c r="R234"/>
  <c r="P234"/>
  <c r="BK234"/>
  <c r="J234"/>
  <c r="BF234"/>
  <c r="BI233"/>
  <c r="BH233"/>
  <c r="BG233"/>
  <c r="BE233"/>
  <c r="T233"/>
  <c r="R233"/>
  <c r="P233"/>
  <c r="BK233"/>
  <c r="J233"/>
  <c r="BF233"/>
  <c r="BI232"/>
  <c r="BH232"/>
  <c r="BG232"/>
  <c r="BE232"/>
  <c r="T232"/>
  <c r="R232"/>
  <c r="P232"/>
  <c r="BK232"/>
  <c r="J232"/>
  <c r="BF232"/>
  <c r="BI231"/>
  <c r="BH231"/>
  <c r="BG231"/>
  <c r="BE231"/>
  <c r="T231"/>
  <c r="R231"/>
  <c r="P231"/>
  <c r="BK231"/>
  <c r="J231"/>
  <c r="BF231"/>
  <c r="BI230"/>
  <c r="BH230"/>
  <c r="BG230"/>
  <c r="BE230"/>
  <c r="T230"/>
  <c r="R230"/>
  <c r="P230"/>
  <c r="BK230"/>
  <c r="J230"/>
  <c r="BF230"/>
  <c r="BI229"/>
  <c r="BH229"/>
  <c r="BG229"/>
  <c r="BE229"/>
  <c r="T229"/>
  <c r="R229"/>
  <c r="P229"/>
  <c r="BK229"/>
  <c r="J229"/>
  <c r="BF229"/>
  <c r="BI228"/>
  <c r="BH228"/>
  <c r="BG228"/>
  <c r="BE228"/>
  <c r="T228"/>
  <c r="R228"/>
  <c r="P228"/>
  <c r="BK228"/>
  <c r="J228"/>
  <c r="BF228" s="1"/>
  <c r="BI227"/>
  <c r="BH227"/>
  <c r="BG227"/>
  <c r="BE227"/>
  <c r="T227"/>
  <c r="R227"/>
  <c r="P227"/>
  <c r="BK227"/>
  <c r="J227"/>
  <c r="BF227"/>
  <c r="BI226"/>
  <c r="BH226"/>
  <c r="BG226"/>
  <c r="BE226"/>
  <c r="T226"/>
  <c r="R226"/>
  <c r="P226"/>
  <c r="BK226"/>
  <c r="J226"/>
  <c r="BF226"/>
  <c r="BI225"/>
  <c r="BH225"/>
  <c r="BG225"/>
  <c r="BE225"/>
  <c r="T225"/>
  <c r="T224"/>
  <c r="R225"/>
  <c r="R224"/>
  <c r="P225"/>
  <c r="P224"/>
  <c r="BK225"/>
  <c r="J225"/>
  <c r="BF225" s="1"/>
  <c r="BI223"/>
  <c r="BH223"/>
  <c r="BG223"/>
  <c r="BE223"/>
  <c r="T223"/>
  <c r="R223"/>
  <c r="P223"/>
  <c r="BK223"/>
  <c r="J223"/>
  <c r="BF223"/>
  <c r="BI221"/>
  <c r="BH221"/>
  <c r="BG221"/>
  <c r="BE221"/>
  <c r="T221"/>
  <c r="R221"/>
  <c r="P221"/>
  <c r="BK221"/>
  <c r="J221"/>
  <c r="BF221"/>
  <c r="BI217"/>
  <c r="BH217"/>
  <c r="BG217"/>
  <c r="BE217"/>
  <c r="T217"/>
  <c r="R217"/>
  <c r="P217"/>
  <c r="BK217"/>
  <c r="J217"/>
  <c r="BF217" s="1"/>
  <c r="BI213"/>
  <c r="BH213"/>
  <c r="BG213"/>
  <c r="BE213"/>
  <c r="T213"/>
  <c r="R213"/>
  <c r="P213"/>
  <c r="BK213"/>
  <c r="J213"/>
  <c r="BF213"/>
  <c r="BI208"/>
  <c r="BH208"/>
  <c r="BG208"/>
  <c r="BE208"/>
  <c r="T208"/>
  <c r="R208"/>
  <c r="P208"/>
  <c r="BK208"/>
  <c r="J208"/>
  <c r="BF208"/>
  <c r="BI206"/>
  <c r="BH206"/>
  <c r="BG206"/>
  <c r="BE206"/>
  <c r="T206"/>
  <c r="R206"/>
  <c r="P206"/>
  <c r="BK206"/>
  <c r="J206"/>
  <c r="BF206"/>
  <c r="BI203"/>
  <c r="BH203"/>
  <c r="BG203"/>
  <c r="BE203"/>
  <c r="T203"/>
  <c r="R203"/>
  <c r="P203"/>
  <c r="BK203"/>
  <c r="J203"/>
  <c r="BF203" s="1"/>
  <c r="BI202"/>
  <c r="BH202"/>
  <c r="BG202"/>
  <c r="BE202"/>
  <c r="T202"/>
  <c r="R202"/>
  <c r="P202"/>
  <c r="BK202"/>
  <c r="J202"/>
  <c r="BF202" s="1"/>
  <c r="BI200"/>
  <c r="BH200"/>
  <c r="BG200"/>
  <c r="BE200"/>
  <c r="T200"/>
  <c r="R200"/>
  <c r="P200"/>
  <c r="BK200"/>
  <c r="J200"/>
  <c r="BF200"/>
  <c r="BI196"/>
  <c r="BH196"/>
  <c r="BG196"/>
  <c r="BE196"/>
  <c r="T196"/>
  <c r="R196"/>
  <c r="P196"/>
  <c r="BK196"/>
  <c r="J196"/>
  <c r="BF196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 s="1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 s="1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3"/>
  <c r="BH183"/>
  <c r="BG183"/>
  <c r="BE183"/>
  <c r="T183"/>
  <c r="R183"/>
  <c r="P183"/>
  <c r="BK183"/>
  <c r="J183"/>
  <c r="BF183"/>
  <c r="BI181"/>
  <c r="BH181"/>
  <c r="BG181"/>
  <c r="BE181"/>
  <c r="T181"/>
  <c r="T180"/>
  <c r="R181"/>
  <c r="R180"/>
  <c r="P181"/>
  <c r="P180"/>
  <c r="BK181"/>
  <c r="J181"/>
  <c r="BF181" s="1"/>
  <c r="BI179"/>
  <c r="BH179"/>
  <c r="BG179"/>
  <c r="BE179"/>
  <c r="T179"/>
  <c r="R179"/>
  <c r="P179"/>
  <c r="BK179"/>
  <c r="J179"/>
  <c r="BF179"/>
  <c r="BI177"/>
  <c r="BH177"/>
  <c r="BG177"/>
  <c r="BE177"/>
  <c r="T177"/>
  <c r="R177"/>
  <c r="P177"/>
  <c r="BK177"/>
  <c r="J177"/>
  <c r="BF177"/>
  <c r="BI176"/>
  <c r="BH176"/>
  <c r="BG176"/>
  <c r="BE176"/>
  <c r="T176"/>
  <c r="T175"/>
  <c r="T174" s="1"/>
  <c r="R176"/>
  <c r="R175" s="1"/>
  <c r="P176"/>
  <c r="P175"/>
  <c r="P174" s="1"/>
  <c r="BK176"/>
  <c r="BK175" s="1"/>
  <c r="J176"/>
  <c r="BF176"/>
  <c r="BI173"/>
  <c r="BH173"/>
  <c r="BG173"/>
  <c r="BE173"/>
  <c r="T173"/>
  <c r="T172"/>
  <c r="R173"/>
  <c r="R172"/>
  <c r="P173"/>
  <c r="P172"/>
  <c r="BK173"/>
  <c r="BK172" s="1"/>
  <c r="J172" s="1"/>
  <c r="J102" s="1"/>
  <c r="J173"/>
  <c r="BF173" s="1"/>
  <c r="BI171"/>
  <c r="BH171"/>
  <c r="BG171"/>
  <c r="BE171"/>
  <c r="T171"/>
  <c r="R171"/>
  <c r="P171"/>
  <c r="BK171"/>
  <c r="J171"/>
  <c r="BF171" s="1"/>
  <c r="BI170"/>
  <c r="BH170"/>
  <c r="BG170"/>
  <c r="BE170"/>
  <c r="T170"/>
  <c r="R170"/>
  <c r="P170"/>
  <c r="BK170"/>
  <c r="J170"/>
  <c r="BF170" s="1"/>
  <c r="BI169"/>
  <c r="BH169"/>
  <c r="BG169"/>
  <c r="BE169"/>
  <c r="T169"/>
  <c r="R169"/>
  <c r="P169"/>
  <c r="BK169"/>
  <c r="J169"/>
  <c r="BF169" s="1"/>
  <c r="BI167"/>
  <c r="BH167"/>
  <c r="BG167"/>
  <c r="BE167"/>
  <c r="T167"/>
  <c r="R167"/>
  <c r="P167"/>
  <c r="BK167"/>
  <c r="J167"/>
  <c r="BF167" s="1"/>
  <c r="BI165"/>
  <c r="BH165"/>
  <c r="BG165"/>
  <c r="BE165"/>
  <c r="T165"/>
  <c r="R165"/>
  <c r="P165"/>
  <c r="BK165"/>
  <c r="J165"/>
  <c r="BF165" s="1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 s="1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 s="1"/>
  <c r="BI156"/>
  <c r="BH156"/>
  <c r="BG156"/>
  <c r="BE156"/>
  <c r="T156"/>
  <c r="T155"/>
  <c r="R156"/>
  <c r="R155"/>
  <c r="P156"/>
  <c r="P155"/>
  <c r="BK156"/>
  <c r="J156"/>
  <c r="BF156" s="1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 s="1"/>
  <c r="BI152"/>
  <c r="BH152"/>
  <c r="BG152"/>
  <c r="BE152"/>
  <c r="T152"/>
  <c r="R152"/>
  <c r="P152"/>
  <c r="BK152"/>
  <c r="J152"/>
  <c r="BF152"/>
  <c r="BI150"/>
  <c r="BH150"/>
  <c r="BG150"/>
  <c r="BE150"/>
  <c r="T150"/>
  <c r="T149"/>
  <c r="R150"/>
  <c r="R149"/>
  <c r="P150"/>
  <c r="P149"/>
  <c r="BK150"/>
  <c r="J150"/>
  <c r="BF150" s="1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4"/>
  <c r="BH144"/>
  <c r="BG144"/>
  <c r="BE144"/>
  <c r="T144"/>
  <c r="R144"/>
  <c r="P144"/>
  <c r="BK144"/>
  <c r="J144"/>
  <c r="BF144"/>
  <c r="BI142"/>
  <c r="BH142"/>
  <c r="BG142"/>
  <c r="BE142"/>
  <c r="T142"/>
  <c r="T141"/>
  <c r="T139" s="1"/>
  <c r="T138" s="1"/>
  <c r="R142"/>
  <c r="R141"/>
  <c r="R139" s="1"/>
  <c r="P142"/>
  <c r="P141"/>
  <c r="P139" s="1"/>
  <c r="P138" s="1"/>
  <c r="AU96" i="1" s="1"/>
  <c r="BK142" i="3"/>
  <c r="J142"/>
  <c r="BF142" s="1"/>
  <c r="J98"/>
  <c r="J134"/>
  <c r="F132"/>
  <c r="E130"/>
  <c r="BI117"/>
  <c r="BH117"/>
  <c r="BG117"/>
  <c r="BF117"/>
  <c r="BE117"/>
  <c r="BI116"/>
  <c r="BH116"/>
  <c r="BG116"/>
  <c r="BF116"/>
  <c r="BE116"/>
  <c r="J31"/>
  <c r="J91"/>
  <c r="F89"/>
  <c r="E87"/>
  <c r="J24"/>
  <c r="E24"/>
  <c r="J92" s="1"/>
  <c r="J23"/>
  <c r="J18"/>
  <c r="E18"/>
  <c r="F92" s="1"/>
  <c r="J17"/>
  <c r="J15"/>
  <c r="E15"/>
  <c r="F91" s="1"/>
  <c r="F134"/>
  <c r="J14"/>
  <c r="J12"/>
  <c r="J132" s="1"/>
  <c r="E7"/>
  <c r="E85" s="1"/>
  <c r="J39" i="2"/>
  <c r="J38"/>
  <c r="AY95" i="1" s="1"/>
  <c r="J37" i="2"/>
  <c r="AX95" i="1" s="1"/>
  <c r="BI345" i="2"/>
  <c r="BH345"/>
  <c r="BG345"/>
  <c r="BE345"/>
  <c r="T345"/>
  <c r="R345"/>
  <c r="P345"/>
  <c r="BK345"/>
  <c r="J345"/>
  <c r="BF345" s="1"/>
  <c r="BI344"/>
  <c r="BH344"/>
  <c r="BG344"/>
  <c r="BE344"/>
  <c r="T344"/>
  <c r="T343" s="1"/>
  <c r="R344"/>
  <c r="R343" s="1"/>
  <c r="P344"/>
  <c r="P343" s="1"/>
  <c r="BK344"/>
  <c r="BK343" s="1"/>
  <c r="J343" s="1"/>
  <c r="J111" s="1"/>
  <c r="J344"/>
  <c r="BF344"/>
  <c r="BI341"/>
  <c r="BH341"/>
  <c r="BG341"/>
  <c r="BE341"/>
  <c r="T341"/>
  <c r="R341"/>
  <c r="P341"/>
  <c r="BK341"/>
  <c r="J341"/>
  <c r="BF341" s="1"/>
  <c r="BI340"/>
  <c r="BH340"/>
  <c r="BG340"/>
  <c r="BE340"/>
  <c r="T340"/>
  <c r="T339" s="1"/>
  <c r="T338" s="1"/>
  <c r="R340"/>
  <c r="R339"/>
  <c r="R338" s="1"/>
  <c r="P340"/>
  <c r="P339" s="1"/>
  <c r="P338" s="1"/>
  <c r="BK340"/>
  <c r="J340"/>
  <c r="BF340" s="1"/>
  <c r="BI335"/>
  <c r="BH335"/>
  <c r="BG335"/>
  <c r="BE335"/>
  <c r="T335"/>
  <c r="R335"/>
  <c r="P335"/>
  <c r="BK335"/>
  <c r="J335"/>
  <c r="BF335" s="1"/>
  <c r="BI324"/>
  <c r="BH324"/>
  <c r="BG324"/>
  <c r="BE324"/>
  <c r="T324"/>
  <c r="R324"/>
  <c r="P324"/>
  <c r="BK324"/>
  <c r="J324"/>
  <c r="BF324" s="1"/>
  <c r="BI323"/>
  <c r="BH323"/>
  <c r="BG323"/>
  <c r="BE323"/>
  <c r="T323"/>
  <c r="R323"/>
  <c r="P323"/>
  <c r="BK323"/>
  <c r="J323"/>
  <c r="BF323" s="1"/>
  <c r="BI322"/>
  <c r="BH322"/>
  <c r="BG322"/>
  <c r="BE322"/>
  <c r="T322"/>
  <c r="T321" s="1"/>
  <c r="R322"/>
  <c r="R321" s="1"/>
  <c r="P322"/>
  <c r="P321" s="1"/>
  <c r="BK322"/>
  <c r="BK321" s="1"/>
  <c r="J321" s="1"/>
  <c r="J108" s="1"/>
  <c r="J322"/>
  <c r="BF322"/>
  <c r="BI320"/>
  <c r="BH320"/>
  <c r="BG320"/>
  <c r="BE320"/>
  <c r="T320"/>
  <c r="R320"/>
  <c r="P320"/>
  <c r="BK320"/>
  <c r="J320"/>
  <c r="BF320" s="1"/>
  <c r="BI319"/>
  <c r="BH319"/>
  <c r="BG319"/>
  <c r="BE319"/>
  <c r="T319"/>
  <c r="R319"/>
  <c r="P319"/>
  <c r="BK319"/>
  <c r="J319"/>
  <c r="BF319" s="1"/>
  <c r="BI318"/>
  <c r="BH318"/>
  <c r="BG318"/>
  <c r="BE318"/>
  <c r="T318"/>
  <c r="R318"/>
  <c r="P318"/>
  <c r="BK318"/>
  <c r="J318"/>
  <c r="BF318" s="1"/>
  <c r="BI317"/>
  <c r="BH317"/>
  <c r="BG317"/>
  <c r="BE317"/>
  <c r="T317"/>
  <c r="T316" s="1"/>
  <c r="R317"/>
  <c r="R316" s="1"/>
  <c r="P317"/>
  <c r="P316" s="1"/>
  <c r="BK317"/>
  <c r="J317"/>
  <c r="BF317" s="1"/>
  <c r="BI315"/>
  <c r="BH315"/>
  <c r="BG315"/>
  <c r="BE315"/>
  <c r="T315"/>
  <c r="R315"/>
  <c r="P315"/>
  <c r="BK315"/>
  <c r="J315"/>
  <c r="BF315" s="1"/>
  <c r="BI314"/>
  <c r="BH314"/>
  <c r="BG314"/>
  <c r="BE314"/>
  <c r="T314"/>
  <c r="R314"/>
  <c r="P314"/>
  <c r="BK314"/>
  <c r="J314"/>
  <c r="BF314" s="1"/>
  <c r="BI313"/>
  <c r="BH313"/>
  <c r="BG313"/>
  <c r="BE313"/>
  <c r="T313"/>
  <c r="R313"/>
  <c r="P313"/>
  <c r="BK313"/>
  <c r="J313"/>
  <c r="BF313" s="1"/>
  <c r="BI312"/>
  <c r="BH312"/>
  <c r="BG312"/>
  <c r="BE312"/>
  <c r="T312"/>
  <c r="R312"/>
  <c r="P312"/>
  <c r="BK312"/>
  <c r="J312"/>
  <c r="BF312" s="1"/>
  <c r="BI311"/>
  <c r="BH311"/>
  <c r="BG311"/>
  <c r="BE311"/>
  <c r="T311"/>
  <c r="R311"/>
  <c r="P311"/>
  <c r="BK311"/>
  <c r="J311"/>
  <c r="BF311" s="1"/>
  <c r="BI310"/>
  <c r="BH310"/>
  <c r="BG310"/>
  <c r="BE310"/>
  <c r="T310"/>
  <c r="R310"/>
  <c r="P310"/>
  <c r="BK310"/>
  <c r="J310"/>
  <c r="BF310" s="1"/>
  <c r="BI309"/>
  <c r="BH309"/>
  <c r="BG309"/>
  <c r="BE309"/>
  <c r="T309"/>
  <c r="R309"/>
  <c r="P309"/>
  <c r="BK309"/>
  <c r="J309"/>
  <c r="BF309" s="1"/>
  <c r="BI308"/>
  <c r="BH308"/>
  <c r="BG308"/>
  <c r="BE308"/>
  <c r="T308"/>
  <c r="R308"/>
  <c r="P308"/>
  <c r="BK308"/>
  <c r="J308"/>
  <c r="BF308" s="1"/>
  <c r="BI307"/>
  <c r="BH307"/>
  <c r="BG307"/>
  <c r="BE307"/>
  <c r="T307"/>
  <c r="R307"/>
  <c r="P307"/>
  <c r="BK307"/>
  <c r="J307"/>
  <c r="BF307" s="1"/>
  <c r="BI306"/>
  <c r="BH306"/>
  <c r="BG306"/>
  <c r="BE306"/>
  <c r="T306"/>
  <c r="R306"/>
  <c r="P306"/>
  <c r="BK306"/>
  <c r="J306"/>
  <c r="BF306" s="1"/>
  <c r="BI305"/>
  <c r="BH305"/>
  <c r="BG305"/>
  <c r="BE305"/>
  <c r="T305"/>
  <c r="R305"/>
  <c r="P305"/>
  <c r="BK305"/>
  <c r="J305"/>
  <c r="BF305" s="1"/>
  <c r="BI304"/>
  <c r="BH304"/>
  <c r="BG304"/>
  <c r="BE304"/>
  <c r="T304"/>
  <c r="R304"/>
  <c r="P304"/>
  <c r="BK304"/>
  <c r="J304"/>
  <c r="BF304" s="1"/>
  <c r="BI303"/>
  <c r="BH303"/>
  <c r="BG303"/>
  <c r="BE303"/>
  <c r="T303"/>
  <c r="R303"/>
  <c r="P303"/>
  <c r="BK303"/>
  <c r="J303"/>
  <c r="BF303" s="1"/>
  <c r="BI302"/>
  <c r="BH302"/>
  <c r="BG302"/>
  <c r="BE302"/>
  <c r="T302"/>
  <c r="R302"/>
  <c r="P302"/>
  <c r="BK302"/>
  <c r="J302"/>
  <c r="BF302" s="1"/>
  <c r="BI301"/>
  <c r="BH301"/>
  <c r="BG301"/>
  <c r="BE301"/>
  <c r="T301"/>
  <c r="R301"/>
  <c r="P301"/>
  <c r="BK301"/>
  <c r="J301"/>
  <c r="BF301"/>
  <c r="BI300"/>
  <c r="BH300"/>
  <c r="BG300"/>
  <c r="BE300"/>
  <c r="T300"/>
  <c r="R300"/>
  <c r="P300"/>
  <c r="BK300"/>
  <c r="J300"/>
  <c r="BF300" s="1"/>
  <c r="BI299"/>
  <c r="BH299"/>
  <c r="BG299"/>
  <c r="BE299"/>
  <c r="T299"/>
  <c r="R299"/>
  <c r="P299"/>
  <c r="BK299"/>
  <c r="J299"/>
  <c r="BF299" s="1"/>
  <c r="BI298"/>
  <c r="BH298"/>
  <c r="BG298"/>
  <c r="BE298"/>
  <c r="T298"/>
  <c r="R298"/>
  <c r="P298"/>
  <c r="BK298"/>
  <c r="J298"/>
  <c r="BF298" s="1"/>
  <c r="BI297"/>
  <c r="BH297"/>
  <c r="BG297"/>
  <c r="BE297"/>
  <c r="T297"/>
  <c r="R297"/>
  <c r="P297"/>
  <c r="BK297"/>
  <c r="J297"/>
  <c r="BF297"/>
  <c r="BI296"/>
  <c r="BH296"/>
  <c r="BG296"/>
  <c r="BE296"/>
  <c r="T296"/>
  <c r="R296"/>
  <c r="P296"/>
  <c r="BK296"/>
  <c r="J296"/>
  <c r="BF296" s="1"/>
  <c r="BI295"/>
  <c r="BH295"/>
  <c r="BG295"/>
  <c r="BE295"/>
  <c r="T295"/>
  <c r="R295"/>
  <c r="P295"/>
  <c r="BK295"/>
  <c r="J295"/>
  <c r="BF295" s="1"/>
  <c r="BI294"/>
  <c r="BH294"/>
  <c r="BG294"/>
  <c r="BE294"/>
  <c r="T294"/>
  <c r="R294"/>
  <c r="P294"/>
  <c r="BK294"/>
  <c r="J294"/>
  <c r="BF294" s="1"/>
  <c r="BI293"/>
  <c r="BH293"/>
  <c r="BG293"/>
  <c r="BE293"/>
  <c r="T293"/>
  <c r="R293"/>
  <c r="P293"/>
  <c r="BK293"/>
  <c r="J293"/>
  <c r="BF293" s="1"/>
  <c r="BI292"/>
  <c r="BH292"/>
  <c r="BG292"/>
  <c r="BE292"/>
  <c r="T292"/>
  <c r="R292"/>
  <c r="P292"/>
  <c r="BK292"/>
  <c r="J292"/>
  <c r="BF292" s="1"/>
  <c r="BI291"/>
  <c r="BH291"/>
  <c r="BG291"/>
  <c r="BE291"/>
  <c r="T291"/>
  <c r="R291"/>
  <c r="P291"/>
  <c r="BK291"/>
  <c r="J291"/>
  <c r="BF291" s="1"/>
  <c r="BI290"/>
  <c r="BH290"/>
  <c r="BG290"/>
  <c r="BE290"/>
  <c r="T290"/>
  <c r="R290"/>
  <c r="P290"/>
  <c r="BK290"/>
  <c r="J290"/>
  <c r="BF290" s="1"/>
  <c r="BI289"/>
  <c r="BH289"/>
  <c r="BG289"/>
  <c r="BE289"/>
  <c r="T289"/>
  <c r="R289"/>
  <c r="P289"/>
  <c r="BK289"/>
  <c r="J289"/>
  <c r="BF289"/>
  <c r="BI288"/>
  <c r="BH288"/>
  <c r="BG288"/>
  <c r="BE288"/>
  <c r="T288"/>
  <c r="R288"/>
  <c r="P288"/>
  <c r="BK288"/>
  <c r="J288"/>
  <c r="BF288" s="1"/>
  <c r="BI287"/>
  <c r="BH287"/>
  <c r="BG287"/>
  <c r="BE287"/>
  <c r="T287"/>
  <c r="R287"/>
  <c r="P287"/>
  <c r="BK287"/>
  <c r="J287"/>
  <c r="BF287" s="1"/>
  <c r="BI286"/>
  <c r="BH286"/>
  <c r="BG286"/>
  <c r="BE286"/>
  <c r="T286"/>
  <c r="R286"/>
  <c r="P286"/>
  <c r="BK286"/>
  <c r="J286"/>
  <c r="BF286" s="1"/>
  <c r="BI282"/>
  <c r="BH282"/>
  <c r="BG282"/>
  <c r="BE282"/>
  <c r="T282"/>
  <c r="R282"/>
  <c r="P282"/>
  <c r="BK282"/>
  <c r="J282"/>
  <c r="BF282" s="1"/>
  <c r="BI281"/>
  <c r="BH281"/>
  <c r="BG281"/>
  <c r="BE281"/>
  <c r="T281"/>
  <c r="R281"/>
  <c r="P281"/>
  <c r="BK281"/>
  <c r="J281"/>
  <c r="BF281" s="1"/>
  <c r="BI280"/>
  <c r="BH280"/>
  <c r="BG280"/>
  <c r="BE280"/>
  <c r="T280"/>
  <c r="R280"/>
  <c r="P280"/>
  <c r="BK280"/>
  <c r="J280"/>
  <c r="BF280" s="1"/>
  <c r="BI276"/>
  <c r="BH276"/>
  <c r="BG276"/>
  <c r="BE276"/>
  <c r="T276"/>
  <c r="R276"/>
  <c r="P276"/>
  <c r="BK276"/>
  <c r="J276"/>
  <c r="BF276" s="1"/>
  <c r="BI275"/>
  <c r="BH275"/>
  <c r="BG275"/>
  <c r="BE275"/>
  <c r="T275"/>
  <c r="R275"/>
  <c r="P275"/>
  <c r="BK275"/>
  <c r="J275"/>
  <c r="BF275"/>
  <c r="BI274"/>
  <c r="BH274"/>
  <c r="BG274"/>
  <c r="BE274"/>
  <c r="T274"/>
  <c r="R274"/>
  <c r="P274"/>
  <c r="BK274"/>
  <c r="J274"/>
  <c r="BF274" s="1"/>
  <c r="BI273"/>
  <c r="BH273"/>
  <c r="BG273"/>
  <c r="BE273"/>
  <c r="T273"/>
  <c r="R273"/>
  <c r="P273"/>
  <c r="BK273"/>
  <c r="J273"/>
  <c r="BF273" s="1"/>
  <c r="BI272"/>
  <c r="BH272"/>
  <c r="BG272"/>
  <c r="BE272"/>
  <c r="T272"/>
  <c r="R272"/>
  <c r="P272"/>
  <c r="BK272"/>
  <c r="J272"/>
  <c r="BF272" s="1"/>
  <c r="BI271"/>
  <c r="BH271"/>
  <c r="BG271"/>
  <c r="BE271"/>
  <c r="T271"/>
  <c r="R271"/>
  <c r="R269" s="1"/>
  <c r="P271"/>
  <c r="BK271"/>
  <c r="J271"/>
  <c r="BF271"/>
  <c r="BI270"/>
  <c r="BH270"/>
  <c r="BG270"/>
  <c r="BE270"/>
  <c r="T270"/>
  <c r="T269" s="1"/>
  <c r="R270"/>
  <c r="P270"/>
  <c r="P269" s="1"/>
  <c r="BK270"/>
  <c r="J270"/>
  <c r="BF270" s="1"/>
  <c r="BI268"/>
  <c r="BH268"/>
  <c r="BG268"/>
  <c r="BE268"/>
  <c r="T268"/>
  <c r="R268"/>
  <c r="P268"/>
  <c r="BK268"/>
  <c r="J268"/>
  <c r="BF268" s="1"/>
  <c r="BI267"/>
  <c r="BH267"/>
  <c r="BG267"/>
  <c r="BE267"/>
  <c r="T267"/>
  <c r="R267"/>
  <c r="P267"/>
  <c r="BK267"/>
  <c r="J267"/>
  <c r="BF267" s="1"/>
  <c r="BI266"/>
  <c r="BH266"/>
  <c r="BG266"/>
  <c r="BE266"/>
  <c r="T266"/>
  <c r="R266"/>
  <c r="P266"/>
  <c r="BK266"/>
  <c r="J266"/>
  <c r="BF266" s="1"/>
  <c r="BI265"/>
  <c r="BH265"/>
  <c r="BG265"/>
  <c r="BE265"/>
  <c r="T265"/>
  <c r="R265"/>
  <c r="P265"/>
  <c r="BK265"/>
  <c r="J265"/>
  <c r="BF265"/>
  <c r="BI264"/>
  <c r="BH264"/>
  <c r="BG264"/>
  <c r="BE264"/>
  <c r="T264"/>
  <c r="R264"/>
  <c r="P264"/>
  <c r="BK264"/>
  <c r="J264"/>
  <c r="BF264" s="1"/>
  <c r="BI263"/>
  <c r="BH263"/>
  <c r="BG263"/>
  <c r="BE263"/>
  <c r="T263"/>
  <c r="R263"/>
  <c r="P263"/>
  <c r="BK263"/>
  <c r="J263"/>
  <c r="BF263" s="1"/>
  <c r="BI262"/>
  <c r="BH262"/>
  <c r="BG262"/>
  <c r="BE262"/>
  <c r="T262"/>
  <c r="R262"/>
  <c r="P262"/>
  <c r="BK262"/>
  <c r="J262"/>
  <c r="BF262" s="1"/>
  <c r="BI261"/>
  <c r="BH261"/>
  <c r="BG261"/>
  <c r="BE261"/>
  <c r="T261"/>
  <c r="R261"/>
  <c r="P261"/>
  <c r="BK261"/>
  <c r="J261"/>
  <c r="BF261"/>
  <c r="BI260"/>
  <c r="BH260"/>
  <c r="BG260"/>
  <c r="BE260"/>
  <c r="T260"/>
  <c r="R260"/>
  <c r="P260"/>
  <c r="BK260"/>
  <c r="J260"/>
  <c r="BF260" s="1"/>
  <c r="BI258"/>
  <c r="BH258"/>
  <c r="BG258"/>
  <c r="BE258"/>
  <c r="T258"/>
  <c r="R258"/>
  <c r="P258"/>
  <c r="BK258"/>
  <c r="J258"/>
  <c r="BF258" s="1"/>
  <c r="BI257"/>
  <c r="BH257"/>
  <c r="BG257"/>
  <c r="BE257"/>
  <c r="T257"/>
  <c r="R257"/>
  <c r="P257"/>
  <c r="BK257"/>
  <c r="J257"/>
  <c r="BF257" s="1"/>
  <c r="BI255"/>
  <c r="BH255"/>
  <c r="BG255"/>
  <c r="BE255"/>
  <c r="T255"/>
  <c r="R255"/>
  <c r="P255"/>
  <c r="BK255"/>
  <c r="J255"/>
  <c r="BF255"/>
  <c r="BI254"/>
  <c r="BH254"/>
  <c r="BG254"/>
  <c r="BE254"/>
  <c r="T254"/>
  <c r="R254"/>
  <c r="P254"/>
  <c r="BK254"/>
  <c r="J254"/>
  <c r="BF254" s="1"/>
  <c r="BI253"/>
  <c r="BH253"/>
  <c r="BG253"/>
  <c r="BE253"/>
  <c r="T253"/>
  <c r="R253"/>
  <c r="P253"/>
  <c r="BK253"/>
  <c r="J253"/>
  <c r="BF253" s="1"/>
  <c r="BI252"/>
  <c r="BH252"/>
  <c r="BG252"/>
  <c r="BE252"/>
  <c r="T252"/>
  <c r="R252"/>
  <c r="P252"/>
  <c r="BK252"/>
  <c r="J252"/>
  <c r="BF252" s="1"/>
  <c r="BI251"/>
  <c r="BH251"/>
  <c r="BG251"/>
  <c r="BE251"/>
  <c r="T251"/>
  <c r="R251"/>
  <c r="P251"/>
  <c r="BK251"/>
  <c r="J251"/>
  <c r="BF251"/>
  <c r="BI250"/>
  <c r="BH250"/>
  <c r="BG250"/>
  <c r="BE250"/>
  <c r="T250"/>
  <c r="R250"/>
  <c r="P250"/>
  <c r="BK250"/>
  <c r="J250"/>
  <c r="BF250" s="1"/>
  <c r="BI249"/>
  <c r="BH249"/>
  <c r="BG249"/>
  <c r="BE249"/>
  <c r="T249"/>
  <c r="R249"/>
  <c r="P249"/>
  <c r="BK249"/>
  <c r="J249"/>
  <c r="BF249" s="1"/>
  <c r="BI248"/>
  <c r="BH248"/>
  <c r="BG248"/>
  <c r="BE248"/>
  <c r="T248"/>
  <c r="R248"/>
  <c r="P248"/>
  <c r="BK248"/>
  <c r="J248"/>
  <c r="BF248" s="1"/>
  <c r="BI247"/>
  <c r="BH247"/>
  <c r="BG247"/>
  <c r="BE247"/>
  <c r="T247"/>
  <c r="R247"/>
  <c r="P247"/>
  <c r="BK247"/>
  <c r="J247"/>
  <c r="BF247"/>
  <c r="BI246"/>
  <c r="BH246"/>
  <c r="BG246"/>
  <c r="BE246"/>
  <c r="T246"/>
  <c r="R246"/>
  <c r="P246"/>
  <c r="BK246"/>
  <c r="J246"/>
  <c r="BF246" s="1"/>
  <c r="BI245"/>
  <c r="BH245"/>
  <c r="BG245"/>
  <c r="BE245"/>
  <c r="T245"/>
  <c r="R245"/>
  <c r="P245"/>
  <c r="BK245"/>
  <c r="J245"/>
  <c r="BF245" s="1"/>
  <c r="BI243"/>
  <c r="BH243"/>
  <c r="BG243"/>
  <c r="BE243"/>
  <c r="T243"/>
  <c r="R243"/>
  <c r="P243"/>
  <c r="BK243"/>
  <c r="J243"/>
  <c r="BF243"/>
  <c r="BI242"/>
  <c r="BH242"/>
  <c r="BG242"/>
  <c r="BE242"/>
  <c r="T242"/>
  <c r="R242"/>
  <c r="P242"/>
  <c r="BK242"/>
  <c r="J242"/>
  <c r="BF242" s="1"/>
  <c r="BI241"/>
  <c r="BH241"/>
  <c r="BG241"/>
  <c r="BE241"/>
  <c r="T241"/>
  <c r="R241"/>
  <c r="P241"/>
  <c r="BK241"/>
  <c r="J241"/>
  <c r="BF241" s="1"/>
  <c r="BI240"/>
  <c r="BH240"/>
  <c r="BG240"/>
  <c r="BE240"/>
  <c r="T240"/>
  <c r="R240"/>
  <c r="P240"/>
  <c r="P238" s="1"/>
  <c r="BK240"/>
  <c r="J240"/>
  <c r="BF240"/>
  <c r="BI239"/>
  <c r="BH239"/>
  <c r="BG239"/>
  <c r="BE239"/>
  <c r="T239"/>
  <c r="T238" s="1"/>
  <c r="R239"/>
  <c r="R238"/>
  <c r="P239"/>
  <c r="BK239"/>
  <c r="J239"/>
  <c r="BF239"/>
  <c r="BI237"/>
  <c r="BH237"/>
  <c r="BG237"/>
  <c r="BE237"/>
  <c r="T237"/>
  <c r="R237"/>
  <c r="P237"/>
  <c r="BK237"/>
  <c r="J237"/>
  <c r="BF237"/>
  <c r="BI235"/>
  <c r="BH235"/>
  <c r="BG235"/>
  <c r="BE235"/>
  <c r="T235"/>
  <c r="R235"/>
  <c r="P235"/>
  <c r="BK235"/>
  <c r="J235"/>
  <c r="BF235"/>
  <c r="BI230"/>
  <c r="BH230"/>
  <c r="BG230"/>
  <c r="BE230"/>
  <c r="T230"/>
  <c r="R230"/>
  <c r="P230"/>
  <c r="BK230"/>
  <c r="J230"/>
  <c r="BF230" s="1"/>
  <c r="BI228"/>
  <c r="BH228"/>
  <c r="BG228"/>
  <c r="BE228"/>
  <c r="T228"/>
  <c r="R228"/>
  <c r="P228"/>
  <c r="BK228"/>
  <c r="J228"/>
  <c r="BF228"/>
  <c r="BI225"/>
  <c r="BH225"/>
  <c r="BG225"/>
  <c r="BE225"/>
  <c r="T225"/>
  <c r="R225"/>
  <c r="P225"/>
  <c r="BK225"/>
  <c r="J225"/>
  <c r="BF225"/>
  <c r="BI224"/>
  <c r="BH224"/>
  <c r="BG224"/>
  <c r="BE224"/>
  <c r="T224"/>
  <c r="R224"/>
  <c r="P224"/>
  <c r="BK224"/>
  <c r="J224"/>
  <c r="BF224"/>
  <c r="BI222"/>
  <c r="BH222"/>
  <c r="BG222"/>
  <c r="BE222"/>
  <c r="T222"/>
  <c r="R222"/>
  <c r="P222"/>
  <c r="BK222"/>
  <c r="J222"/>
  <c r="BF222" s="1"/>
  <c r="BI216"/>
  <c r="BH216"/>
  <c r="BG216"/>
  <c r="BE216"/>
  <c r="T216"/>
  <c r="R216"/>
  <c r="P216"/>
  <c r="BK216"/>
  <c r="J216"/>
  <c r="BF216"/>
  <c r="BI214"/>
  <c r="BH214"/>
  <c r="BG214"/>
  <c r="BE214"/>
  <c r="T214"/>
  <c r="R214"/>
  <c r="P214"/>
  <c r="BK214"/>
  <c r="J214"/>
  <c r="BF214"/>
  <c r="BI213"/>
  <c r="BH213"/>
  <c r="BG213"/>
  <c r="BE213"/>
  <c r="T213"/>
  <c r="R213"/>
  <c r="P213"/>
  <c r="BK213"/>
  <c r="J213"/>
  <c r="BF213" s="1"/>
  <c r="BI212"/>
  <c r="BH212"/>
  <c r="BG212"/>
  <c r="BE212"/>
  <c r="T212"/>
  <c r="R212"/>
  <c r="P212"/>
  <c r="BK212"/>
  <c r="J212"/>
  <c r="BF212"/>
  <c r="BI211"/>
  <c r="BH211"/>
  <c r="BG211"/>
  <c r="BE211"/>
  <c r="T211"/>
  <c r="R211"/>
  <c r="P211"/>
  <c r="BK211"/>
  <c r="J211"/>
  <c r="BF211"/>
  <c r="BI210"/>
  <c r="BH210"/>
  <c r="BG210"/>
  <c r="BE210"/>
  <c r="T210"/>
  <c r="R210"/>
  <c r="P210"/>
  <c r="BK210"/>
  <c r="J210"/>
  <c r="BF210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6"/>
  <c r="BH206"/>
  <c r="BG206"/>
  <c r="BE206"/>
  <c r="T206"/>
  <c r="R206"/>
  <c r="P206"/>
  <c r="BK206"/>
  <c r="J206"/>
  <c r="BF206"/>
  <c r="BI205"/>
  <c r="BH205"/>
  <c r="BG205"/>
  <c r="BE205"/>
  <c r="T205"/>
  <c r="R205"/>
  <c r="P205"/>
  <c r="BK205"/>
  <c r="J205"/>
  <c r="BF205"/>
  <c r="BI201"/>
  <c r="BH201"/>
  <c r="BG201"/>
  <c r="BE201"/>
  <c r="T201"/>
  <c r="R201"/>
  <c r="P201"/>
  <c r="BK201"/>
  <c r="J201"/>
  <c r="BF201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4"/>
  <c r="BH194"/>
  <c r="BG194"/>
  <c r="BE194"/>
  <c r="T194"/>
  <c r="R194"/>
  <c r="P194"/>
  <c r="BK194"/>
  <c r="J194"/>
  <c r="BF194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1"/>
  <c r="BH191"/>
  <c r="BG191"/>
  <c r="BE191"/>
  <c r="T191"/>
  <c r="R191"/>
  <c r="R187" s="1"/>
  <c r="P191"/>
  <c r="BK191"/>
  <c r="J191"/>
  <c r="BF191"/>
  <c r="BI190"/>
  <c r="BH190"/>
  <c r="BG190"/>
  <c r="BE190"/>
  <c r="T190"/>
  <c r="R190"/>
  <c r="P190"/>
  <c r="BK190"/>
  <c r="J190"/>
  <c r="BF190"/>
  <c r="BI188"/>
  <c r="BH188"/>
  <c r="BG188"/>
  <c r="BE188"/>
  <c r="T188"/>
  <c r="T187"/>
  <c r="R188"/>
  <c r="P188"/>
  <c r="P187"/>
  <c r="BK188"/>
  <c r="J188"/>
  <c r="BF188" s="1"/>
  <c r="BI186"/>
  <c r="BH186"/>
  <c r="BG186"/>
  <c r="BE186"/>
  <c r="T186"/>
  <c r="R186"/>
  <c r="P186"/>
  <c r="BK186"/>
  <c r="J186"/>
  <c r="BF186" s="1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 s="1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7"/>
  <c r="BH177"/>
  <c r="BG177"/>
  <c r="BE177"/>
  <c r="T177"/>
  <c r="R177"/>
  <c r="P177"/>
  <c r="BK177"/>
  <c r="J177"/>
  <c r="BF177" s="1"/>
  <c r="BI173"/>
  <c r="BH173"/>
  <c r="BG173"/>
  <c r="BE173"/>
  <c r="T173"/>
  <c r="T172"/>
  <c r="T171" s="1"/>
  <c r="R173"/>
  <c r="R172" s="1"/>
  <c r="R171" s="1"/>
  <c r="P173"/>
  <c r="P172"/>
  <c r="BK173"/>
  <c r="J173"/>
  <c r="BF173"/>
  <c r="BI170"/>
  <c r="BH170"/>
  <c r="BG170"/>
  <c r="BE170"/>
  <c r="T170"/>
  <c r="T169"/>
  <c r="R170"/>
  <c r="R169"/>
  <c r="P170"/>
  <c r="P169"/>
  <c r="BK170"/>
  <c r="BK169" s="1"/>
  <c r="J169" s="1"/>
  <c r="J101" s="1"/>
  <c r="J170"/>
  <c r="BF170" s="1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4"/>
  <c r="BH164"/>
  <c r="BG164"/>
  <c r="BE164"/>
  <c r="T164"/>
  <c r="R164"/>
  <c r="P164"/>
  <c r="BK164"/>
  <c r="J164"/>
  <c r="BF164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/>
  <c r="BI156"/>
  <c r="BH156"/>
  <c r="BG156"/>
  <c r="BE156"/>
  <c r="T156"/>
  <c r="R156"/>
  <c r="R151" s="1"/>
  <c r="P156"/>
  <c r="BK156"/>
  <c r="J156"/>
  <c r="BF156"/>
  <c r="BI154"/>
  <c r="BH154"/>
  <c r="BG154"/>
  <c r="BE154"/>
  <c r="T154"/>
  <c r="R154"/>
  <c r="P154"/>
  <c r="BK154"/>
  <c r="J154"/>
  <c r="BF154"/>
  <c r="BI152"/>
  <c r="BH152"/>
  <c r="BG152"/>
  <c r="BE152"/>
  <c r="T152"/>
  <c r="T151"/>
  <c r="R152"/>
  <c r="P152"/>
  <c r="P151"/>
  <c r="BK152"/>
  <c r="J152"/>
  <c r="BF152" s="1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R142" s="1"/>
  <c r="P147"/>
  <c r="BK147"/>
  <c r="J147"/>
  <c r="BF147" s="1"/>
  <c r="BI145"/>
  <c r="BH145"/>
  <c r="BG145"/>
  <c r="BE145"/>
  <c r="T145"/>
  <c r="R145"/>
  <c r="P145"/>
  <c r="BK145"/>
  <c r="J145"/>
  <c r="BF145"/>
  <c r="BI143"/>
  <c r="BH143"/>
  <c r="BG143"/>
  <c r="BE143"/>
  <c r="T143"/>
  <c r="T142"/>
  <c r="R143"/>
  <c r="P143"/>
  <c r="P142"/>
  <c r="BK143"/>
  <c r="J143"/>
  <c r="BF143" s="1"/>
  <c r="BI140"/>
  <c r="BH140"/>
  <c r="BG140"/>
  <c r="BE140"/>
  <c r="T140"/>
  <c r="T139"/>
  <c r="T138" s="1"/>
  <c r="T137" s="1"/>
  <c r="R140"/>
  <c r="R139"/>
  <c r="P140"/>
  <c r="P139"/>
  <c r="P138" s="1"/>
  <c r="BK140"/>
  <c r="BK139" s="1"/>
  <c r="J140"/>
  <c r="BF140" s="1"/>
  <c r="J133"/>
  <c r="F131"/>
  <c r="E129"/>
  <c r="BI116"/>
  <c r="BH116"/>
  <c r="BG116"/>
  <c r="BF116"/>
  <c r="BE116"/>
  <c r="BI115"/>
  <c r="BH115"/>
  <c r="BG115"/>
  <c r="BF115"/>
  <c r="BE115"/>
  <c r="J31"/>
  <c r="J91"/>
  <c r="F89"/>
  <c r="E87"/>
  <c r="J24"/>
  <c r="E24"/>
  <c r="J134" s="1"/>
  <c r="J23"/>
  <c r="J18"/>
  <c r="E18"/>
  <c r="F134" s="1"/>
  <c r="J17"/>
  <c r="J15"/>
  <c r="E15"/>
  <c r="F91" s="1"/>
  <c r="J14"/>
  <c r="J12"/>
  <c r="J89" s="1"/>
  <c r="E7"/>
  <c r="E85" s="1"/>
  <c r="AS94" i="1"/>
  <c r="L90"/>
  <c r="AM90"/>
  <c r="AM89"/>
  <c r="L89"/>
  <c r="AM87"/>
  <c r="L87"/>
  <c r="L85"/>
  <c r="L84"/>
  <c r="J89" i="3" l="1"/>
  <c r="BK305"/>
  <c r="J305" s="1"/>
  <c r="J112" s="1"/>
  <c r="BK281"/>
  <c r="J281" s="1"/>
  <c r="J108" s="1"/>
  <c r="BK248"/>
  <c r="J248" s="1"/>
  <c r="J107" s="1"/>
  <c r="BK224"/>
  <c r="J224" s="1"/>
  <c r="J106" s="1"/>
  <c r="BK180"/>
  <c r="J180" s="1"/>
  <c r="J105" s="1"/>
  <c r="BK155"/>
  <c r="J155" s="1"/>
  <c r="J101" s="1"/>
  <c r="BK149"/>
  <c r="J149" s="1"/>
  <c r="J100" s="1"/>
  <c r="F39"/>
  <c r="BD96" i="1" s="1"/>
  <c r="BK141" i="3"/>
  <c r="J141" s="1"/>
  <c r="J99" s="1"/>
  <c r="F37"/>
  <c r="BB96" i="1" s="1"/>
  <c r="J35" i="3"/>
  <c r="AV96" i="1" s="1"/>
  <c r="F38" i="3"/>
  <c r="BC96" i="1" s="1"/>
  <c r="F35" i="3"/>
  <c r="AZ96" i="1" s="1"/>
  <c r="BK339" i="2"/>
  <c r="J339" s="1"/>
  <c r="J110" s="1"/>
  <c r="BK338"/>
  <c r="J338" s="1"/>
  <c r="J109" s="1"/>
  <c r="BK316"/>
  <c r="J316" s="1"/>
  <c r="J107" s="1"/>
  <c r="BK269"/>
  <c r="J269" s="1"/>
  <c r="J106" s="1"/>
  <c r="BK238"/>
  <c r="J238" s="1"/>
  <c r="J105" s="1"/>
  <c r="BK187"/>
  <c r="J187" s="1"/>
  <c r="J104" s="1"/>
  <c r="BK172"/>
  <c r="BK151"/>
  <c r="J151" s="1"/>
  <c r="J100" s="1"/>
  <c r="F38"/>
  <c r="BC95" i="1" s="1"/>
  <c r="BK142" i="2"/>
  <c r="J142" s="1"/>
  <c r="J99" s="1"/>
  <c r="F39"/>
  <c r="BD95" i="1" s="1"/>
  <c r="F35" i="2"/>
  <c r="AZ95" i="1" s="1"/>
  <c r="F37" i="2"/>
  <c r="BB95" i="1" s="1"/>
  <c r="F92" i="2"/>
  <c r="J92"/>
  <c r="J135" i="3"/>
  <c r="F133" i="2"/>
  <c r="E127"/>
  <c r="J139"/>
  <c r="J98" s="1"/>
  <c r="F36"/>
  <c r="BA95" i="1" s="1"/>
  <c r="J36" i="2"/>
  <c r="AW95" i="1" s="1"/>
  <c r="P171" i="2"/>
  <c r="P137" s="1"/>
  <c r="AU95" i="1" s="1"/>
  <c r="AU94" s="1"/>
  <c r="J175" i="3"/>
  <c r="J104" s="1"/>
  <c r="J172" i="2"/>
  <c r="J103" s="1"/>
  <c r="R138"/>
  <c r="R137" s="1"/>
  <c r="F36" i="3"/>
  <c r="BA96" i="1" s="1"/>
  <c r="R174" i="3"/>
  <c r="R138" s="1"/>
  <c r="J35" i="2"/>
  <c r="AV95" i="1" s="1"/>
  <c r="J301" i="3"/>
  <c r="J111" s="1"/>
  <c r="F135"/>
  <c r="J36"/>
  <c r="AW96" i="1" s="1"/>
  <c r="J131" i="2"/>
  <c r="E128" i="3"/>
  <c r="BK174" l="1"/>
  <c r="J174" s="1"/>
  <c r="J103" s="1"/>
  <c r="BD94" i="1"/>
  <c r="W33" s="1"/>
  <c r="AT96"/>
  <c r="BB94"/>
  <c r="W31" s="1"/>
  <c r="BK139" i="3"/>
  <c r="J139" s="1"/>
  <c r="J97" s="1"/>
  <c r="BC94" i="1"/>
  <c r="AY94" s="1"/>
  <c r="AZ94"/>
  <c r="W29" s="1"/>
  <c r="BK171" i="2"/>
  <c r="J171" s="1"/>
  <c r="J102" s="1"/>
  <c r="BK138"/>
  <c r="J138" s="1"/>
  <c r="J97" s="1"/>
  <c r="AT95" i="1"/>
  <c r="BA94"/>
  <c r="BK138" i="3" l="1"/>
  <c r="J138" s="1"/>
  <c r="J96" s="1"/>
  <c r="J119" s="1"/>
  <c r="AX94" i="1"/>
  <c r="W32"/>
  <c r="AV94"/>
  <c r="AK29" s="1"/>
  <c r="BK137" i="2"/>
  <c r="J137" s="1"/>
  <c r="J96" s="1"/>
  <c r="J118" s="1"/>
  <c r="AW94" i="1"/>
  <c r="W30"/>
  <c r="J30" i="3" l="1"/>
  <c r="J32" s="1"/>
  <c r="J41" s="1"/>
  <c r="J30" i="2"/>
  <c r="J32" s="1"/>
  <c r="AG95" i="1" s="1"/>
  <c r="AK30"/>
  <c r="AT94"/>
  <c r="AG96" l="1"/>
  <c r="AN96" s="1"/>
  <c r="J41" i="2"/>
  <c r="AN95" i="1"/>
  <c r="AG94" l="1"/>
  <c r="AN94" s="1"/>
  <c r="AK26" l="1"/>
  <c r="AK35" s="1"/>
</calcChain>
</file>

<file path=xl/sharedStrings.xml><?xml version="1.0" encoding="utf-8"?>
<sst xmlns="http://schemas.openxmlformats.org/spreadsheetml/2006/main" count="4931" uniqueCount="920">
  <si>
    <t>Export Komplet</t>
  </si>
  <si>
    <t/>
  </si>
  <si>
    <t>2.0</t>
  </si>
  <si>
    <t>False</t>
  </si>
  <si>
    <t>{16f14321-7a0f-4aae-af9f-882fbe98851e}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</si>
  <si>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</si>
  <si>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</si>
  <si>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</si>
  <si>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</si>
  <si>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</si>
  <si>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</si>
  <si>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</si>
  <si>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061</t>
  </si>
  <si>
    <t>Stavba:</t>
  </si>
  <si>
    <t>JKSO:</t>
  </si>
  <si>
    <t>KS:</t>
  </si>
  <si>
    <t>Miesto:</t>
  </si>
  <si>
    <t>Dátum:</t>
  </si>
  <si>
    <t>Objednávateľ:</t>
  </si>
  <si>
    <t>IČO:</t>
  </si>
  <si>
    <t xml:space="preserve"> 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</si>
  <si>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</si>
  <si>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</si>
  <si>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</si>
  <si>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</si>
  <si>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</si>
  <si>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</si>
  <si>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</si>
  <si>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</si>
  <si>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</si>
  <si>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</si>
  <si>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</si>
  <si>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</si>
  <si>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</si>
  <si>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</si>
  <si>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</si>
  <si>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</si>
  <si>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</si>
  <si>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</si>
  <si>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</si>
  <si>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</si>
  <si>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</si>
  <si>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</si>
  <si>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</si>
  <si>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</si>
  <si>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</si>
  <si>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</si>
  <si>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</si>
  <si>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</si>
  <si>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</si>
  <si>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</si>
  <si>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</si>
  <si>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</si>
  <si>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</si>
  <si>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</si>
  <si>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</si>
  <si>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</si>
  <si>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</si>
  <si>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</si>
  <si>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</si>
  <si>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</si>
  <si>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</si>
  <si>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</si>
  <si>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</si>
  <si>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</si>
  <si>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</si>
  <si>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</si>
  <si>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</si>
  <si>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</si>
  <si>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</si>
  <si>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</si>
  <si>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</si>
  <si>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</si>
  <si>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I. etapa</t>
  </si>
  <si>
    <t>STA</t>
  </si>
  <si>
    <t>1</t>
  </si>
  <si>
    <t>{8a5d3c46-01f2-4b14-9c2e-6e6404a946e1}</t>
  </si>
  <si>
    <t>02</t>
  </si>
  <si>
    <t>II.etapa</t>
  </si>
  <si>
    <t>{76998378-193c-49db-8387-605c26565c27}</t>
  </si>
  <si>
    <t>KRYCÍ LIST ROZPOČTU</t>
  </si>
  <si>
    <t>Objekt:</t>
  </si>
  <si>
    <t>01 - I. etapa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</si>
  <si>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</si>
  <si>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</si>
  <si>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</si>
  <si>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</si>
  <si>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</si>
  <si>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</si>
  <si>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</si>
  <si>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</si>
  <si>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</si>
  <si>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</si>
  <si>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</si>
  <si>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</si>
  <si>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</si>
  <si>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</si>
  <si>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</si>
  <si>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</si>
  <si>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 xml:space="preserve">    765 - Konštrukcie - krytiny tvrdé</t>
  </si>
  <si>
    <t xml:space="preserve">    767 - Konštrukcie doplnkové kovové</t>
  </si>
  <si>
    <t xml:space="preserve">    783 - Nátery</t>
  </si>
  <si>
    <t>M - Práce a dodávky M</t>
  </si>
  <si>
    <t xml:space="preserve">    43-M - Montáž oceľových konštrukcií</t>
  </si>
  <si>
    <t>HZS - Hodinové zúčtovacie sadzby</t>
  </si>
  <si>
    <t>2) Ostatné náklady</t>
  </si>
  <si>
    <t>GZS</t>
  </si>
  <si>
    <t>VRN</t>
  </si>
  <si>
    <t>2</t>
  </si>
  <si>
    <t>Sťažené podmienky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</si>
  <si>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</si>
  <si>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</si>
  <si>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</si>
  <si>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</si>
  <si>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</si>
  <si>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</si>
  <si>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</si>
  <si>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</si>
  <si>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</si>
  <si>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</si>
  <si>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</si>
  <si>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</si>
  <si>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</si>
  <si>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</si>
  <si>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</si>
  <si>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</si>
  <si>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3</t>
  </si>
  <si>
    <t>Zvislé a kompletné konštrukcie</t>
  </si>
  <si>
    <t>K</t>
  </si>
  <si>
    <t>311231124</t>
  </si>
  <si>
    <t>Murivo nosné (m3) z tehál pálených plných rozmeru 290x140x65 mm, na maltu MVC</t>
  </si>
  <si>
    <t>m3</t>
  </si>
  <si>
    <t>4</t>
  </si>
  <si>
    <t>-1541429239</t>
  </si>
  <si>
    <t>VV</t>
  </si>
  <si>
    <t>0,150*6,0*0,5</t>
  </si>
  <si>
    <t>6</t>
  </si>
  <si>
    <t>Úpravy povrchov, podlahy, osadenie</t>
  </si>
  <si>
    <t>622460122</t>
  </si>
  <si>
    <t>Príprava vonkajšieho podkladu stien penetráciou hĺbkovou</t>
  </si>
  <si>
    <t>m2</t>
  </si>
  <si>
    <t>1943861359</t>
  </si>
  <si>
    <t>6,74+3,64+10,8"oprava povrchu komínov</t>
  </si>
  <si>
    <t>622460212</t>
  </si>
  <si>
    <t>Vonkajšia omietka stien vápenná jadrová (hrubá), hr. 15 mm</t>
  </si>
  <si>
    <t>-1934502560</t>
  </si>
  <si>
    <t>0,5*6,0*2</t>
  </si>
  <si>
    <t>622460243</t>
  </si>
  <si>
    <t>Vonkajšia omietka stien vápennocementová jadrová (hrubá), hr. 20 mm</t>
  </si>
  <si>
    <t>-448291995</t>
  </si>
  <si>
    <t>5</t>
  </si>
  <si>
    <t>622460251</t>
  </si>
  <si>
    <t>Vonkajšia omietka stien vápennocementová štuková (jemná), hr. 3 mm</t>
  </si>
  <si>
    <t>-550191866</t>
  </si>
  <si>
    <t>622463250</t>
  </si>
  <si>
    <t>Náter komínového telesa - hydrofóbny náter H705/5</t>
  </si>
  <si>
    <t>-1423937154</t>
  </si>
  <si>
    <t>6,74+3,64+10,8</t>
  </si>
  <si>
    <t>9</t>
  </si>
  <si>
    <t>Ostatné konštrukcie a práce-búranie</t>
  </si>
  <si>
    <t>7</t>
  </si>
  <si>
    <t>962032631</t>
  </si>
  <si>
    <t>Búranie komínov. muriva z tehál nad strechou na akúkoľvek maltu,  -1,63300t</t>
  </si>
  <si>
    <t>756997065</t>
  </si>
  <si>
    <t>2,86"komíny</t>
  </si>
  <si>
    <t>8</t>
  </si>
  <si>
    <t>962042334</t>
  </si>
  <si>
    <t>Búranie muriva alebo vybúranie otvorov plochy nad 4 m2 z betónu prostého pilierov,  -2,20000t</t>
  </si>
  <si>
    <t>-1235504813</t>
  </si>
  <si>
    <t>0,14"hlavice komínové</t>
  </si>
  <si>
    <t>97901</t>
  </si>
  <si>
    <t>Zvislá doprava sutiny a vybúraných hmôt za prvé podlažie - vypratanie sute z podkrovia</t>
  </si>
  <si>
    <t>t</t>
  </si>
  <si>
    <t>996589352</t>
  </si>
  <si>
    <t>1,5*2,2</t>
  </si>
  <si>
    <t>10</t>
  </si>
  <si>
    <t>979011201</t>
  </si>
  <si>
    <t>Plastový sklz na stavebnú suť výšky do 10 m</t>
  </si>
  <si>
    <t>ks</t>
  </si>
  <si>
    <t>-42131675</t>
  </si>
  <si>
    <t>11</t>
  </si>
  <si>
    <t>979011202</t>
  </si>
  <si>
    <t>Príplatok k cene za každý ďalší meter výšky</t>
  </si>
  <si>
    <t>m</t>
  </si>
  <si>
    <t>1472181039</t>
  </si>
  <si>
    <t>12</t>
  </si>
  <si>
    <t>979011232</t>
  </si>
  <si>
    <t>Demontáž sklzu na stavebnú suť výšky do 20 m</t>
  </si>
  <si>
    <t>187240085</t>
  </si>
  <si>
    <t>13</t>
  </si>
  <si>
    <t>979081111</t>
  </si>
  <si>
    <t>Odvoz sutiny a vybúraných hmôt na skládku do 1 km</t>
  </si>
  <si>
    <t>-331088067</t>
  </si>
  <si>
    <t>14</t>
  </si>
  <si>
    <t>979081121</t>
  </si>
  <si>
    <t>Odvoz sutiny a vybúraných hmôt na skládku za každý ďalší 1 km</t>
  </si>
  <si>
    <t>-1336447617</t>
  </si>
  <si>
    <t>41,505*15</t>
  </si>
  <si>
    <t>15</t>
  </si>
  <si>
    <t>979082111</t>
  </si>
  <si>
    <t>Vnútrostavenisková doprava sutiny a vybúraných hmôt do 10 m</t>
  </si>
  <si>
    <t>-1152584564</t>
  </si>
  <si>
    <t>41,5059*3</t>
  </si>
  <si>
    <t>16</t>
  </si>
  <si>
    <t>979089012</t>
  </si>
  <si>
    <t>Poplatok za skladovanie - betón, tehly, dlaždice (17 01) ostatné</t>
  </si>
  <si>
    <t>-27403336</t>
  </si>
  <si>
    <t>17</t>
  </si>
  <si>
    <t>979089713</t>
  </si>
  <si>
    <t>Prenájom kontajneru 7 m3</t>
  </si>
  <si>
    <t>808879073</t>
  </si>
  <si>
    <t>18</t>
  </si>
  <si>
    <t>979093111</t>
  </si>
  <si>
    <t>Uloženie sutiny na skládku s hrubým urovnaním bez zhutnenia</t>
  </si>
  <si>
    <t>-142228248</t>
  </si>
  <si>
    <t>99</t>
  </si>
  <si>
    <t>Presun hmôt HSV</t>
  </si>
  <si>
    <t>19</t>
  </si>
  <si>
    <t>999281111</t>
  </si>
  <si>
    <t>Presun hmôt pre opravy a údržbu objektov vrátane vonkajších plášťov výšky do 25 m</t>
  </si>
  <si>
    <t>1561508677</t>
  </si>
  <si>
    <t>PSV</t>
  </si>
  <si>
    <t>Práce a dodávky PSV</t>
  </si>
  <si>
    <t>712</t>
  </si>
  <si>
    <t>Izolácie striech, povlakové krytiny</t>
  </si>
  <si>
    <t>712290010</t>
  </si>
  <si>
    <t>Zhotovenie parozábrany pre strechy ploché do 10°</t>
  </si>
  <si>
    <t>1142836594</t>
  </si>
  <si>
    <t>110,0"plochá strecha</t>
  </si>
  <si>
    <t>20,0"úžľabie</t>
  </si>
  <si>
    <t>Súčet</t>
  </si>
  <si>
    <t>21</t>
  </si>
  <si>
    <t>M</t>
  </si>
  <si>
    <t>283240000400</t>
  </si>
  <si>
    <t>Poistná podstrešná paropriepustná fólia , hmotnosť 150 g/m2</t>
  </si>
  <si>
    <t>32</t>
  </si>
  <si>
    <t>-832932613</t>
  </si>
  <si>
    <t>130*1,15 'Přepočítané koeficientom množstva</t>
  </si>
  <si>
    <t>22</t>
  </si>
  <si>
    <t>712661703</t>
  </si>
  <si>
    <t>Zhotov. povlak. krytiny striech šikmých nad 30° gumami fóliou prilep. na celej ploche</t>
  </si>
  <si>
    <t>-2002862642</t>
  </si>
  <si>
    <t>23</t>
  </si>
  <si>
    <t>245920000900</t>
  </si>
  <si>
    <t>kg</t>
  </si>
  <si>
    <t>-279308143</t>
  </si>
  <si>
    <t>24</t>
  </si>
  <si>
    <t>247410003000</t>
  </si>
  <si>
    <t>1650310026</t>
  </si>
  <si>
    <t>25</t>
  </si>
  <si>
    <t>283220002000</t>
  </si>
  <si>
    <t>-1620846278</t>
  </si>
  <si>
    <t>26</t>
  </si>
  <si>
    <t>712990060</t>
  </si>
  <si>
    <t>Položenie geotextílie vodorovne alebo zvislo na strechy šikmé nad 30°</t>
  </si>
  <si>
    <t>-1125067901</t>
  </si>
  <si>
    <t>27</t>
  </si>
  <si>
    <t>693110005400</t>
  </si>
  <si>
    <t>Podkladná polyesterová netkaná textília</t>
  </si>
  <si>
    <t>903918795</t>
  </si>
  <si>
    <t>16*1,15 'Přepočítané koeficientom množstva</t>
  </si>
  <si>
    <t>28</t>
  </si>
  <si>
    <t>998712202</t>
  </si>
  <si>
    <t>Presun hmôt pre izoláciu povlakovej krytiny v objektoch výšky nad 6 do 12 m</t>
  </si>
  <si>
    <t>%</t>
  </si>
  <si>
    <t>1806137757</t>
  </si>
  <si>
    <t>762</t>
  </si>
  <si>
    <t>Konštrukcie tesárske</t>
  </si>
  <si>
    <t>29</t>
  </si>
  <si>
    <t>762084111</t>
  </si>
  <si>
    <t>Príplatok k cene za práce na strechách, na konštrukciách krovov, výšky nad 4 do 12 m</t>
  </si>
  <si>
    <t>185499702</t>
  </si>
  <si>
    <t>96,886+54,25+10,5+470,0+140,0+1750,0</t>
  </si>
  <si>
    <t>30</t>
  </si>
  <si>
    <t>762313112</t>
  </si>
  <si>
    <t>Montáž oceľových spojovacích prostriedkov - svorníkov, skrutiek dĺžky nad 150 do 300 mm</t>
  </si>
  <si>
    <t>1188047290</t>
  </si>
  <si>
    <t>31</t>
  </si>
  <si>
    <t>311110000700</t>
  </si>
  <si>
    <t>Matica šesťhranná hrubá M 16 mm oceľová</t>
  </si>
  <si>
    <t>tks</t>
  </si>
  <si>
    <t>504005347</t>
  </si>
  <si>
    <t>309020017500</t>
  </si>
  <si>
    <t>Skrutka svorníková M16 250x60x60 mm, pozinkovaná</t>
  </si>
  <si>
    <t>-512682993</t>
  </si>
  <si>
    <t>33</t>
  </si>
  <si>
    <t>762331922</t>
  </si>
  <si>
    <t>Vyrezanie časti strešnej väzby prierezovej plochy reziva do 224 cm2, dĺžky krovového prvku do 5 m -0,01200t</t>
  </si>
  <si>
    <t>1206388903</t>
  </si>
  <si>
    <t>34</t>
  </si>
  <si>
    <t>762331932</t>
  </si>
  <si>
    <t>Vyrezanie časti strešnej väzby prierezovej plochy reziva do 288 cm2, dĺžky krovového prvku do 5 m -0,01600t</t>
  </si>
  <si>
    <t>-401178477</t>
  </si>
  <si>
    <t>35</t>
  </si>
  <si>
    <t>762331942</t>
  </si>
  <si>
    <t>Vyrezanie časti strešnej väzby prierezovej plochy reziva do 450 cm2, dĺžky krovového prvku do 5 m -0,02500t</t>
  </si>
  <si>
    <t>1593132629</t>
  </si>
  <si>
    <t>36</t>
  </si>
  <si>
    <t>762341811</t>
  </si>
  <si>
    <t>Demontáž debnenia striech rovných, oblúkových do 60°, z dosiek hrubých, hobľovaných,  -0.01600t</t>
  </si>
  <si>
    <t>-1768353263</t>
  </si>
  <si>
    <t>175,0"plnŕ debnenie manzardy</t>
  </si>
  <si>
    <t>130,0"pultová strecha</t>
  </si>
  <si>
    <t>35,0"žľab medzi domom 47 a 46</t>
  </si>
  <si>
    <t>37</t>
  </si>
  <si>
    <t>762342811.</t>
  </si>
  <si>
    <t>Demontáž latovania striech so sklonom do 60 st., pri osovej vzdialenosti lát do 0, 22 m,  -0.00700t</t>
  </si>
  <si>
    <t>-1173250331</t>
  </si>
  <si>
    <t>2141,0"staré laťovanie</t>
  </si>
  <si>
    <t>2250,0"pultová strecha</t>
  </si>
  <si>
    <t>38</t>
  </si>
  <si>
    <t>762841811</t>
  </si>
  <si>
    <t>Demont.podbíjania obkladov stropov a striech sklonu do 60st., z dosiek hr.do 35 mm bez omietky,  -0.01400t</t>
  </si>
  <si>
    <t>1764018550</t>
  </si>
  <si>
    <t>39</t>
  </si>
  <si>
    <t>762084211</t>
  </si>
  <si>
    <t>Príplatok k cene pre debnenie a latovanie krovov, výšky nad 4 do 12 m</t>
  </si>
  <si>
    <t>-1945865556</t>
  </si>
  <si>
    <t>175,0+130,3+35,0+3,0</t>
  </si>
  <si>
    <t>40</t>
  </si>
  <si>
    <t>762331812</t>
  </si>
  <si>
    <t>Demontáž viazaných konštrukcií krovov so sklonom do 60°, prierez. plochy 120 - 224 cm2,  -0.01400t</t>
  </si>
  <si>
    <t>-413117842</t>
  </si>
  <si>
    <t>41</t>
  </si>
  <si>
    <t>762331814</t>
  </si>
  <si>
    <t>Demontáž viazaných konštrukcií krovov so sklonom do 60°, prierez. plochy 288 - 450 cm2,  -0.03200t</t>
  </si>
  <si>
    <t>-872622727</t>
  </si>
  <si>
    <t>42</t>
  </si>
  <si>
    <t>762331815</t>
  </si>
  <si>
    <t>Demontáž viazaných konštrukcií krovov so sklonom do 60°, prierez. plochy nad 450 cm2,  -0.04000t</t>
  </si>
  <si>
    <t>-1543654840</t>
  </si>
  <si>
    <t>43</t>
  </si>
  <si>
    <t>762332120</t>
  </si>
  <si>
    <t>Montáž viazaných konštrukcií krovov striech z reziva priemernej plochy 120-224 cm2</t>
  </si>
  <si>
    <t>504774609</t>
  </si>
  <si>
    <t>44</t>
  </si>
  <si>
    <t>762332130</t>
  </si>
  <si>
    <t>Montáž viazaných konštrukcií krovov striech z reziva priemernej plochy 224-288 cm2</t>
  </si>
  <si>
    <t>-1164296144</t>
  </si>
  <si>
    <t>45</t>
  </si>
  <si>
    <t>762332140</t>
  </si>
  <si>
    <t>Montáž viazaných konštrukcií krovov striech z reziva priemernej plochy 288-450 cm2</t>
  </si>
  <si>
    <t>-1090009708</t>
  </si>
  <si>
    <t>46</t>
  </si>
  <si>
    <t>60512000010</t>
  </si>
  <si>
    <t>Rezivo krovu</t>
  </si>
  <si>
    <t>643919249</t>
  </si>
  <si>
    <t>4,54545454545455*1,1 'Přepočítané koeficientom množstva</t>
  </si>
  <si>
    <t>47</t>
  </si>
  <si>
    <t>762341003</t>
  </si>
  <si>
    <t>Montáž debnenia jednoduchých striech, na krokvy a kontralaty z dosiek s vetracou medzerou</t>
  </si>
  <si>
    <t>-1460857463</t>
  </si>
  <si>
    <t>175,0"madzarda</t>
  </si>
  <si>
    <t>130,0"plné debnenie</t>
  </si>
  <si>
    <t>35,0"žľab medyi 46 a 47</t>
  </si>
  <si>
    <t>3,0</t>
  </si>
  <si>
    <t>Medzisúčet</t>
  </si>
  <si>
    <t>48</t>
  </si>
  <si>
    <t>605110007600</t>
  </si>
  <si>
    <t>Dosky a fošne zo smrekovca neopracované neomietané akosť A hr. 24-32 mm, š. 170-240 mm</t>
  </si>
  <si>
    <t>-2036864264</t>
  </si>
  <si>
    <t>343*0,0237 'Přepočítané koeficientom množstva</t>
  </si>
  <si>
    <t>49</t>
  </si>
  <si>
    <t>762341202</t>
  </si>
  <si>
    <t>Montáž latovania zložitých striech pre sklon do 60°</t>
  </si>
  <si>
    <t>1818001545</t>
  </si>
  <si>
    <t>50</t>
  </si>
  <si>
    <t>60514000220</t>
  </si>
  <si>
    <t>Laty zo smrekovca akosť I, prierez do 25 cm2, dĺ. 1000-1750 mm</t>
  </si>
  <si>
    <t>609558466</t>
  </si>
  <si>
    <t>1750,000*0,04*0,06</t>
  </si>
  <si>
    <t>4,2*1,10</t>
  </si>
  <si>
    <t>51</t>
  </si>
  <si>
    <t>762341253</t>
  </si>
  <si>
    <t>Montáž kontralát pre sklon nad 35°</t>
  </si>
  <si>
    <t>-1517158441</t>
  </si>
  <si>
    <t>470+140</t>
  </si>
  <si>
    <t>52</t>
  </si>
  <si>
    <t>605140002200</t>
  </si>
  <si>
    <t>649024057</t>
  </si>
  <si>
    <t>0,06*0,06*470</t>
  </si>
  <si>
    <t>0,08*0,035*140</t>
  </si>
  <si>
    <t>2,084*1,10</t>
  </si>
  <si>
    <t>53</t>
  </si>
  <si>
    <t>762395000</t>
  </si>
  <si>
    <t>Spojovacie prostriedky pre viazané konštrukcie krovov, debnenie a laťovanie, nadstrešné konštr., spádové kliny - svorky, dosky, klince, pásová oceľ, vruty</t>
  </si>
  <si>
    <t>-1884266709</t>
  </si>
  <si>
    <t>5,0+8,129+4,620+2,292</t>
  </si>
  <si>
    <t>54</t>
  </si>
  <si>
    <t>998762203</t>
  </si>
  <si>
    <t>Presun hmôt pre konštrukcie tesárske v objektoch výšky od 12 do 24 m</t>
  </si>
  <si>
    <t>1292981770</t>
  </si>
  <si>
    <t>764</t>
  </si>
  <si>
    <t>Konštrukcie klampiarske</t>
  </si>
  <si>
    <t>55</t>
  </si>
  <si>
    <t>764312822</t>
  </si>
  <si>
    <t>Demontáž krytiny hladkej strešnej z tabúľ 2000 x 670 mm, do 30st.,  -0,00751t</t>
  </si>
  <si>
    <t>1920770625</t>
  </si>
  <si>
    <t>56</t>
  </si>
  <si>
    <t>764322830</t>
  </si>
  <si>
    <t>Demontáž odkvapov na strechách s tvrdou krytinou bez podkladového plechu do 30° rš 400 mm,  -0,00320t</t>
  </si>
  <si>
    <t>-1262619457</t>
  </si>
  <si>
    <t>57</t>
  </si>
  <si>
    <t>764331830</t>
  </si>
  <si>
    <t>Demontáž lemovania múrov na strechách s tvrdou krytinou, so sklonom do 30st. rš 250 a 330 mm,  -0,00205t</t>
  </si>
  <si>
    <t>1021222668</t>
  </si>
  <si>
    <t>58</t>
  </si>
  <si>
    <t>764410850</t>
  </si>
  <si>
    <t>Demontáž oplechovania parapetov rš od 100 do 330 mm,  -0,00135t</t>
  </si>
  <si>
    <t>-1803971991</t>
  </si>
  <si>
    <t>59</t>
  </si>
  <si>
    <t>764430850</t>
  </si>
  <si>
    <t>Demontáž oplechovania múrov a nadmuroviek rš 600 mm,  -0,00337t</t>
  </si>
  <si>
    <t>618256963</t>
  </si>
  <si>
    <t>3,05+2,9+3,15</t>
  </si>
  <si>
    <t>60</t>
  </si>
  <si>
    <t>764451804</t>
  </si>
  <si>
    <t>Demontáž odpadových rúr štvorcových so stranou od 120 do 150 mm,  -0,00418t</t>
  </si>
  <si>
    <t>1849829549</t>
  </si>
  <si>
    <t>61</t>
  </si>
  <si>
    <t>764311281</t>
  </si>
  <si>
    <t>Krytiny hladké z pozinkovaného PZ plechu, zo zvitkov šírky 670 mm, sklon do 30°</t>
  </si>
  <si>
    <t>-741099725</t>
  </si>
  <si>
    <t>62</t>
  </si>
  <si>
    <t>764359213</t>
  </si>
  <si>
    <t>Kotlík kónický z pozinkovaného PZ plechu, pre rúry s priemerom od 125 do 150 mm</t>
  </si>
  <si>
    <t>1214646807</t>
  </si>
  <si>
    <t>63</t>
  </si>
  <si>
    <t>764391220</t>
  </si>
  <si>
    <t>Záveterná lišta z pozinkovaného PZ plechu, r.š. 330 mm</t>
  </si>
  <si>
    <t>1100673360</t>
  </si>
  <si>
    <t>64</t>
  </si>
  <si>
    <t>764392240</t>
  </si>
  <si>
    <t>Úžľabie z pozinkovaného PZ plechu, r.š. 500 mm</t>
  </si>
  <si>
    <t>422627034</t>
  </si>
  <si>
    <t>65</t>
  </si>
  <si>
    <t>764392280</t>
  </si>
  <si>
    <t>Úžľabie z pozinkovaného PZ plechu, r.š. 1000 mm</t>
  </si>
  <si>
    <t>-60274756</t>
  </si>
  <si>
    <t>66</t>
  </si>
  <si>
    <t>76439420</t>
  </si>
  <si>
    <t>Šikmá lemovka z pozinkovaného PZ plechu, r.š. 330 mm</t>
  </si>
  <si>
    <t>214954114</t>
  </si>
  <si>
    <t>67</t>
  </si>
  <si>
    <t>764321220</t>
  </si>
  <si>
    <t>Oplechovanie z pozinkovaného PZ plechu, ríms pod nadrímsovým žľabom vrátane podkladového plechu r.š. 500 mm</t>
  </si>
  <si>
    <t>-2079028488</t>
  </si>
  <si>
    <t>68</t>
  </si>
  <si>
    <t>764421260</t>
  </si>
  <si>
    <t>Oplechovanie ríms a ozdobných prvkov z pozinkovaného PZ plechu, r.š. 400 mm - manz.strecha</t>
  </si>
  <si>
    <t>-168404871</t>
  </si>
  <si>
    <t>69</t>
  </si>
  <si>
    <t>764322219</t>
  </si>
  <si>
    <t>Oplechovanie z pozinkovaného PZ plechu, odkvapov na strechách s tvrdou krytinou r.š. 250 mm - odkv. nos</t>
  </si>
  <si>
    <t>406456275</t>
  </si>
  <si>
    <t>70</t>
  </si>
  <si>
    <t>764324220</t>
  </si>
  <si>
    <t>Oplechovanie z pozinkovaného PZ plechu, odkvapov na strechách s tvrdou krytinou zo segmentov r.š. 330 mm - 2* 9,0 m</t>
  </si>
  <si>
    <t>1400389636</t>
  </si>
  <si>
    <t>9,0*2</t>
  </si>
  <si>
    <t>71</t>
  </si>
  <si>
    <t>764331230</t>
  </si>
  <si>
    <t>Lemovanie z pozinkovaného PZ plechu, múrov na strechách s tvrdou krytinou r.š. 330 mm</t>
  </si>
  <si>
    <t>1510162321</t>
  </si>
  <si>
    <t>72</t>
  </si>
  <si>
    <t>764339210</t>
  </si>
  <si>
    <t>Lemovanie z pozinkovaného PZ plechu, komínov v ploche na vlnitej, šablónovej alebo tvrdej krytine, r.š. 400 mm</t>
  </si>
  <si>
    <t>-421102786</t>
  </si>
  <si>
    <t>73</t>
  </si>
  <si>
    <t>764352229</t>
  </si>
  <si>
    <t>Žľaby z pozinkovaného PZ plechu, pododkvapové polkruhové r.š. 400 mm</t>
  </si>
  <si>
    <t>-257134142</t>
  </si>
  <si>
    <t>74</t>
  </si>
  <si>
    <t>764410250</t>
  </si>
  <si>
    <t>Oplechovanie parapetov z pozinkovaného PZ plechu, vrátane rohov r.š. 330 mm</t>
  </si>
  <si>
    <t>-126700456</t>
  </si>
  <si>
    <t>75</t>
  </si>
  <si>
    <t>764451204</t>
  </si>
  <si>
    <t>Zvodové rúry z pozinkovaného PZ plechu, štvorcové s dĺžkou strany 150 mm</t>
  </si>
  <si>
    <t>-1500824621</t>
  </si>
  <si>
    <t>76</t>
  </si>
  <si>
    <t>7644452</t>
  </si>
  <si>
    <t xml:space="preserve">Vnútorný rohový kus </t>
  </si>
  <si>
    <t>1405313166</t>
  </si>
  <si>
    <t>77</t>
  </si>
  <si>
    <t>7644453</t>
  </si>
  <si>
    <t>Kompenzátor žľabu z PZ plechu , r.š. 400 mm</t>
  </si>
  <si>
    <t>1557552298</t>
  </si>
  <si>
    <t>78</t>
  </si>
  <si>
    <t>7644454</t>
  </si>
  <si>
    <t>Dvojité koleno z PZ plechu , r.š. 450 mm</t>
  </si>
  <si>
    <t>617826350</t>
  </si>
  <si>
    <t>79</t>
  </si>
  <si>
    <t>7644455</t>
  </si>
  <si>
    <t>Atypický kotlík z PZ plechu , r.š. 300 mm</t>
  </si>
  <si>
    <t>-249197993</t>
  </si>
  <si>
    <t>80</t>
  </si>
  <si>
    <t>764171269</t>
  </si>
  <si>
    <t>Snehový zachytávač</t>
  </si>
  <si>
    <t>-1014045249</t>
  </si>
  <si>
    <t>81</t>
  </si>
  <si>
    <t>998764203</t>
  </si>
  <si>
    <t>Presun hmôt pre konštrukcie klampiarske v objektoch výšky nad 12 do 24 m</t>
  </si>
  <si>
    <t>-1382608187</t>
  </si>
  <si>
    <t>765</t>
  </si>
  <si>
    <t>Konštrukcie - krytiny tvrdé</t>
  </si>
  <si>
    <t>82</t>
  </si>
  <si>
    <t>765311810</t>
  </si>
  <si>
    <t>Demontáž keramickej krytiny pálenej uloženej na sucho od 15 ks/m2, do sutiny, sklon strechy do 45°, -0,05t</t>
  </si>
  <si>
    <t>-180000690</t>
  </si>
  <si>
    <t>83</t>
  </si>
  <si>
    <t>765318866</t>
  </si>
  <si>
    <t>Demontáž hrebeňa a nárožia z keramickej krytiny pálenej uloženej na sucho, do sutiny, sklon strechy do 45°, -0,02t</t>
  </si>
  <si>
    <t>989362640</t>
  </si>
  <si>
    <t>84</t>
  </si>
  <si>
    <t>765318868</t>
  </si>
  <si>
    <t>Demontáž hrebeňa a nárožia z keramickej krytiny pálenej uloženej na sucho, na ďaľšie použitie, sklon strechy do 45°, -0,01t</t>
  </si>
  <si>
    <t>-191441501</t>
  </si>
  <si>
    <t>85</t>
  </si>
  <si>
    <t>765312395</t>
  </si>
  <si>
    <t>Montáž keramickej krytiny TONDACH, jednoduchých striech, sklon od 35° do 60°</t>
  </si>
  <si>
    <t>-1557277983</t>
  </si>
  <si>
    <t>86</t>
  </si>
  <si>
    <t>765314392</t>
  </si>
  <si>
    <t>-935903824</t>
  </si>
  <si>
    <t>87</t>
  </si>
  <si>
    <t>765314395</t>
  </si>
  <si>
    <t>-1468884857</t>
  </si>
  <si>
    <t>88</t>
  </si>
  <si>
    <t>765314491</t>
  </si>
  <si>
    <t>1300003048</t>
  </si>
  <si>
    <t>1,5"ľavá strana</t>
  </si>
  <si>
    <t>1,5"pravá strana</t>
  </si>
  <si>
    <t>89</t>
  </si>
  <si>
    <t>765314591</t>
  </si>
  <si>
    <t>802275592</t>
  </si>
  <si>
    <t>90</t>
  </si>
  <si>
    <t>765314593</t>
  </si>
  <si>
    <t>-1624787658</t>
  </si>
  <si>
    <t>91</t>
  </si>
  <si>
    <t>7659010</t>
  </si>
  <si>
    <t>-1375178093</t>
  </si>
  <si>
    <t>430,00"krytina keramická</t>
  </si>
  <si>
    <t>110,0"krytina plechová</t>
  </si>
  <si>
    <t>92</t>
  </si>
  <si>
    <t>765901443.</t>
  </si>
  <si>
    <t>2015215626</t>
  </si>
  <si>
    <t>93</t>
  </si>
  <si>
    <t>765901446.</t>
  </si>
  <si>
    <t>1952159110</t>
  </si>
  <si>
    <t>94</t>
  </si>
  <si>
    <t>Pol1</t>
  </si>
  <si>
    <t>DRÁŽKOVÁ BOBROVKA okrúhly rez základná</t>
  </si>
  <si>
    <t>1125832399</t>
  </si>
  <si>
    <t>95</t>
  </si>
  <si>
    <t>Pol2</t>
  </si>
  <si>
    <t>DRÁŽKOVÁ BOBROVKA okrúhly rez  polovičná</t>
  </si>
  <si>
    <t>-1166070183</t>
  </si>
  <si>
    <t>96</t>
  </si>
  <si>
    <t>Pol3</t>
  </si>
  <si>
    <t>DRÁŽKOVÁ BOBROVKA okrúhly rez okrajová pravá</t>
  </si>
  <si>
    <t>68637489</t>
  </si>
  <si>
    <t>97</t>
  </si>
  <si>
    <t>Pol4</t>
  </si>
  <si>
    <t>DRÁŽKOVÁ BOBROVKA okrúhly rez okrajová ľavá</t>
  </si>
  <si>
    <t>918393545</t>
  </si>
  <si>
    <t>98</t>
  </si>
  <si>
    <t>Pol5</t>
  </si>
  <si>
    <t>DRÁŽKOVÁ BOBROVKA okrúhly rez vetracia</t>
  </si>
  <si>
    <t>-187003267</t>
  </si>
  <si>
    <t>Pol6</t>
  </si>
  <si>
    <t>DRÁŽKOVÁ BOBROVKA odkvapová</t>
  </si>
  <si>
    <t>1673805323</t>
  </si>
  <si>
    <t>100</t>
  </si>
  <si>
    <t>Pol7</t>
  </si>
  <si>
    <t>DRÁŽKOVÁ BOBROVKA odkvapová okrajová ľavá</t>
  </si>
  <si>
    <t>1826669050</t>
  </si>
  <si>
    <t>101</t>
  </si>
  <si>
    <t>Pol8</t>
  </si>
  <si>
    <t>DRÁŽKOVÁ BOBROVKA odkvapová okrajová pravá</t>
  </si>
  <si>
    <t>-2048958365</t>
  </si>
  <si>
    <t>102</t>
  </si>
  <si>
    <t>Pol9</t>
  </si>
  <si>
    <t>Hrebenáč hladký</t>
  </si>
  <si>
    <t>669403879</t>
  </si>
  <si>
    <t>103</t>
  </si>
  <si>
    <t>Pol10</t>
  </si>
  <si>
    <t>Príchytka hrebenáča</t>
  </si>
  <si>
    <t>1084067490</t>
  </si>
  <si>
    <t>104</t>
  </si>
  <si>
    <t>Pol11</t>
  </si>
  <si>
    <t>Univerzálny uzáver pre hrebenáč hladký</t>
  </si>
  <si>
    <t>1698875077</t>
  </si>
  <si>
    <t>105</t>
  </si>
  <si>
    <t>Pol12</t>
  </si>
  <si>
    <t>Vetrací pás 5000x280 mm (AL)</t>
  </si>
  <si>
    <t>-1823579220</t>
  </si>
  <si>
    <t>106</t>
  </si>
  <si>
    <t>Pol13</t>
  </si>
  <si>
    <t>Ochranný pás proti vtákom 5000x100mm (PVC)</t>
  </si>
  <si>
    <t>1727202323</t>
  </si>
  <si>
    <t>107</t>
  </si>
  <si>
    <t>Pol14</t>
  </si>
  <si>
    <t>MULTI - TAPE DT univerzálna lepiaca páska (obojstranná), 38mm x 50m</t>
  </si>
  <si>
    <t>650951289</t>
  </si>
  <si>
    <t>108</t>
  </si>
  <si>
    <t>Pol15</t>
  </si>
  <si>
    <t>-616144073</t>
  </si>
  <si>
    <t>109</t>
  </si>
  <si>
    <t>Pol16</t>
  </si>
  <si>
    <t>BATTEN STRIPE tesniaca páska cez kontralaty, 30cm x 50m</t>
  </si>
  <si>
    <t>-3886685</t>
  </si>
  <si>
    <t>110</t>
  </si>
  <si>
    <t>Pol17</t>
  </si>
  <si>
    <t>NAIL - TAPE BUTYL tesniaca páska pod kontralaty (butyl), 50mm x 30m</t>
  </si>
  <si>
    <t>1487104334</t>
  </si>
  <si>
    <t>111</t>
  </si>
  <si>
    <t>Pol18</t>
  </si>
  <si>
    <t>-1580130009</t>
  </si>
  <si>
    <t>112</t>
  </si>
  <si>
    <t>Pol19</t>
  </si>
  <si>
    <t>Rozbočovací hrebenáč  Y</t>
  </si>
  <si>
    <t>-1318835158</t>
  </si>
  <si>
    <t>113</t>
  </si>
  <si>
    <t>Pol20</t>
  </si>
  <si>
    <t>Koncový hrebenáč kvapka</t>
  </si>
  <si>
    <t>-1127011055</t>
  </si>
  <si>
    <t>114</t>
  </si>
  <si>
    <t>Pol21</t>
  </si>
  <si>
    <t>Držiak hrebeňovej laty s klincom - pevný 30mm</t>
  </si>
  <si>
    <t>1988651369</t>
  </si>
  <si>
    <t>115</t>
  </si>
  <si>
    <t>Pol22</t>
  </si>
  <si>
    <t>Skrutkový klinec s podložkou</t>
  </si>
  <si>
    <t>-527105948</t>
  </si>
  <si>
    <t>116</t>
  </si>
  <si>
    <t>Pol23</t>
  </si>
  <si>
    <t>Pás úžľabia 2000x500 mm Al - so stredovou stojatou drážkou</t>
  </si>
  <si>
    <t>1289566342</t>
  </si>
  <si>
    <t>117</t>
  </si>
  <si>
    <t>Pol24</t>
  </si>
  <si>
    <t>Tesniaci samolepiaci pás úžľabia  1000x60 mm - čierny</t>
  </si>
  <si>
    <t>-1056946426</t>
  </si>
  <si>
    <t>118</t>
  </si>
  <si>
    <t>Pol25</t>
  </si>
  <si>
    <t>Odkvapový plech pod fóliu 2000 x 170 mm Al</t>
  </si>
  <si>
    <t>-2059516260</t>
  </si>
  <si>
    <t>119</t>
  </si>
  <si>
    <t>Pol26</t>
  </si>
  <si>
    <t>DRÁŽKOVÁ BOBROVKA protisnehový hák</t>
  </si>
  <si>
    <t>-1252525719</t>
  </si>
  <si>
    <t>120</t>
  </si>
  <si>
    <t>Pol27</t>
  </si>
  <si>
    <t>916946890</t>
  </si>
  <si>
    <t>121</t>
  </si>
  <si>
    <t>998765203</t>
  </si>
  <si>
    <t>Presun hmôt pre tvrdé krytiny v objektoch výšky nad 12 do 24 m</t>
  </si>
  <si>
    <t>29973867</t>
  </si>
  <si>
    <t>767</t>
  </si>
  <si>
    <t>Konštrukcie doplnkové kovové</t>
  </si>
  <si>
    <t>122</t>
  </si>
  <si>
    <t>767212202</t>
  </si>
  <si>
    <t>Dodávka a montáž oceľového výlezu na strechu do vopred pripraveného otvoru</t>
  </si>
  <si>
    <t>1437068738</t>
  </si>
  <si>
    <t>123</t>
  </si>
  <si>
    <t>767996806</t>
  </si>
  <si>
    <t xml:space="preserve">Demontáž výlezu oceľového </t>
  </si>
  <si>
    <t>-999290341</t>
  </si>
  <si>
    <t>124</t>
  </si>
  <si>
    <t>767996807</t>
  </si>
  <si>
    <t>Demontáž stožiaru dreveného</t>
  </si>
  <si>
    <t>403757379</t>
  </si>
  <si>
    <t>125</t>
  </si>
  <si>
    <t>998767203</t>
  </si>
  <si>
    <t>Presun hmôt pre kovové stavebné doplnkové konštrukcie v objektoch výšky nad 12 do 24 m</t>
  </si>
  <si>
    <t>-2073536940</t>
  </si>
  <si>
    <t>783</t>
  </si>
  <si>
    <t>Nátery</t>
  </si>
  <si>
    <t>126</t>
  </si>
  <si>
    <t>783602821</t>
  </si>
  <si>
    <t>Odstránenie starých náterov zo stolárskych výrobkov opálením s obrúsením, okien, portálov a výkladov</t>
  </si>
  <si>
    <t>-2144464195</t>
  </si>
  <si>
    <t>127</t>
  </si>
  <si>
    <t>783612950</t>
  </si>
  <si>
    <t>Oprava náterov stol.výr. olej. farby bielej dvojnás. 2x tmelením, žilkovaním,lazúr.a 2x s lakovaním</t>
  </si>
  <si>
    <t>1885226935</t>
  </si>
  <si>
    <t>128</t>
  </si>
  <si>
    <t>783782404</t>
  </si>
  <si>
    <t>Nátery tesárskych konštrukcií, povrchová impregnácia proti drevokaznému hmyzu, hubám a plesniam, jednonásobná</t>
  </si>
  <si>
    <t>-708864878</t>
  </si>
  <si>
    <t>1040"kcia krovu</t>
  </si>
  <si>
    <t>(0,04+0,06)*4*1750"laty</t>
  </si>
  <si>
    <t>(0,0+0,06)*4*470"kontralaty</t>
  </si>
  <si>
    <t>(0,06+0,06)*4*140"kontralaty</t>
  </si>
  <si>
    <t>130,0"debnenie</t>
  </si>
  <si>
    <t>35,0</t>
  </si>
  <si>
    <t>14,0"exist.pobitie</t>
  </si>
  <si>
    <t>17,0"drevené lávky</t>
  </si>
  <si>
    <t>129</t>
  </si>
  <si>
    <t>783782406</t>
  </si>
  <si>
    <t>Nátery tesárskych konštrukcií, hĺbková impregnácia 3 v 1 s biocídom, jednonásobná</t>
  </si>
  <si>
    <t>940556882</t>
  </si>
  <si>
    <t>1040/3"kcia krovu</t>
  </si>
  <si>
    <t>Práce a dodávky M</t>
  </si>
  <si>
    <t>43-M</t>
  </si>
  <si>
    <t>Montáž oceľových konštrukcií</t>
  </si>
  <si>
    <t>130</t>
  </si>
  <si>
    <t>430861001</t>
  </si>
  <si>
    <t>Montáž rôznych dielov OK - prvá cenová krivka do 300 kg vrátane</t>
  </si>
  <si>
    <t>-2038486300</t>
  </si>
  <si>
    <t>131</t>
  </si>
  <si>
    <t>151410000200</t>
  </si>
  <si>
    <t xml:space="preserve">Oceľ pásová 0,5 x 50 dl. 1 500mm </t>
  </si>
  <si>
    <t>-572851534</t>
  </si>
  <si>
    <t>1,97*1,5*3/1000</t>
  </si>
  <si>
    <t>HZS</t>
  </si>
  <si>
    <t>Hodinové zúčtovacie sadzby</t>
  </si>
  <si>
    <t>132</t>
  </si>
  <si>
    <t>HZS000113</t>
  </si>
  <si>
    <t>Stavebno montážne práce náročné ucelené - odborné, tvorivé remeselné (Tr. 3) v rozsahu viac ako 8 hodín</t>
  </si>
  <si>
    <t>hod</t>
  </si>
  <si>
    <t>512</t>
  </si>
  <si>
    <t>-587623476</t>
  </si>
  <si>
    <t>133</t>
  </si>
  <si>
    <t>HZS000118</t>
  </si>
  <si>
    <t>Práca žeriavom</t>
  </si>
  <si>
    <t>1046235379</t>
  </si>
  <si>
    <t>02 - II.etapa</t>
  </si>
  <si>
    <t xml:space="preserve">    4 - Vodorovné konštrukcie</t>
  </si>
  <si>
    <t>Vodorovné konštrukcie</t>
  </si>
  <si>
    <t>417321414</t>
  </si>
  <si>
    <t>Betón stužujúcich pásov a vencov železový tr. C 20/25</t>
  </si>
  <si>
    <t>-118261571</t>
  </si>
  <si>
    <t>0,150*0,150*13,0</t>
  </si>
  <si>
    <t>417351115</t>
  </si>
  <si>
    <t>Debnenie bočníc stužujúcich pásov a vencov vrátane vzpier zhotovenie</t>
  </si>
  <si>
    <t>-796762574</t>
  </si>
  <si>
    <t>0,2*130,*2</t>
  </si>
  <si>
    <t>417351116</t>
  </si>
  <si>
    <t>Debnenie bočníc stužujúcich pásov a vencov vrátane vzpier odstránenie</t>
  </si>
  <si>
    <t>1638528043</t>
  </si>
  <si>
    <t>417361821</t>
  </si>
  <si>
    <t>Výstuž stužujúcich pásov a vencov z betonárskej ocele 10505</t>
  </si>
  <si>
    <t>-938661872</t>
  </si>
  <si>
    <t>0,293*0,128</t>
  </si>
  <si>
    <t>-1067721010</t>
  </si>
  <si>
    <t>8,72+1,98+1,44"oprava povrchu komínov</t>
  </si>
  <si>
    <t>1415805931</t>
  </si>
  <si>
    <t>-644924767</t>
  </si>
  <si>
    <t>-730851684</t>
  </si>
  <si>
    <t>-886313051</t>
  </si>
  <si>
    <t>1,35"komíny</t>
  </si>
  <si>
    <t>-1236307759</t>
  </si>
  <si>
    <t>-397794214</t>
  </si>
  <si>
    <t>3,0*2,2</t>
  </si>
  <si>
    <t>1835554102</t>
  </si>
  <si>
    <t>-397140870</t>
  </si>
  <si>
    <t>-1399793937</t>
  </si>
  <si>
    <t>214084642</t>
  </si>
  <si>
    <t>2056270319</t>
  </si>
  <si>
    <t>52,859*15</t>
  </si>
  <si>
    <t>-398501735</t>
  </si>
  <si>
    <t>52,859*3</t>
  </si>
  <si>
    <t>-195431542</t>
  </si>
  <si>
    <t>-49100928</t>
  </si>
  <si>
    <t>-231157016</t>
  </si>
  <si>
    <t>495731353</t>
  </si>
  <si>
    <t>-247208080</t>
  </si>
  <si>
    <t>-898587595</t>
  </si>
  <si>
    <t>160*1,15 'Přepočítané koeficientom množstva</t>
  </si>
  <si>
    <t>572743145</t>
  </si>
  <si>
    <t>-1580954384</t>
  </si>
  <si>
    <t>68,10+42,5+64,10+470,0+160,0+1600,0</t>
  </si>
  <si>
    <t>1217722784</t>
  </si>
  <si>
    <t>165,0+15,0</t>
  </si>
  <si>
    <t>1025496688</t>
  </si>
  <si>
    <t>455010231</t>
  </si>
  <si>
    <t>1004983836</t>
  </si>
  <si>
    <t>-2112908553</t>
  </si>
  <si>
    <t>-2128435898</t>
  </si>
  <si>
    <t>2012230592</t>
  </si>
  <si>
    <t>-76524181</t>
  </si>
  <si>
    <t>-14168104</t>
  </si>
  <si>
    <t>-1830553865</t>
  </si>
  <si>
    <t>-253851216</t>
  </si>
  <si>
    <t>6,27272727272727*1,1 'Přepočítané koeficientom množstva</t>
  </si>
  <si>
    <t>-834686675</t>
  </si>
  <si>
    <t>165,0"pultová strecha</t>
  </si>
  <si>
    <t>15,0"úžľabie</t>
  </si>
  <si>
    <t>1557590220</t>
  </si>
  <si>
    <t>189,873417721519*0,0237 'Přepočítané koeficientom množstva</t>
  </si>
  <si>
    <t>413210362</t>
  </si>
  <si>
    <t>-1856780582</t>
  </si>
  <si>
    <t>1600,000*0,04*0,06</t>
  </si>
  <si>
    <t>3,840*1,10</t>
  </si>
  <si>
    <t>663378905</t>
  </si>
  <si>
    <t>470+160</t>
  </si>
  <si>
    <t>1123213506</t>
  </si>
  <si>
    <t>0,08*0,035*160</t>
  </si>
  <si>
    <t>2,140*1,10</t>
  </si>
  <si>
    <t>-1375402180</t>
  </si>
  <si>
    <t>15,0"úžľabie medzi domom 47 a 46</t>
  </si>
  <si>
    <t>847255907</t>
  </si>
  <si>
    <t>1558,0"staré laťovanie</t>
  </si>
  <si>
    <t>1305,0"pultová strecha</t>
  </si>
  <si>
    <t>1827045522</t>
  </si>
  <si>
    <t>6,9+4,224+2,354</t>
  </si>
  <si>
    <t>-700765903</t>
  </si>
  <si>
    <t>784233183</t>
  </si>
  <si>
    <t>1093188160</t>
  </si>
  <si>
    <t>-1100631732</t>
  </si>
  <si>
    <t>764453844</t>
  </si>
  <si>
    <t>Demontáž odpadového kolena horného dvojitého 120 a 150 mm,  -0,00290t</t>
  </si>
  <si>
    <t>-1504619307</t>
  </si>
  <si>
    <t>-97175199</t>
  </si>
  <si>
    <t>1185058262</t>
  </si>
  <si>
    <t>764322220</t>
  </si>
  <si>
    <t>Oplechovanie z pozinkovaného PZ plechu, odkvapov na strechách s tvrdou krytinou r.š. 330 mm</t>
  </si>
  <si>
    <t>-124586307</t>
  </si>
  <si>
    <t>764322240</t>
  </si>
  <si>
    <t>Oplechovanie z pozinkovaného PZ plechu, odkvapov na strechách s tvrdou krytinou r.š. 500 mm</t>
  </si>
  <si>
    <t>582504546</t>
  </si>
  <si>
    <t>757400759</t>
  </si>
  <si>
    <t>-395544011</t>
  </si>
  <si>
    <t>-1032134404</t>
  </si>
  <si>
    <t>7643312</t>
  </si>
  <si>
    <t>Odkvapový nos z pozinkovaného PZ plechu, múrov na strechách s tvrdou krytinou r.š. 250 mm</t>
  </si>
  <si>
    <t>33518826</t>
  </si>
  <si>
    <t>128585065</t>
  </si>
  <si>
    <t>3,10+3,4+2,7</t>
  </si>
  <si>
    <t>-2568435</t>
  </si>
  <si>
    <t>764430220</t>
  </si>
  <si>
    <t>Oplechovanie muriva a atík z pozinkovaného PZ plechu, vrátane rohov r.š. 330 mm</t>
  </si>
  <si>
    <t>1695693764</t>
  </si>
  <si>
    <t>-1205787083</t>
  </si>
  <si>
    <t>-210669971</t>
  </si>
  <si>
    <t>1223587672</t>
  </si>
  <si>
    <t>1569891100</t>
  </si>
  <si>
    <t>500711395</t>
  </si>
  <si>
    <t>642810659</t>
  </si>
  <si>
    <t>-490921225</t>
  </si>
  <si>
    <t>-1420302187</t>
  </si>
  <si>
    <t>-185651950</t>
  </si>
  <si>
    <t>-1160635287</t>
  </si>
  <si>
    <t>-1012541989</t>
  </si>
  <si>
    <t>2146526821</t>
  </si>
  <si>
    <t>1937342557</t>
  </si>
  <si>
    <t>-479556921</t>
  </si>
  <si>
    <t>-1513486476</t>
  </si>
  <si>
    <t>Dočastné prekrytie strechy fóliou</t>
  </si>
  <si>
    <t>1234862399</t>
  </si>
  <si>
    <t>413,00"krytina keramická</t>
  </si>
  <si>
    <t>151,5"krytina plechová</t>
  </si>
  <si>
    <t>-510484764</t>
  </si>
  <si>
    <t>-1029379318</t>
  </si>
  <si>
    <t>903803081</t>
  </si>
  <si>
    <t>59592873</t>
  </si>
  <si>
    <t>1791498404</t>
  </si>
  <si>
    <t>-780825825</t>
  </si>
  <si>
    <t>1154036724</t>
  </si>
  <si>
    <t>-493978652</t>
  </si>
  <si>
    <t>-1460014584</t>
  </si>
  <si>
    <t>769701441</t>
  </si>
  <si>
    <t>-1602785376</t>
  </si>
  <si>
    <t>Rozbočovací hrebenáč</t>
  </si>
  <si>
    <t>-299653202</t>
  </si>
  <si>
    <t>-750843632</t>
  </si>
  <si>
    <t>1811519096</t>
  </si>
  <si>
    <t>-1672216785</t>
  </si>
  <si>
    <t>1972236484</t>
  </si>
  <si>
    <t>-818135857</t>
  </si>
  <si>
    <t>1088870551</t>
  </si>
  <si>
    <t>-798066517</t>
  </si>
  <si>
    <t>-1007188753</t>
  </si>
  <si>
    <t>-1957009960</t>
  </si>
  <si>
    <t>-1423953441</t>
  </si>
  <si>
    <t>767996808</t>
  </si>
  <si>
    <t>Demontáž a spätná montáž poplachového hlásiča</t>
  </si>
  <si>
    <t>1128349107</t>
  </si>
  <si>
    <t>-1215800815</t>
  </si>
  <si>
    <t>-379678200</t>
  </si>
  <si>
    <t>1050"kcia krovu existujúca</t>
  </si>
  <si>
    <t>(0,04+0,06)*4*1600"laty</t>
  </si>
  <si>
    <t>(0,06+0,06)*4*160"kontralaty</t>
  </si>
  <si>
    <t>165,0"debnenie</t>
  </si>
  <si>
    <t>15,0"debnenie</t>
  </si>
  <si>
    <t>16,0"exist.pobitie</t>
  </si>
  <si>
    <t>7,0"drevené lávky</t>
  </si>
  <si>
    <t>-851411326</t>
  </si>
  <si>
    <t>1050/3"kcia krovu</t>
  </si>
  <si>
    <t>-289828216</t>
  </si>
  <si>
    <t>-800988380</t>
  </si>
  <si>
    <t>1,97*1,5*10/1000</t>
  </si>
  <si>
    <t>436227086</t>
  </si>
  <si>
    <t>282259836</t>
  </si>
  <si>
    <t>Mesto Levoča, Nám. Majstra Pavla 4, Levoča</t>
  </si>
  <si>
    <t>Ing. arch. M.Dzurilla</t>
  </si>
  <si>
    <t>Ing. arch. Milan Dzurilla, Lúčna 9, Levoča</t>
  </si>
  <si>
    <t>Ing. arch. Milan Dzurilla</t>
  </si>
  <si>
    <t>Nám. Majstra Pavla 47, Levoča</t>
  </si>
  <si>
    <t>Rekonštrukcia strechy meštianskeho domu na Nám. Majstra Pavla 47, Levoča</t>
  </si>
  <si>
    <t>Námestie Majstra Pavla 47, Levoča</t>
  </si>
  <si>
    <t>Montáž hrebeňa typu ako TONDACH, sklon od 35° do 60°</t>
  </si>
  <si>
    <t>Montáž nárožia typu ako TONDACH, sklon od 35° do 60°</t>
  </si>
  <si>
    <t>Montáž úžľabia  typu ako TONDACH</t>
  </si>
  <si>
    <t>Montáž odkvapovej hrany  typu ako TONDACH</t>
  </si>
  <si>
    <t>Pokytie strešnou fóliou  typu ako TONDACH Tuning Fol K nad 35°, na krokvy</t>
  </si>
  <si>
    <t>Fólia typu ako Tondach FOL K - 145 g/m², integrované lepiace pásky</t>
  </si>
  <si>
    <t>Zálievka typu ako FATRAFOL Z 01, strešný doplnok, 2,5 kg, typu ako FATRA IZOLFA</t>
  </si>
  <si>
    <t>Hydroizolačná fólia typu ako PVC FATRAFOL 814, hr. 1,5 mm, izolácia plochých striech, farba sivá,</t>
  </si>
  <si>
    <t>Lepidlo polyuretánové typu ako POWER KLEBER D4, 310 g, typu ako DEN BRAVEN</t>
  </si>
  <si>
    <t>Montáž hrebeňa  typu ako TONDACH, sklon od 35° do 60°</t>
  </si>
  <si>
    <t>Montáž nárožia  typu ako TONDACH, sklon od 35° do 60°</t>
  </si>
  <si>
    <t>Montáž štítovej hrany z okrajových škridiel  typu ako TONDACH</t>
  </si>
  <si>
    <t>Pokrytie strechy strešnou fóliou  typu ako TONDACH Fol Mono Double Tape nad 35°, na krokvy</t>
  </si>
  <si>
    <t>FOL Mono Premium typu ako Tondach - 360 g/m², 150 cm x 25 m = 37,5 m²</t>
  </si>
  <si>
    <t>Výlezné strešné okno typu ako TONDACH FINESTRA 450x550 mm</t>
  </si>
  <si>
    <t xml:space="preserve">bal </t>
  </si>
  <si>
    <t>bal</t>
  </si>
  <si>
    <t>Montáž keramickej krytiny typu ako TONDACH, jednoduchých striech, sklon od 35° do 60°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</si>
</sst>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9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2" fillId="4" borderId="0" xfId="0" applyFont="1" applyFill="1" applyAlignment="1">
      <alignment horizontal="left" vertical="center"/>
    </xf>
    <xf numFmtId="4" fontId="22" fillId="4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lef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4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8"/>
  <sheetViews>
    <sheetView showGridLines="0" topLeftCell="A67" workbookViewId="0">
      <selection activeCell="AN19" sqref="AN19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8" t="s">
        <v>5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pans="1:74" s="1" customFormat="1" ht="24.95" customHeight="1">
      <c r="B4" s="20"/>
      <c r="D4" s="21" t="s">
        <v>8</v>
      </c>
      <c r="AR4" s="20"/>
      <c r="AS4" s="22" t="s">
        <v>9</v>
      </c>
      <c r="BS4" s="17" t="s">
        <v>10</v>
      </c>
    </row>
    <row r="5" spans="1:74" s="1" customFormat="1" ht="12" customHeight="1">
      <c r="B5" s="20"/>
      <c r="D5" s="23" t="s">
        <v>11</v>
      </c>
      <c r="K5" s="228" t="s">
        <v>12</v>
      </c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  <c r="AK5" s="219"/>
      <c r="AL5" s="219"/>
      <c r="AM5" s="219"/>
      <c r="AN5" s="219"/>
      <c r="AO5" s="219"/>
      <c r="AR5" s="20"/>
      <c r="BS5" s="17" t="s">
        <v>6</v>
      </c>
    </row>
    <row r="6" spans="1:74" s="1" customFormat="1" ht="36.950000000000003" customHeight="1">
      <c r="B6" s="20"/>
      <c r="D6" s="25" t="s">
        <v>13</v>
      </c>
      <c r="K6" s="229" t="s">
        <v>900</v>
      </c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  <c r="AK6" s="219"/>
      <c r="AL6" s="219"/>
      <c r="AM6" s="219"/>
      <c r="AN6" s="219"/>
      <c r="AO6" s="219"/>
      <c r="AR6" s="20"/>
      <c r="BS6" s="17" t="s">
        <v>6</v>
      </c>
    </row>
    <row r="7" spans="1:74" s="1" customFormat="1" ht="12" customHeight="1">
      <c r="B7" s="20"/>
      <c r="D7" s="26" t="s">
        <v>14</v>
      </c>
      <c r="K7" s="24" t="s">
        <v>1</v>
      </c>
      <c r="AK7" s="26" t="s">
        <v>15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16</v>
      </c>
      <c r="K8" s="24" t="s">
        <v>899</v>
      </c>
      <c r="AK8" s="26" t="s">
        <v>17</v>
      </c>
      <c r="AN8" s="242">
        <v>44000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18</v>
      </c>
      <c r="K10" s="1" t="s">
        <v>895</v>
      </c>
      <c r="AK10" s="26" t="s">
        <v>19</v>
      </c>
      <c r="AN10" s="24">
        <v>329321</v>
      </c>
      <c r="AR10" s="20"/>
      <c r="BS10" s="17" t="s">
        <v>6</v>
      </c>
    </row>
    <row r="11" spans="1:74" s="1" customFormat="1" ht="18.399999999999999" customHeight="1">
      <c r="B11" s="20"/>
      <c r="E11" s="24" t="s">
        <v>20</v>
      </c>
      <c r="AK11" s="26" t="s">
        <v>21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22</v>
      </c>
      <c r="AK13" s="26" t="s">
        <v>19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20</v>
      </c>
      <c r="AK14" s="26" t="s">
        <v>21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23</v>
      </c>
      <c r="AK16" s="26" t="s">
        <v>19</v>
      </c>
      <c r="AN16" s="24">
        <v>37479741</v>
      </c>
      <c r="AR16" s="20"/>
      <c r="BS16" s="17" t="s">
        <v>3</v>
      </c>
    </row>
    <row r="17" spans="1:71" s="1" customFormat="1" ht="18.399999999999999" customHeight="1">
      <c r="B17" s="20"/>
      <c r="E17" s="24" t="s">
        <v>897</v>
      </c>
      <c r="AK17" s="26" t="s">
        <v>21</v>
      </c>
      <c r="AN17" s="24" t="s">
        <v>1</v>
      </c>
      <c r="AR17" s="20"/>
      <c r="BS17" s="17" t="s">
        <v>24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25</v>
      </c>
      <c r="AK19" s="26" t="s">
        <v>19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20</v>
      </c>
      <c r="AK20" s="26" t="s">
        <v>21</v>
      </c>
      <c r="AN20" s="24" t="s">
        <v>1</v>
      </c>
      <c r="AR20" s="20"/>
      <c r="BS20" s="17" t="s">
        <v>24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26</v>
      </c>
      <c r="AR22" s="20"/>
    </row>
    <row r="23" spans="1:71" s="1" customFormat="1" ht="16.5" customHeight="1">
      <c r="B23" s="20"/>
      <c r="E23" s="220" t="s">
        <v>1</v>
      </c>
      <c r="F23" s="220"/>
      <c r="G23" s="220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20"/>
      <c r="Z23" s="220"/>
      <c r="AA23" s="220"/>
      <c r="AB23" s="220"/>
      <c r="AC23" s="220"/>
      <c r="AD23" s="220"/>
      <c r="AE23" s="220"/>
      <c r="AF23" s="220"/>
      <c r="AG23" s="220"/>
      <c r="AH23" s="220"/>
      <c r="AI23" s="220"/>
      <c r="AJ23" s="220"/>
      <c r="AK23" s="220"/>
      <c r="AL23" s="220"/>
      <c r="AM23" s="220"/>
      <c r="AN23" s="220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27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21">
        <f>ROUND(AG94,2)</f>
        <v>0</v>
      </c>
      <c r="AL26" s="222"/>
      <c r="AM26" s="222"/>
      <c r="AN26" s="222"/>
      <c r="AO26" s="222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23" t="s">
        <v>28</v>
      </c>
      <c r="M28" s="223"/>
      <c r="N28" s="223"/>
      <c r="O28" s="223"/>
      <c r="P28" s="223"/>
      <c r="Q28" s="29"/>
      <c r="R28" s="29"/>
      <c r="S28" s="29"/>
      <c r="T28" s="29"/>
      <c r="U28" s="29"/>
      <c r="V28" s="29"/>
      <c r="W28" s="223" t="s">
        <v>29</v>
      </c>
      <c r="X28" s="223"/>
      <c r="Y28" s="223"/>
      <c r="Z28" s="223"/>
      <c r="AA28" s="223"/>
      <c r="AB28" s="223"/>
      <c r="AC28" s="223"/>
      <c r="AD28" s="223"/>
      <c r="AE28" s="223"/>
      <c r="AF28" s="29"/>
      <c r="AG28" s="29"/>
      <c r="AH28" s="29"/>
      <c r="AI28" s="29"/>
      <c r="AJ28" s="29"/>
      <c r="AK28" s="223" t="s">
        <v>30</v>
      </c>
      <c r="AL28" s="223"/>
      <c r="AM28" s="223"/>
      <c r="AN28" s="223"/>
      <c r="AO28" s="223"/>
      <c r="AP28" s="29"/>
      <c r="AQ28" s="29"/>
      <c r="AR28" s="30"/>
      <c r="BE28" s="29"/>
    </row>
    <row r="29" spans="1:71" s="3" customFormat="1" ht="14.45" customHeight="1">
      <c r="B29" s="34"/>
      <c r="D29" s="26" t="s">
        <v>31</v>
      </c>
      <c r="F29" s="26" t="s">
        <v>32</v>
      </c>
      <c r="L29" s="230">
        <v>0.2</v>
      </c>
      <c r="M29" s="217"/>
      <c r="N29" s="217"/>
      <c r="O29" s="217"/>
      <c r="P29" s="217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K29" s="216">
        <f>ROUND(AV94, 2)</f>
        <v>0</v>
      </c>
      <c r="AL29" s="217"/>
      <c r="AM29" s="217"/>
      <c r="AN29" s="217"/>
      <c r="AO29" s="217"/>
      <c r="AR29" s="34"/>
    </row>
    <row r="30" spans="1:71" s="3" customFormat="1" ht="14.45" customHeight="1">
      <c r="B30" s="34"/>
      <c r="F30" s="26" t="s">
        <v>33</v>
      </c>
      <c r="L30" s="230">
        <v>0.2</v>
      </c>
      <c r="M30" s="217"/>
      <c r="N30" s="217"/>
      <c r="O30" s="217"/>
      <c r="P30" s="21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K30" s="216">
        <f>ROUND(AW94, 2)</f>
        <v>0</v>
      </c>
      <c r="AL30" s="217"/>
      <c r="AM30" s="217"/>
      <c r="AN30" s="217"/>
      <c r="AO30" s="217"/>
      <c r="AR30" s="34"/>
    </row>
    <row r="31" spans="1:71" s="3" customFormat="1" ht="14.45" hidden="1" customHeight="1">
      <c r="B31" s="34"/>
      <c r="F31" s="26" t="s">
        <v>34</v>
      </c>
      <c r="L31" s="230">
        <v>0.2</v>
      </c>
      <c r="M31" s="217"/>
      <c r="N31" s="217"/>
      <c r="O31" s="217"/>
      <c r="P31" s="21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K31" s="216">
        <v>0</v>
      </c>
      <c r="AL31" s="217"/>
      <c r="AM31" s="217"/>
      <c r="AN31" s="217"/>
      <c r="AO31" s="217"/>
      <c r="AR31" s="34"/>
    </row>
    <row r="32" spans="1:71" s="3" customFormat="1" ht="14.45" hidden="1" customHeight="1">
      <c r="B32" s="34"/>
      <c r="F32" s="26" t="s">
        <v>35</v>
      </c>
      <c r="L32" s="230">
        <v>0.2</v>
      </c>
      <c r="M32" s="217"/>
      <c r="N32" s="217"/>
      <c r="O32" s="217"/>
      <c r="P32" s="21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K32" s="216">
        <v>0</v>
      </c>
      <c r="AL32" s="217"/>
      <c r="AM32" s="217"/>
      <c r="AN32" s="217"/>
      <c r="AO32" s="217"/>
      <c r="AR32" s="34"/>
    </row>
    <row r="33" spans="1:57" s="3" customFormat="1" ht="14.45" hidden="1" customHeight="1">
      <c r="B33" s="34"/>
      <c r="F33" s="26" t="s">
        <v>36</v>
      </c>
      <c r="L33" s="230">
        <v>0</v>
      </c>
      <c r="M33" s="217"/>
      <c r="N33" s="217"/>
      <c r="O33" s="217"/>
      <c r="P33" s="21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K33" s="216">
        <v>0</v>
      </c>
      <c r="AL33" s="217"/>
      <c r="AM33" s="217"/>
      <c r="AN33" s="217"/>
      <c r="AO33" s="217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37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38</v>
      </c>
      <c r="U35" s="37"/>
      <c r="V35" s="37"/>
      <c r="W35" s="37"/>
      <c r="X35" s="205" t="s">
        <v>39</v>
      </c>
      <c r="Y35" s="206"/>
      <c r="Z35" s="206"/>
      <c r="AA35" s="206"/>
      <c r="AB35" s="206"/>
      <c r="AC35" s="37"/>
      <c r="AD35" s="37"/>
      <c r="AE35" s="37"/>
      <c r="AF35" s="37"/>
      <c r="AG35" s="37"/>
      <c r="AH35" s="37"/>
      <c r="AI35" s="37"/>
      <c r="AJ35" s="37"/>
      <c r="AK35" s="207">
        <f>SUM(AK26:AK33)</f>
        <v>0</v>
      </c>
      <c r="AL35" s="206"/>
      <c r="AM35" s="206"/>
      <c r="AN35" s="206"/>
      <c r="AO35" s="208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40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41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20"/>
      <c r="AR50" s="20"/>
    </row>
    <row r="51" spans="1:57">
      <c r="B51" s="20"/>
      <c r="D51" s="1" t="s">
        <v>898</v>
      </c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29"/>
      <c r="B60" s="30"/>
      <c r="C60" s="29"/>
      <c r="D60" s="42" t="s">
        <v>42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43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42</v>
      </c>
      <c r="AI60" s="32"/>
      <c r="AJ60" s="32"/>
      <c r="AK60" s="32"/>
      <c r="AL60" s="32"/>
      <c r="AM60" s="42" t="s">
        <v>43</v>
      </c>
      <c r="AN60" s="32"/>
      <c r="AO60" s="32"/>
      <c r="AP60" s="29"/>
      <c r="AQ60" s="29"/>
      <c r="AR60" s="30"/>
      <c r="BE60" s="29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29"/>
      <c r="B64" s="30"/>
      <c r="C64" s="29"/>
      <c r="D64" s="40" t="s">
        <v>44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45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29"/>
      <c r="B75" s="30"/>
      <c r="C75" s="29"/>
      <c r="D75" s="42" t="s">
        <v>42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43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42</v>
      </c>
      <c r="AI75" s="32"/>
      <c r="AJ75" s="32"/>
      <c r="AK75" s="32"/>
      <c r="AL75" s="32"/>
      <c r="AM75" s="42" t="s">
        <v>43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46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11</v>
      </c>
      <c r="L84" s="4" t="str">
        <f>K5</f>
        <v>061</v>
      </c>
      <c r="AR84" s="48"/>
    </row>
    <row r="85" spans="1:91" s="5" customFormat="1" ht="36.950000000000003" customHeight="1">
      <c r="B85" s="49"/>
      <c r="C85" s="50" t="s">
        <v>13</v>
      </c>
      <c r="L85" s="211" t="str">
        <f>K6</f>
        <v>Rekonštrukcia strechy meštianskeho domu na Nám. Majstra Pavla 47, Levoča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16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Nám. Majstra Pavla 47, Levoča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17</v>
      </c>
      <c r="AJ87" s="29"/>
      <c r="AK87" s="29"/>
      <c r="AL87" s="29"/>
      <c r="AM87" s="213">
        <f>IF(AN8= "","",AN8)</f>
        <v>44000</v>
      </c>
      <c r="AN87" s="213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6" t="s">
        <v>18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23</v>
      </c>
      <c r="AJ89" s="29"/>
      <c r="AK89" s="29"/>
      <c r="AL89" s="29"/>
      <c r="AM89" s="235" t="str">
        <f>IF(E17="","",E17)</f>
        <v>Ing. arch. Milan Dzurilla, Lúčna 9, Levoča</v>
      </c>
      <c r="AN89" s="236"/>
      <c r="AO89" s="236"/>
      <c r="AP89" s="236"/>
      <c r="AQ89" s="29"/>
      <c r="AR89" s="30"/>
      <c r="AS89" s="231" t="s">
        <v>47</v>
      </c>
      <c r="AT89" s="232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6" t="s">
        <v>22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25</v>
      </c>
      <c r="AJ90" s="29"/>
      <c r="AK90" s="29"/>
      <c r="AL90" s="29"/>
      <c r="AM90" s="235" t="str">
        <f>IF(E20="","",E20)</f>
        <v xml:space="preserve"> </v>
      </c>
      <c r="AN90" s="236"/>
      <c r="AO90" s="236"/>
      <c r="AP90" s="236"/>
      <c r="AQ90" s="29"/>
      <c r="AR90" s="30"/>
      <c r="AS90" s="233"/>
      <c r="AT90" s="234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33"/>
      <c r="AT91" s="234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09" t="s">
        <v>48</v>
      </c>
      <c r="D92" s="210"/>
      <c r="E92" s="210"/>
      <c r="F92" s="210"/>
      <c r="G92" s="210"/>
      <c r="H92" s="57"/>
      <c r="I92" s="214" t="s">
        <v>49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5" t="s">
        <v>50</v>
      </c>
      <c r="AH92" s="210"/>
      <c r="AI92" s="210"/>
      <c r="AJ92" s="210"/>
      <c r="AK92" s="210"/>
      <c r="AL92" s="210"/>
      <c r="AM92" s="210"/>
      <c r="AN92" s="214" t="s">
        <v>51</v>
      </c>
      <c r="AO92" s="210"/>
      <c r="AP92" s="237"/>
      <c r="AQ92" s="58" t="s">
        <v>52</v>
      </c>
      <c r="AR92" s="30"/>
      <c r="AS92" s="59" t="s">
        <v>53</v>
      </c>
      <c r="AT92" s="60" t="s">
        <v>54</v>
      </c>
      <c r="AU92" s="60" t="s">
        <v>55</v>
      </c>
      <c r="AV92" s="60" t="s">
        <v>56</v>
      </c>
      <c r="AW92" s="60" t="s">
        <v>57</v>
      </c>
      <c r="AX92" s="60" t="s">
        <v>58</v>
      </c>
      <c r="AY92" s="60" t="s">
        <v>59</v>
      </c>
      <c r="AZ92" s="60" t="s">
        <v>60</v>
      </c>
      <c r="BA92" s="60" t="s">
        <v>61</v>
      </c>
      <c r="BB92" s="60" t="s">
        <v>62</v>
      </c>
      <c r="BC92" s="60" t="s">
        <v>63</v>
      </c>
      <c r="BD92" s="61" t="s">
        <v>64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65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26">
        <f>ROUND(SUM(AG95:AG96),2)</f>
        <v>0</v>
      </c>
      <c r="AH94" s="226"/>
      <c r="AI94" s="226"/>
      <c r="AJ94" s="226"/>
      <c r="AK94" s="226"/>
      <c r="AL94" s="226"/>
      <c r="AM94" s="226"/>
      <c r="AN94" s="227">
        <f>SUM(AG94,AT94)</f>
        <v>0</v>
      </c>
      <c r="AO94" s="227"/>
      <c r="AP94" s="227"/>
      <c r="AQ94" s="69" t="s">
        <v>1</v>
      </c>
      <c r="AR94" s="65"/>
      <c r="AS94" s="70">
        <f>ROUND(SUM(AS95:AS96),2)</f>
        <v>0</v>
      </c>
      <c r="AT94" s="71">
        <f>ROUND(SUM(AV94:AW94),2)</f>
        <v>0</v>
      </c>
      <c r="AU94" s="72">
        <f>ROUND(SUM(AU95:AU96),5)</f>
        <v>4853.0065999999997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ROUND(SUM(AZ95:AZ96),2)</f>
        <v>0</v>
      </c>
      <c r="BA94" s="71">
        <f>ROUND(SUM(BA95:BA96),2)</f>
        <v>0</v>
      </c>
      <c r="BB94" s="71">
        <f>ROUND(SUM(BB95:BB96),2)</f>
        <v>0</v>
      </c>
      <c r="BC94" s="71">
        <f>ROUND(SUM(BC95:BC96),2)</f>
        <v>0</v>
      </c>
      <c r="BD94" s="73">
        <f>ROUND(SUM(BD95:BD96),2)</f>
        <v>0</v>
      </c>
      <c r="BS94" s="74" t="s">
        <v>66</v>
      </c>
      <c r="BT94" s="74" t="s">
        <v>67</v>
      </c>
      <c r="BU94" s="75" t="s">
        <v>68</v>
      </c>
      <c r="BV94" s="74" t="s">
        <v>69</v>
      </c>
      <c r="BW94" s="74" t="s">
        <v>4</v>
      </c>
      <c r="BX94" s="74" t="s">
        <v>70</v>
      </c>
      <c r="CL94" s="74" t="s">
        <v>1</v>
      </c>
    </row>
    <row r="95" spans="1:91" s="7" customFormat="1" ht="16.5" customHeight="1">
      <c r="A95" s="76" t="s">
        <v>71</v>
      </c>
      <c r="B95" s="77"/>
      <c r="C95" s="78"/>
      <c r="D95" s="204" t="s">
        <v>72</v>
      </c>
      <c r="E95" s="204"/>
      <c r="F95" s="204"/>
      <c r="G95" s="204"/>
      <c r="H95" s="204"/>
      <c r="I95" s="79"/>
      <c r="J95" s="204" t="s">
        <v>73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24">
        <f>'01 - I. etapa'!J32</f>
        <v>0</v>
      </c>
      <c r="AH95" s="225"/>
      <c r="AI95" s="225"/>
      <c r="AJ95" s="225"/>
      <c r="AK95" s="225"/>
      <c r="AL95" s="225"/>
      <c r="AM95" s="225"/>
      <c r="AN95" s="224">
        <f>SUM(AG95,AT95)</f>
        <v>0</v>
      </c>
      <c r="AO95" s="225"/>
      <c r="AP95" s="225"/>
      <c r="AQ95" s="80" t="s">
        <v>74</v>
      </c>
      <c r="AR95" s="77"/>
      <c r="AS95" s="81">
        <v>0</v>
      </c>
      <c r="AT95" s="82">
        <f>ROUND(SUM(AV95:AW95),2)</f>
        <v>0</v>
      </c>
      <c r="AU95" s="83">
        <f>'01 - I. etapa'!P137</f>
        <v>2466.1074386800005</v>
      </c>
      <c r="AV95" s="82">
        <f>'01 - I. etapa'!J35</f>
        <v>0</v>
      </c>
      <c r="AW95" s="82">
        <f>'01 - I. etapa'!J36</f>
        <v>0</v>
      </c>
      <c r="AX95" s="82">
        <f>'01 - I. etapa'!J37</f>
        <v>0</v>
      </c>
      <c r="AY95" s="82">
        <f>'01 - I. etapa'!J38</f>
        <v>0</v>
      </c>
      <c r="AZ95" s="82">
        <f>'01 - I. etapa'!F35</f>
        <v>0</v>
      </c>
      <c r="BA95" s="82">
        <f>'01 - I. etapa'!F36</f>
        <v>0</v>
      </c>
      <c r="BB95" s="82">
        <f>'01 - I. etapa'!F37</f>
        <v>0</v>
      </c>
      <c r="BC95" s="82">
        <f>'01 - I. etapa'!F38</f>
        <v>0</v>
      </c>
      <c r="BD95" s="84">
        <f>'01 - I. etapa'!F39</f>
        <v>0</v>
      </c>
      <c r="BT95" s="85" t="s">
        <v>75</v>
      </c>
      <c r="BV95" s="85" t="s">
        <v>69</v>
      </c>
      <c r="BW95" s="85" t="s">
        <v>76</v>
      </c>
      <c r="BX95" s="85" t="s">
        <v>4</v>
      </c>
      <c r="CL95" s="85" t="s">
        <v>1</v>
      </c>
      <c r="CM95" s="85" t="s">
        <v>67</v>
      </c>
    </row>
    <row r="96" spans="1:91" s="7" customFormat="1" ht="16.5" customHeight="1">
      <c r="A96" s="76" t="s">
        <v>71</v>
      </c>
      <c r="B96" s="77"/>
      <c r="C96" s="78"/>
      <c r="D96" s="204" t="s">
        <v>77</v>
      </c>
      <c r="E96" s="204"/>
      <c r="F96" s="204"/>
      <c r="G96" s="204"/>
      <c r="H96" s="204"/>
      <c r="I96" s="79"/>
      <c r="J96" s="204" t="s">
        <v>78</v>
      </c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24">
        <f>'02 - II.etapa'!J32</f>
        <v>0</v>
      </c>
      <c r="AH96" s="225"/>
      <c r="AI96" s="225"/>
      <c r="AJ96" s="225"/>
      <c r="AK96" s="225"/>
      <c r="AL96" s="225"/>
      <c r="AM96" s="225"/>
      <c r="AN96" s="224">
        <f>SUM(AG96,AT96)</f>
        <v>0</v>
      </c>
      <c r="AO96" s="225"/>
      <c r="AP96" s="225"/>
      <c r="AQ96" s="80" t="s">
        <v>74</v>
      </c>
      <c r="AR96" s="77"/>
      <c r="AS96" s="86">
        <v>0</v>
      </c>
      <c r="AT96" s="87">
        <f>ROUND(SUM(AV96:AW96),2)</f>
        <v>0</v>
      </c>
      <c r="AU96" s="88">
        <f>'02 - II.etapa'!P138</f>
        <v>2386.8991628200001</v>
      </c>
      <c r="AV96" s="87">
        <f>'02 - II.etapa'!J35</f>
        <v>0</v>
      </c>
      <c r="AW96" s="87">
        <f>'02 - II.etapa'!J36</f>
        <v>0</v>
      </c>
      <c r="AX96" s="87">
        <f>'02 - II.etapa'!J37</f>
        <v>0</v>
      </c>
      <c r="AY96" s="87">
        <f>'02 - II.etapa'!J38</f>
        <v>0</v>
      </c>
      <c r="AZ96" s="87">
        <f>'02 - II.etapa'!F35</f>
        <v>0</v>
      </c>
      <c r="BA96" s="87">
        <f>'02 - II.etapa'!F36</f>
        <v>0</v>
      </c>
      <c r="BB96" s="87">
        <f>'02 - II.etapa'!F37</f>
        <v>0</v>
      </c>
      <c r="BC96" s="87">
        <f>'02 - II.etapa'!F38</f>
        <v>0</v>
      </c>
      <c r="BD96" s="89">
        <f>'02 - II.etapa'!F39</f>
        <v>0</v>
      </c>
      <c r="BT96" s="85" t="s">
        <v>75</v>
      </c>
      <c r="BV96" s="85" t="s">
        <v>69</v>
      </c>
      <c r="BW96" s="85" t="s">
        <v>79</v>
      </c>
      <c r="BX96" s="85" t="s">
        <v>4</v>
      </c>
      <c r="CL96" s="85" t="s">
        <v>1</v>
      </c>
      <c r="CM96" s="85" t="s">
        <v>67</v>
      </c>
    </row>
    <row r="97" spans="1:57" s="2" customFormat="1" ht="30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pans="1:57" s="2" customFormat="1" ht="6.95" customHeight="1">
      <c r="A98" s="29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mergeCells count="44">
    <mergeCell ref="AS89:AT91"/>
    <mergeCell ref="AM89:AP89"/>
    <mergeCell ref="AM90:AP90"/>
    <mergeCell ref="AN92:AP92"/>
    <mergeCell ref="AN95:AP95"/>
    <mergeCell ref="AG95:AM95"/>
    <mergeCell ref="AN96:AP96"/>
    <mergeCell ref="AG96:AM96"/>
    <mergeCell ref="AG94:AM94"/>
    <mergeCell ref="AN94:AP94"/>
    <mergeCell ref="K5:AO5"/>
    <mergeCell ref="K6:AO6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AR2:BE2"/>
    <mergeCell ref="E23:AN23"/>
    <mergeCell ref="AK26:AO26"/>
    <mergeCell ref="L28:P28"/>
    <mergeCell ref="W28:AE28"/>
    <mergeCell ref="AK28:AO28"/>
    <mergeCell ref="W29:AE29"/>
    <mergeCell ref="W32:AE32"/>
    <mergeCell ref="W30:AE30"/>
    <mergeCell ref="W31:AE31"/>
    <mergeCell ref="W33:AE33"/>
    <mergeCell ref="AK35:AO35"/>
    <mergeCell ref="C92:G92"/>
    <mergeCell ref="L85:AO85"/>
    <mergeCell ref="AM87:AN87"/>
    <mergeCell ref="I92:AF92"/>
    <mergeCell ref="AG92:AM92"/>
    <mergeCell ref="D95:H95"/>
    <mergeCell ref="J95:AF95"/>
    <mergeCell ref="D96:H96"/>
    <mergeCell ref="J96:AF96"/>
    <mergeCell ref="X35:AB35"/>
  </mergeCells>
  <hyperlinks>
    <hyperlink ref="A95" location="'01 - I. etapa'!C2" display="/"/>
    <hyperlink ref="A96" location="'02 - II.etap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46"/>
  <sheetViews>
    <sheetView showGridLines="0" topLeftCell="A31" workbookViewId="0">
      <selection activeCell="J117" sqref="J11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0"/>
    </row>
    <row r="2" spans="1:46" s="1" customFormat="1" ht="36.950000000000003" customHeight="1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76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67</v>
      </c>
    </row>
    <row r="4" spans="1:46" s="1" customFormat="1" ht="24.95" customHeight="1">
      <c r="B4" s="20"/>
      <c r="D4" s="21" t="s">
        <v>80</v>
      </c>
      <c r="L4" s="20"/>
      <c r="M4" s="91" t="s">
        <v>9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16.5" customHeight="1">
      <c r="B7" s="20"/>
      <c r="E7" s="240" t="str">
        <f>'Rekapitulácia stavby'!K6</f>
        <v>Rekonštrukcia strechy meštianskeho domu na Nám. Majstra Pavla 47, Levoča</v>
      </c>
      <c r="F7" s="241"/>
      <c r="G7" s="241"/>
      <c r="H7" s="241"/>
      <c r="L7" s="20"/>
    </row>
    <row r="8" spans="1:46" s="2" customFormat="1" ht="12" customHeight="1">
      <c r="A8" s="29"/>
      <c r="B8" s="30"/>
      <c r="C8" s="29"/>
      <c r="D8" s="26" t="s">
        <v>81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1" t="s">
        <v>82</v>
      </c>
      <c r="F9" s="238"/>
      <c r="G9" s="238"/>
      <c r="H9" s="23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14</v>
      </c>
      <c r="E11" s="29"/>
      <c r="F11" s="24" t="s">
        <v>1</v>
      </c>
      <c r="G11" s="29"/>
      <c r="H11" s="29"/>
      <c r="I11" s="26" t="s">
        <v>15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16</v>
      </c>
      <c r="E12" s="29"/>
      <c r="F12" s="24" t="s">
        <v>901</v>
      </c>
      <c r="G12" s="29"/>
      <c r="H12" s="29"/>
      <c r="I12" s="26" t="s">
        <v>17</v>
      </c>
      <c r="J12" s="52">
        <f>'Rekapitulácia stavby'!AN8</f>
        <v>44000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9"/>
      <c r="G14" s="29"/>
      <c r="H14" s="29"/>
      <c r="I14" s="26" t="s">
        <v>19</v>
      </c>
      <c r="J14" s="24">
        <f>IF('Rekapitulácia stavby'!AN10="","",'Rekapitulácia stavby'!AN10)</f>
        <v>329321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IF('Rekapitulácia stavby'!E11="","",'Rekapitulácia stavby'!E11)</f>
        <v xml:space="preserve"> </v>
      </c>
      <c r="F15" s="29"/>
      <c r="G15" s="29"/>
      <c r="H15" s="29"/>
      <c r="I15" s="26" t="s">
        <v>21</v>
      </c>
      <c r="J15" s="24" t="str">
        <f>IF('Rekapitulácia stavby'!AN11="","",'Rekapitulácia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22</v>
      </c>
      <c r="E17" s="29"/>
      <c r="F17" s="29"/>
      <c r="G17" s="29"/>
      <c r="H17" s="29"/>
      <c r="I17" s="26" t="s">
        <v>19</v>
      </c>
      <c r="J17" s="24" t="str">
        <f>'Rekapitulácia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8" t="str">
        <f>'Rekapitulácia stavby'!E14</f>
        <v xml:space="preserve"> </v>
      </c>
      <c r="F18" s="228"/>
      <c r="G18" s="228"/>
      <c r="H18" s="228"/>
      <c r="I18" s="26" t="s">
        <v>21</v>
      </c>
      <c r="J18" s="24" t="str">
        <f>'Rekapitulácia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23</v>
      </c>
      <c r="E20" s="29"/>
      <c r="F20" s="29"/>
      <c r="G20" s="29"/>
      <c r="H20" s="29"/>
      <c r="I20" s="26" t="s">
        <v>19</v>
      </c>
      <c r="J20" s="24">
        <v>37479741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896</v>
      </c>
      <c r="F21" s="29"/>
      <c r="G21" s="29"/>
      <c r="H21" s="29"/>
      <c r="I21" s="26" t="s">
        <v>21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25</v>
      </c>
      <c r="E23" s="29"/>
      <c r="F23" s="29"/>
      <c r="G23" s="29"/>
      <c r="H23" s="29"/>
      <c r="I23" s="26" t="s">
        <v>19</v>
      </c>
      <c r="J23" s="24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IF('Rekapitulácia stavby'!E20="","",'Rekapitulácia stavby'!E20)</f>
        <v xml:space="preserve"> </v>
      </c>
      <c r="F24" s="29"/>
      <c r="G24" s="29"/>
      <c r="H24" s="29"/>
      <c r="I24" s="26" t="s">
        <v>21</v>
      </c>
      <c r="J24" s="24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26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20" t="s">
        <v>1</v>
      </c>
      <c r="F27" s="220"/>
      <c r="G27" s="220"/>
      <c r="H27" s="22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4.45" customHeight="1">
      <c r="A30" s="29"/>
      <c r="B30" s="30"/>
      <c r="C30" s="29"/>
      <c r="D30" s="24" t="s">
        <v>83</v>
      </c>
      <c r="E30" s="29"/>
      <c r="F30" s="29"/>
      <c r="G30" s="29"/>
      <c r="H30" s="29"/>
      <c r="I30" s="29"/>
      <c r="J30" s="95">
        <f>J96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4.45" customHeight="1">
      <c r="A31" s="29"/>
      <c r="B31" s="30"/>
      <c r="C31" s="29"/>
      <c r="D31" s="96" t="s">
        <v>84</v>
      </c>
      <c r="E31" s="29"/>
      <c r="F31" s="29"/>
      <c r="G31" s="29"/>
      <c r="H31" s="29"/>
      <c r="I31" s="29"/>
      <c r="J31" s="95">
        <f>J114</f>
        <v>0</v>
      </c>
      <c r="K31" s="29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7" t="s">
        <v>27</v>
      </c>
      <c r="E32" s="29"/>
      <c r="F32" s="29"/>
      <c r="G32" s="29"/>
      <c r="H32" s="29"/>
      <c r="I32" s="29"/>
      <c r="J32" s="68">
        <f>ROUND(J30 + J31,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29</v>
      </c>
      <c r="G34" s="29"/>
      <c r="H34" s="29"/>
      <c r="I34" s="33" t="s">
        <v>28</v>
      </c>
      <c r="J34" s="33" t="s">
        <v>30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98" t="s">
        <v>31</v>
      </c>
      <c r="E35" s="26" t="s">
        <v>32</v>
      </c>
      <c r="F35" s="99">
        <f>ROUND((SUM(BE114:BE117) + SUM(BE137:BE345)),  2)</f>
        <v>0</v>
      </c>
      <c r="G35" s="29"/>
      <c r="H35" s="29"/>
      <c r="I35" s="100">
        <v>0.2</v>
      </c>
      <c r="J35" s="99">
        <f>ROUND(((SUM(BE114:BE117) + SUM(BE137:BE345))*I35),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33</v>
      </c>
      <c r="F36" s="99">
        <f>ROUND((SUM(BF114:BF117) + SUM(BF137:BF345)),  2)</f>
        <v>0</v>
      </c>
      <c r="G36" s="29"/>
      <c r="H36" s="29"/>
      <c r="I36" s="100">
        <v>0.2</v>
      </c>
      <c r="J36" s="99">
        <f>ROUND(((SUM(BF114:BF117) + SUM(BF137:BF345))*I36),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34</v>
      </c>
      <c r="F37" s="99">
        <f>ROUND((SUM(BG114:BG117) + SUM(BG137:BG345)),  2)</f>
        <v>0</v>
      </c>
      <c r="G37" s="29"/>
      <c r="H37" s="29"/>
      <c r="I37" s="100">
        <v>0.2</v>
      </c>
      <c r="J37" s="99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35</v>
      </c>
      <c r="F38" s="99">
        <f>ROUND((SUM(BH114:BH117) + SUM(BH137:BH345)),  2)</f>
        <v>0</v>
      </c>
      <c r="G38" s="29"/>
      <c r="H38" s="29"/>
      <c r="I38" s="100">
        <v>0.2</v>
      </c>
      <c r="J38" s="99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36</v>
      </c>
      <c r="F39" s="99">
        <f>ROUND((SUM(BI114:BI117) + SUM(BI137:BI345)),  2)</f>
        <v>0</v>
      </c>
      <c r="G39" s="29"/>
      <c r="H39" s="29"/>
      <c r="I39" s="100">
        <v>0</v>
      </c>
      <c r="J39" s="99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1"/>
      <c r="D41" s="102" t="s">
        <v>37</v>
      </c>
      <c r="E41" s="57"/>
      <c r="F41" s="57"/>
      <c r="G41" s="103" t="s">
        <v>38</v>
      </c>
      <c r="H41" s="104" t="s">
        <v>39</v>
      </c>
      <c r="I41" s="57"/>
      <c r="J41" s="105">
        <f>SUM(J32:J39)</f>
        <v>0</v>
      </c>
      <c r="K41" s="10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40</v>
      </c>
      <c r="E50" s="41"/>
      <c r="F50" s="41"/>
      <c r="G50" s="40" t="s">
        <v>41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E52" s="1" t="s">
        <v>898</v>
      </c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42</v>
      </c>
      <c r="E61" s="32"/>
      <c r="F61" s="107" t="s">
        <v>43</v>
      </c>
      <c r="G61" s="42" t="s">
        <v>42</v>
      </c>
      <c r="H61" s="32"/>
      <c r="I61" s="32"/>
      <c r="J61" s="108" t="s">
        <v>43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44</v>
      </c>
      <c r="E65" s="43"/>
      <c r="F65" s="43"/>
      <c r="G65" s="40" t="s">
        <v>45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42</v>
      </c>
      <c r="E76" s="32"/>
      <c r="F76" s="107" t="s">
        <v>43</v>
      </c>
      <c r="G76" s="42" t="s">
        <v>42</v>
      </c>
      <c r="H76" s="32"/>
      <c r="I76" s="32"/>
      <c r="J76" s="108" t="s">
        <v>43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21" t="s">
        <v>85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40" t="str">
        <f>E7</f>
        <v>Rekonštrukcia strechy meštianskeho domu na Nám. Majstra Pavla 47, Levoča</v>
      </c>
      <c r="F85" s="241"/>
      <c r="G85" s="241"/>
      <c r="H85" s="24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81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1" t="str">
        <f>E9</f>
        <v>01 - I. etapa</v>
      </c>
      <c r="F87" s="238"/>
      <c r="G87" s="238"/>
      <c r="H87" s="23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16</v>
      </c>
      <c r="D89" s="29"/>
      <c r="E89" s="29"/>
      <c r="F89" s="24" t="str">
        <f>F12</f>
        <v>Námestie Majstra Pavla 47, Levoča</v>
      </c>
      <c r="G89" s="29"/>
      <c r="H89" s="29"/>
      <c r="I89" s="26" t="s">
        <v>17</v>
      </c>
      <c r="J89" s="52">
        <f>IF(J12="","",J12)</f>
        <v>44000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7.95" customHeight="1">
      <c r="A91" s="29"/>
      <c r="B91" s="30"/>
      <c r="C91" s="26" t="s">
        <v>18</v>
      </c>
      <c r="D91" s="29"/>
      <c r="E91" s="29"/>
      <c r="F91" s="24" t="str">
        <f>E15</f>
        <v xml:space="preserve"> </v>
      </c>
      <c r="G91" s="29"/>
      <c r="H91" s="29"/>
      <c r="I91" s="26" t="s">
        <v>23</v>
      </c>
      <c r="J91" s="27" t="str">
        <f>E21</f>
        <v>Ing. arch. M.Dzurilla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6" t="s">
        <v>22</v>
      </c>
      <c r="D92" s="29"/>
      <c r="E92" s="29"/>
      <c r="F92" s="24" t="str">
        <f>IF(E18="","",E18)</f>
        <v xml:space="preserve"> </v>
      </c>
      <c r="G92" s="29"/>
      <c r="H92" s="29"/>
      <c r="I92" s="26" t="s">
        <v>25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9" t="s">
        <v>86</v>
      </c>
      <c r="D94" s="101"/>
      <c r="E94" s="101"/>
      <c r="F94" s="101"/>
      <c r="G94" s="101"/>
      <c r="H94" s="101"/>
      <c r="I94" s="101"/>
      <c r="J94" s="110" t="s">
        <v>87</v>
      </c>
      <c r="K94" s="101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1" t="s">
        <v>88</v>
      </c>
      <c r="D96" s="29"/>
      <c r="E96" s="29"/>
      <c r="F96" s="29"/>
      <c r="G96" s="29"/>
      <c r="H96" s="29"/>
      <c r="I96" s="29"/>
      <c r="J96" s="68">
        <f>J137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89</v>
      </c>
    </row>
    <row r="97" spans="1:31" s="9" customFormat="1" ht="24.95" customHeight="1">
      <c r="B97" s="112"/>
      <c r="D97" s="113" t="s">
        <v>90</v>
      </c>
      <c r="E97" s="114"/>
      <c r="F97" s="114"/>
      <c r="G97" s="114"/>
      <c r="H97" s="114"/>
      <c r="I97" s="114"/>
      <c r="J97" s="115">
        <f>J138</f>
        <v>0</v>
      </c>
      <c r="L97" s="112"/>
    </row>
    <row r="98" spans="1:31" s="10" customFormat="1" ht="19.899999999999999" customHeight="1">
      <c r="B98" s="116"/>
      <c r="D98" s="117" t="s">
        <v>91</v>
      </c>
      <c r="E98" s="118"/>
      <c r="F98" s="118"/>
      <c r="G98" s="118"/>
      <c r="H98" s="118"/>
      <c r="I98" s="118"/>
      <c r="J98" s="119">
        <f>J139</f>
        <v>0</v>
      </c>
      <c r="L98" s="116"/>
    </row>
    <row r="99" spans="1:31" s="10" customFormat="1" ht="19.899999999999999" customHeight="1">
      <c r="B99" s="116"/>
      <c r="D99" s="117" t="s">
        <v>92</v>
      </c>
      <c r="E99" s="118"/>
      <c r="F99" s="118"/>
      <c r="G99" s="118"/>
      <c r="H99" s="118"/>
      <c r="I99" s="118"/>
      <c r="J99" s="119">
        <f>J142</f>
        <v>0</v>
      </c>
      <c r="L99" s="116"/>
    </row>
    <row r="100" spans="1:31" s="10" customFormat="1" ht="19.899999999999999" customHeight="1">
      <c r="B100" s="116"/>
      <c r="D100" s="117" t="s">
        <v>93</v>
      </c>
      <c r="E100" s="118"/>
      <c r="F100" s="118"/>
      <c r="G100" s="118"/>
      <c r="H100" s="118"/>
      <c r="I100" s="118"/>
      <c r="J100" s="119">
        <f>J151</f>
        <v>0</v>
      </c>
      <c r="L100" s="116"/>
    </row>
    <row r="101" spans="1:31" s="10" customFormat="1" ht="19.899999999999999" customHeight="1">
      <c r="B101" s="116"/>
      <c r="D101" s="117" t="s">
        <v>94</v>
      </c>
      <c r="E101" s="118"/>
      <c r="F101" s="118"/>
      <c r="G101" s="118"/>
      <c r="H101" s="118"/>
      <c r="I101" s="118"/>
      <c r="J101" s="119">
        <f>J169</f>
        <v>0</v>
      </c>
      <c r="L101" s="116"/>
    </row>
    <row r="102" spans="1:31" s="9" customFormat="1" ht="24.95" customHeight="1">
      <c r="B102" s="112"/>
      <c r="D102" s="113" t="s">
        <v>95</v>
      </c>
      <c r="E102" s="114"/>
      <c r="F102" s="114"/>
      <c r="G102" s="114"/>
      <c r="H102" s="114"/>
      <c r="I102" s="114"/>
      <c r="J102" s="115">
        <f>J171</f>
        <v>0</v>
      </c>
      <c r="L102" s="112"/>
    </row>
    <row r="103" spans="1:31" s="10" customFormat="1" ht="19.899999999999999" customHeight="1">
      <c r="B103" s="116"/>
      <c r="D103" s="117" t="s">
        <v>96</v>
      </c>
      <c r="E103" s="118"/>
      <c r="F103" s="118"/>
      <c r="G103" s="118"/>
      <c r="H103" s="118"/>
      <c r="I103" s="118"/>
      <c r="J103" s="119">
        <f>J172</f>
        <v>0</v>
      </c>
      <c r="L103" s="116"/>
    </row>
    <row r="104" spans="1:31" s="10" customFormat="1" ht="19.899999999999999" customHeight="1">
      <c r="B104" s="116"/>
      <c r="D104" s="117" t="s">
        <v>97</v>
      </c>
      <c r="E104" s="118"/>
      <c r="F104" s="118"/>
      <c r="G104" s="118"/>
      <c r="H104" s="118"/>
      <c r="I104" s="118"/>
      <c r="J104" s="119">
        <f>J187</f>
        <v>0</v>
      </c>
      <c r="L104" s="116"/>
    </row>
    <row r="105" spans="1:31" s="10" customFormat="1" ht="19.899999999999999" customHeight="1">
      <c r="B105" s="116"/>
      <c r="D105" s="117" t="s">
        <v>98</v>
      </c>
      <c r="E105" s="118"/>
      <c r="F105" s="118"/>
      <c r="G105" s="118"/>
      <c r="H105" s="118"/>
      <c r="I105" s="118"/>
      <c r="J105" s="119">
        <f>J238</f>
        <v>0</v>
      </c>
      <c r="L105" s="116"/>
    </row>
    <row r="106" spans="1:31" s="10" customFormat="1" ht="19.899999999999999" customHeight="1">
      <c r="B106" s="116"/>
      <c r="D106" s="117" t="s">
        <v>99</v>
      </c>
      <c r="E106" s="118"/>
      <c r="F106" s="118"/>
      <c r="G106" s="118"/>
      <c r="H106" s="118"/>
      <c r="I106" s="118"/>
      <c r="J106" s="119">
        <f>J269</f>
        <v>0</v>
      </c>
      <c r="L106" s="116"/>
    </row>
    <row r="107" spans="1:31" s="10" customFormat="1" ht="19.899999999999999" customHeight="1">
      <c r="B107" s="116"/>
      <c r="D107" s="117" t="s">
        <v>100</v>
      </c>
      <c r="E107" s="118"/>
      <c r="F107" s="118"/>
      <c r="G107" s="118"/>
      <c r="H107" s="118"/>
      <c r="I107" s="118"/>
      <c r="J107" s="119">
        <f>J316</f>
        <v>0</v>
      </c>
      <c r="L107" s="116"/>
    </row>
    <row r="108" spans="1:31" s="10" customFormat="1" ht="19.899999999999999" customHeight="1">
      <c r="B108" s="116"/>
      <c r="D108" s="117" t="s">
        <v>101</v>
      </c>
      <c r="E108" s="118"/>
      <c r="F108" s="118"/>
      <c r="G108" s="118"/>
      <c r="H108" s="118"/>
      <c r="I108" s="118"/>
      <c r="J108" s="119">
        <f>J321</f>
        <v>0</v>
      </c>
      <c r="L108" s="116"/>
    </row>
    <row r="109" spans="1:31" s="9" customFormat="1" ht="24.95" customHeight="1">
      <c r="B109" s="112"/>
      <c r="D109" s="113" t="s">
        <v>102</v>
      </c>
      <c r="E109" s="114"/>
      <c r="F109" s="114"/>
      <c r="G109" s="114"/>
      <c r="H109" s="114"/>
      <c r="I109" s="114"/>
      <c r="J109" s="115">
        <f>J338</f>
        <v>0</v>
      </c>
      <c r="L109" s="112"/>
    </row>
    <row r="110" spans="1:31" s="10" customFormat="1" ht="19.899999999999999" customHeight="1">
      <c r="B110" s="116"/>
      <c r="D110" s="117" t="s">
        <v>103</v>
      </c>
      <c r="E110" s="118"/>
      <c r="F110" s="118"/>
      <c r="G110" s="118"/>
      <c r="H110" s="118"/>
      <c r="I110" s="118"/>
      <c r="J110" s="119">
        <f>J339</f>
        <v>0</v>
      </c>
      <c r="L110" s="116"/>
    </row>
    <row r="111" spans="1:31" s="9" customFormat="1" ht="24.95" customHeight="1">
      <c r="B111" s="112"/>
      <c r="D111" s="113" t="s">
        <v>104</v>
      </c>
      <c r="E111" s="114"/>
      <c r="F111" s="114"/>
      <c r="G111" s="114"/>
      <c r="H111" s="114"/>
      <c r="I111" s="114"/>
      <c r="J111" s="115">
        <f>J343</f>
        <v>0</v>
      </c>
      <c r="L111" s="112"/>
    </row>
    <row r="112" spans="1:31" s="2" customFormat="1" ht="21.75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9.25" customHeight="1">
      <c r="A114" s="29"/>
      <c r="B114" s="30"/>
      <c r="C114" s="111" t="s">
        <v>105</v>
      </c>
      <c r="D114" s="29"/>
      <c r="E114" s="29"/>
      <c r="F114" s="29"/>
      <c r="G114" s="29"/>
      <c r="H114" s="29"/>
      <c r="I114" s="29"/>
      <c r="J114" s="120">
        <v>0</v>
      </c>
      <c r="K114" s="29"/>
      <c r="L114" s="39"/>
      <c r="N114" s="121" t="s">
        <v>31</v>
      </c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8" customHeight="1">
      <c r="A115" s="29"/>
      <c r="B115" s="122"/>
      <c r="C115" s="123"/>
      <c r="D115" s="239" t="s">
        <v>106</v>
      </c>
      <c r="E115" s="239"/>
      <c r="F115" s="239"/>
      <c r="G115" s="123"/>
      <c r="H115" s="123"/>
      <c r="I115" s="123"/>
      <c r="J115" s="124">
        <v>0</v>
      </c>
      <c r="K115" s="123"/>
      <c r="L115" s="125"/>
      <c r="M115" s="126"/>
      <c r="N115" s="127" t="s">
        <v>33</v>
      </c>
      <c r="O115" s="126"/>
      <c r="P115" s="126"/>
      <c r="Q115" s="126"/>
      <c r="R115" s="126"/>
      <c r="S115" s="123"/>
      <c r="T115" s="123"/>
      <c r="U115" s="123"/>
      <c r="V115" s="123"/>
      <c r="W115" s="123"/>
      <c r="X115" s="123"/>
      <c r="Y115" s="123"/>
      <c r="Z115" s="123"/>
      <c r="AA115" s="123"/>
      <c r="AB115" s="123"/>
      <c r="AC115" s="123"/>
      <c r="AD115" s="123"/>
      <c r="AE115" s="123"/>
      <c r="AF115" s="126"/>
      <c r="AG115" s="126"/>
      <c r="AH115" s="126"/>
      <c r="AI115" s="126"/>
      <c r="AJ115" s="126"/>
      <c r="AK115" s="126"/>
      <c r="AL115" s="126"/>
      <c r="AM115" s="126"/>
      <c r="AN115" s="126"/>
      <c r="AO115" s="126"/>
      <c r="AP115" s="126"/>
      <c r="AQ115" s="126"/>
      <c r="AR115" s="126"/>
      <c r="AS115" s="126"/>
      <c r="AT115" s="126"/>
      <c r="AU115" s="126"/>
      <c r="AV115" s="126"/>
      <c r="AW115" s="126"/>
      <c r="AX115" s="126"/>
      <c r="AY115" s="128" t="s">
        <v>107</v>
      </c>
      <c r="AZ115" s="126"/>
      <c r="BA115" s="126"/>
      <c r="BB115" s="126"/>
      <c r="BC115" s="126"/>
      <c r="BD115" s="126"/>
      <c r="BE115" s="129">
        <f>IF(N115="základná",J115,0)</f>
        <v>0</v>
      </c>
      <c r="BF115" s="129">
        <f>IF(N115="znížená",J115,0)</f>
        <v>0</v>
      </c>
      <c r="BG115" s="129">
        <f>IF(N115="zákl. prenesená",J115,0)</f>
        <v>0</v>
      </c>
      <c r="BH115" s="129">
        <f>IF(N115="zníž. prenesená",J115,0)</f>
        <v>0</v>
      </c>
      <c r="BI115" s="129">
        <f>IF(N115="nulová",J115,0)</f>
        <v>0</v>
      </c>
      <c r="BJ115" s="128" t="s">
        <v>108</v>
      </c>
      <c r="BK115" s="126"/>
      <c r="BL115" s="126"/>
      <c r="BM115" s="126"/>
    </row>
    <row r="116" spans="1:65" s="2" customFormat="1" ht="18" customHeight="1">
      <c r="A116" s="29"/>
      <c r="B116" s="122"/>
      <c r="C116" s="123"/>
      <c r="D116" s="239" t="s">
        <v>109</v>
      </c>
      <c r="E116" s="239"/>
      <c r="F116" s="239"/>
      <c r="G116" s="123"/>
      <c r="H116" s="123"/>
      <c r="I116" s="123"/>
      <c r="J116" s="124">
        <v>0</v>
      </c>
      <c r="K116" s="123"/>
      <c r="L116" s="125"/>
      <c r="M116" s="126"/>
      <c r="N116" s="127" t="s">
        <v>33</v>
      </c>
      <c r="O116" s="126"/>
      <c r="P116" s="126"/>
      <c r="Q116" s="126"/>
      <c r="R116" s="126"/>
      <c r="S116" s="123"/>
      <c r="T116" s="123"/>
      <c r="U116" s="123"/>
      <c r="V116" s="123"/>
      <c r="W116" s="123"/>
      <c r="X116" s="123"/>
      <c r="Y116" s="123"/>
      <c r="Z116" s="123"/>
      <c r="AA116" s="123"/>
      <c r="AB116" s="123"/>
      <c r="AC116" s="123"/>
      <c r="AD116" s="123"/>
      <c r="AE116" s="123"/>
      <c r="AF116" s="126"/>
      <c r="AG116" s="126"/>
      <c r="AH116" s="126"/>
      <c r="AI116" s="126"/>
      <c r="AJ116" s="126"/>
      <c r="AK116" s="126"/>
      <c r="AL116" s="126"/>
      <c r="AM116" s="126"/>
      <c r="AN116" s="126"/>
      <c r="AO116" s="126"/>
      <c r="AP116" s="126"/>
      <c r="AQ116" s="126"/>
      <c r="AR116" s="126"/>
      <c r="AS116" s="126"/>
      <c r="AT116" s="126"/>
      <c r="AU116" s="126"/>
      <c r="AV116" s="126"/>
      <c r="AW116" s="126"/>
      <c r="AX116" s="126"/>
      <c r="AY116" s="128" t="s">
        <v>107</v>
      </c>
      <c r="AZ116" s="126"/>
      <c r="BA116" s="126"/>
      <c r="BB116" s="126"/>
      <c r="BC116" s="126"/>
      <c r="BD116" s="126"/>
      <c r="BE116" s="129">
        <f>IF(N116="základná",J116,0)</f>
        <v>0</v>
      </c>
      <c r="BF116" s="129">
        <f>IF(N116="znížená",J116,0)</f>
        <v>0</v>
      </c>
      <c r="BG116" s="129">
        <f>IF(N116="zákl. prenesená",J116,0)</f>
        <v>0</v>
      </c>
      <c r="BH116" s="129">
        <f>IF(N116="zníž. prenesená",J116,0)</f>
        <v>0</v>
      </c>
      <c r="BI116" s="129">
        <f>IF(N116="nulová",J116,0)</f>
        <v>0</v>
      </c>
      <c r="BJ116" s="128" t="s">
        <v>108</v>
      </c>
      <c r="BK116" s="126"/>
      <c r="BL116" s="126"/>
      <c r="BM116" s="126"/>
    </row>
    <row r="117" spans="1:65" s="2" customFormat="1" ht="18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29.25" customHeight="1">
      <c r="A118" s="29"/>
      <c r="B118" s="30"/>
      <c r="C118" s="130" t="s">
        <v>110</v>
      </c>
      <c r="D118" s="101"/>
      <c r="E118" s="101"/>
      <c r="F118" s="101"/>
      <c r="G118" s="101"/>
      <c r="H118" s="101"/>
      <c r="I118" s="101"/>
      <c r="J118" s="131">
        <f>ROUND(J96+J114,2)</f>
        <v>0</v>
      </c>
      <c r="K118" s="101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5" customHeight="1">
      <c r="A119" s="29"/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3" spans="1:65" s="2" customFormat="1" ht="6.95" customHeight="1">
      <c r="A123" s="29"/>
      <c r="B123" s="46"/>
      <c r="C123" s="47"/>
      <c r="D123" s="47"/>
      <c r="E123" s="47"/>
      <c r="F123" s="47"/>
      <c r="G123" s="47"/>
      <c r="H123" s="47"/>
      <c r="I123" s="47"/>
      <c r="J123" s="47"/>
      <c r="K123" s="47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5" s="2" customFormat="1" ht="24.95" customHeight="1">
      <c r="A124" s="29"/>
      <c r="B124" s="30"/>
      <c r="C124" s="21" t="s">
        <v>111</v>
      </c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5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5" s="2" customFormat="1" ht="12" customHeight="1">
      <c r="A126" s="29"/>
      <c r="B126" s="30"/>
      <c r="C126" s="26" t="s">
        <v>13</v>
      </c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5" s="2" customFormat="1" ht="16.5" customHeight="1">
      <c r="A127" s="29"/>
      <c r="B127" s="30"/>
      <c r="C127" s="29"/>
      <c r="D127" s="29"/>
      <c r="E127" s="240" t="str">
        <f>E7</f>
        <v>Rekonštrukcia strechy meštianskeho domu na Nám. Majstra Pavla 47, Levoča</v>
      </c>
      <c r="F127" s="241"/>
      <c r="G127" s="241"/>
      <c r="H127" s="241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65" s="2" customFormat="1" ht="12" customHeight="1">
      <c r="A128" s="29"/>
      <c r="B128" s="30"/>
      <c r="C128" s="26" t="s">
        <v>81</v>
      </c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6.5" customHeight="1">
      <c r="A129" s="29"/>
      <c r="B129" s="30"/>
      <c r="C129" s="29"/>
      <c r="D129" s="29"/>
      <c r="E129" s="211" t="str">
        <f>E9</f>
        <v>01 - I. etapa</v>
      </c>
      <c r="F129" s="238"/>
      <c r="G129" s="238"/>
      <c r="H129" s="238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6.95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2" customHeight="1">
      <c r="A131" s="29"/>
      <c r="B131" s="30"/>
      <c r="C131" s="26" t="s">
        <v>16</v>
      </c>
      <c r="D131" s="29"/>
      <c r="E131" s="29"/>
      <c r="F131" s="24" t="str">
        <f>F12</f>
        <v>Námestie Majstra Pavla 47, Levoča</v>
      </c>
      <c r="G131" s="29"/>
      <c r="H131" s="29"/>
      <c r="I131" s="26" t="s">
        <v>17</v>
      </c>
      <c r="J131" s="52">
        <f>IF(J12="","",J12)</f>
        <v>44000</v>
      </c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6.95" customHeight="1">
      <c r="A132" s="29"/>
      <c r="B132" s="30"/>
      <c r="C132" s="29"/>
      <c r="D132" s="29"/>
      <c r="E132" s="29"/>
      <c r="F132" s="29"/>
      <c r="G132" s="29"/>
      <c r="H132" s="29"/>
      <c r="I132" s="29"/>
      <c r="J132" s="29"/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27.95" customHeight="1">
      <c r="A133" s="29"/>
      <c r="B133" s="30"/>
      <c r="C133" s="26" t="s">
        <v>18</v>
      </c>
      <c r="D133" s="29"/>
      <c r="E133" s="29"/>
      <c r="F133" s="24" t="str">
        <f>E15</f>
        <v xml:space="preserve"> </v>
      </c>
      <c r="G133" s="29"/>
      <c r="H133" s="29"/>
      <c r="I133" s="26" t="s">
        <v>23</v>
      </c>
      <c r="J133" s="27" t="str">
        <f>E21</f>
        <v>Ing. arch. M.Dzurilla</v>
      </c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5.2" customHeight="1">
      <c r="A134" s="29"/>
      <c r="B134" s="30"/>
      <c r="C134" s="26" t="s">
        <v>22</v>
      </c>
      <c r="D134" s="29"/>
      <c r="E134" s="29"/>
      <c r="F134" s="24" t="str">
        <f>IF(E18="","",E18)</f>
        <v xml:space="preserve"> </v>
      </c>
      <c r="G134" s="29"/>
      <c r="H134" s="29"/>
      <c r="I134" s="26" t="s">
        <v>25</v>
      </c>
      <c r="J134" s="27" t="str">
        <f>E24</f>
        <v xml:space="preserve"> </v>
      </c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0.35" customHeight="1">
      <c r="A135" s="29"/>
      <c r="B135" s="30"/>
      <c r="C135" s="29"/>
      <c r="D135" s="29"/>
      <c r="E135" s="29"/>
      <c r="F135" s="29"/>
      <c r="G135" s="29"/>
      <c r="H135" s="29"/>
      <c r="I135" s="29"/>
      <c r="J135" s="29"/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11" customFormat="1" ht="29.25" customHeight="1">
      <c r="A136" s="132"/>
      <c r="B136" s="133"/>
      <c r="C136" s="134" t="s">
        <v>112</v>
      </c>
      <c r="D136" s="135" t="s">
        <v>52</v>
      </c>
      <c r="E136" s="135" t="s">
        <v>48</v>
      </c>
      <c r="F136" s="135" t="s">
        <v>49</v>
      </c>
      <c r="G136" s="135" t="s">
        <v>113</v>
      </c>
      <c r="H136" s="135" t="s">
        <v>114</v>
      </c>
      <c r="I136" s="135" t="s">
        <v>115</v>
      </c>
      <c r="J136" s="136" t="s">
        <v>87</v>
      </c>
      <c r="K136" s="137" t="s">
        <v>116</v>
      </c>
      <c r="L136" s="138"/>
      <c r="M136" s="59" t="s">
        <v>1</v>
      </c>
      <c r="N136" s="60" t="s">
        <v>31</v>
      </c>
      <c r="O136" s="60" t="s">
        <v>117</v>
      </c>
      <c r="P136" s="60" t="s">
        <v>118</v>
      </c>
      <c r="Q136" s="60" t="s">
        <v>119</v>
      </c>
      <c r="R136" s="60" t="s">
        <v>120</v>
      </c>
      <c r="S136" s="60" t="s">
        <v>121</v>
      </c>
      <c r="T136" s="61" t="s">
        <v>122</v>
      </c>
      <c r="U136" s="132"/>
      <c r="V136" s="132"/>
      <c r="W136" s="132"/>
      <c r="X136" s="132"/>
      <c r="Y136" s="132"/>
      <c r="Z136" s="132"/>
      <c r="AA136" s="132"/>
      <c r="AB136" s="132"/>
      <c r="AC136" s="132"/>
      <c r="AD136" s="132"/>
      <c r="AE136" s="132"/>
    </row>
    <row r="137" spans="1:65" s="2" customFormat="1" ht="22.9" customHeight="1">
      <c r="A137" s="29"/>
      <c r="B137" s="30"/>
      <c r="C137" s="66" t="s">
        <v>83</v>
      </c>
      <c r="D137" s="29"/>
      <c r="E137" s="29"/>
      <c r="F137" s="29"/>
      <c r="G137" s="29"/>
      <c r="H137" s="29"/>
      <c r="I137" s="29"/>
      <c r="J137" s="139">
        <f>BK137</f>
        <v>0</v>
      </c>
      <c r="K137" s="29"/>
      <c r="L137" s="30"/>
      <c r="M137" s="62"/>
      <c r="N137" s="53"/>
      <c r="O137" s="63"/>
      <c r="P137" s="140">
        <f>P138+P171+P338+P343</f>
        <v>2466.1074386800005</v>
      </c>
      <c r="Q137" s="63"/>
      <c r="R137" s="140">
        <f>R138+R171+R338+R343</f>
        <v>14.308142616137001</v>
      </c>
      <c r="S137" s="63"/>
      <c r="T137" s="141">
        <f>T138+T171+T338+T343</f>
        <v>70.522552000000005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66</v>
      </c>
      <c r="AU137" s="17" t="s">
        <v>89</v>
      </c>
      <c r="BK137" s="142">
        <f>BK138+BK171+BK338+BK343</f>
        <v>0</v>
      </c>
    </row>
    <row r="138" spans="1:65" s="12" customFormat="1" ht="25.9" customHeight="1">
      <c r="B138" s="143"/>
      <c r="D138" s="144" t="s">
        <v>66</v>
      </c>
      <c r="E138" s="145" t="s">
        <v>123</v>
      </c>
      <c r="F138" s="145" t="s">
        <v>124</v>
      </c>
      <c r="J138" s="146">
        <f>BK138</f>
        <v>0</v>
      </c>
      <c r="L138" s="143"/>
      <c r="M138" s="147"/>
      <c r="N138" s="148"/>
      <c r="O138" s="148"/>
      <c r="P138" s="149">
        <f>P139+P142+P151+P169</f>
        <v>185.32598149999998</v>
      </c>
      <c r="Q138" s="148"/>
      <c r="R138" s="149">
        <f>R139+R142+R151+R169</f>
        <v>1.78526871</v>
      </c>
      <c r="S138" s="148"/>
      <c r="T138" s="150">
        <f>T139+T142+T151+T169</f>
        <v>4.9783799999999996</v>
      </c>
      <c r="AR138" s="144" t="s">
        <v>75</v>
      </c>
      <c r="AT138" s="151" t="s">
        <v>66</v>
      </c>
      <c r="AU138" s="151" t="s">
        <v>67</v>
      </c>
      <c r="AY138" s="144" t="s">
        <v>125</v>
      </c>
      <c r="BK138" s="152">
        <f>BK139+BK142+BK151+BK169</f>
        <v>0</v>
      </c>
    </row>
    <row r="139" spans="1:65" s="12" customFormat="1" ht="22.9" customHeight="1">
      <c r="B139" s="143"/>
      <c r="D139" s="144" t="s">
        <v>66</v>
      </c>
      <c r="E139" s="153" t="s">
        <v>126</v>
      </c>
      <c r="F139" s="153" t="s">
        <v>127</v>
      </c>
      <c r="J139" s="154">
        <f>BK139</f>
        <v>0</v>
      </c>
      <c r="L139" s="143"/>
      <c r="M139" s="147"/>
      <c r="N139" s="148"/>
      <c r="O139" s="148"/>
      <c r="P139" s="149">
        <f>SUM(P140:P141)</f>
        <v>1.6508025</v>
      </c>
      <c r="Q139" s="148"/>
      <c r="R139" s="149">
        <f>SUM(R140:R141)</f>
        <v>0.73464660000000004</v>
      </c>
      <c r="S139" s="148"/>
      <c r="T139" s="150">
        <f>SUM(T140:T141)</f>
        <v>0</v>
      </c>
      <c r="AR139" s="144" t="s">
        <v>75</v>
      </c>
      <c r="AT139" s="151" t="s">
        <v>66</v>
      </c>
      <c r="AU139" s="151" t="s">
        <v>75</v>
      </c>
      <c r="AY139" s="144" t="s">
        <v>125</v>
      </c>
      <c r="BK139" s="152">
        <f>SUM(BK140:BK141)</f>
        <v>0</v>
      </c>
    </row>
    <row r="140" spans="1:65" s="2" customFormat="1" ht="24" customHeight="1">
      <c r="A140" s="29"/>
      <c r="B140" s="122"/>
      <c r="C140" s="155" t="s">
        <v>75</v>
      </c>
      <c r="D140" s="155" t="s">
        <v>128</v>
      </c>
      <c r="E140" s="156" t="s">
        <v>129</v>
      </c>
      <c r="F140" s="157" t="s">
        <v>130</v>
      </c>
      <c r="G140" s="158" t="s">
        <v>131</v>
      </c>
      <c r="H140" s="159">
        <v>0.45</v>
      </c>
      <c r="I140" s="160">
        <v>0</v>
      </c>
      <c r="J140" s="160">
        <f>ROUND(I140*H140,2)</f>
        <v>0</v>
      </c>
      <c r="K140" s="161"/>
      <c r="L140" s="30"/>
      <c r="M140" s="162" t="s">
        <v>1</v>
      </c>
      <c r="N140" s="163" t="s">
        <v>33</v>
      </c>
      <c r="O140" s="164">
        <v>3.66845</v>
      </c>
      <c r="P140" s="164">
        <f>O140*H140</f>
        <v>1.6508025</v>
      </c>
      <c r="Q140" s="164">
        <v>1.6325480000000001</v>
      </c>
      <c r="R140" s="164">
        <f>Q140*H140</f>
        <v>0.73464660000000004</v>
      </c>
      <c r="S140" s="164">
        <v>0</v>
      </c>
      <c r="T140" s="165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6" t="s">
        <v>132</v>
      </c>
      <c r="AT140" s="166" t="s">
        <v>128</v>
      </c>
      <c r="AU140" s="166" t="s">
        <v>108</v>
      </c>
      <c r="AY140" s="17" t="s">
        <v>125</v>
      </c>
      <c r="BE140" s="167">
        <f>IF(N140="základná",J140,0)</f>
        <v>0</v>
      </c>
      <c r="BF140" s="167">
        <f>IF(N140="znížená",J140,0)</f>
        <v>0</v>
      </c>
      <c r="BG140" s="167">
        <f>IF(N140="zákl. prenesená",J140,0)</f>
        <v>0</v>
      </c>
      <c r="BH140" s="167">
        <f>IF(N140="zníž. prenesená",J140,0)</f>
        <v>0</v>
      </c>
      <c r="BI140" s="167">
        <f>IF(N140="nulová",J140,0)</f>
        <v>0</v>
      </c>
      <c r="BJ140" s="17" t="s">
        <v>108</v>
      </c>
      <c r="BK140" s="167">
        <f>ROUND(I140*H140,2)</f>
        <v>0</v>
      </c>
      <c r="BL140" s="17" t="s">
        <v>132</v>
      </c>
      <c r="BM140" s="166" t="s">
        <v>133</v>
      </c>
    </row>
    <row r="141" spans="1:65" s="13" customFormat="1">
      <c r="B141" s="168"/>
      <c r="D141" s="169" t="s">
        <v>134</v>
      </c>
      <c r="E141" s="170" t="s">
        <v>1</v>
      </c>
      <c r="F141" s="171" t="s">
        <v>135</v>
      </c>
      <c r="H141" s="172">
        <v>0.45</v>
      </c>
      <c r="L141" s="168"/>
      <c r="M141" s="173"/>
      <c r="N141" s="174"/>
      <c r="O141" s="174"/>
      <c r="P141" s="174"/>
      <c r="Q141" s="174"/>
      <c r="R141" s="174"/>
      <c r="S141" s="174"/>
      <c r="T141" s="175"/>
      <c r="AT141" s="170" t="s">
        <v>134</v>
      </c>
      <c r="AU141" s="170" t="s">
        <v>108</v>
      </c>
      <c r="AV141" s="13" t="s">
        <v>108</v>
      </c>
      <c r="AW141" s="13" t="s">
        <v>24</v>
      </c>
      <c r="AX141" s="13" t="s">
        <v>75</v>
      </c>
      <c r="AY141" s="170" t="s">
        <v>125</v>
      </c>
    </row>
    <row r="142" spans="1:65" s="12" customFormat="1" ht="22.9" customHeight="1">
      <c r="B142" s="143"/>
      <c r="D142" s="144" t="s">
        <v>66</v>
      </c>
      <c r="E142" s="153" t="s">
        <v>136</v>
      </c>
      <c r="F142" s="153" t="s">
        <v>137</v>
      </c>
      <c r="J142" s="154">
        <f>BK142</f>
        <v>0</v>
      </c>
      <c r="L142" s="143"/>
      <c r="M142" s="147"/>
      <c r="N142" s="148"/>
      <c r="O142" s="148"/>
      <c r="P142" s="149">
        <f>SUM(P143:P150)</f>
        <v>26.709758999999998</v>
      </c>
      <c r="Q142" s="148"/>
      <c r="R142" s="149">
        <f>SUM(R143:R150)</f>
        <v>0.89155319999999993</v>
      </c>
      <c r="S142" s="148"/>
      <c r="T142" s="150">
        <f>SUM(T143:T150)</f>
        <v>0</v>
      </c>
      <c r="AR142" s="144" t="s">
        <v>75</v>
      </c>
      <c r="AT142" s="151" t="s">
        <v>66</v>
      </c>
      <c r="AU142" s="151" t="s">
        <v>75</v>
      </c>
      <c r="AY142" s="144" t="s">
        <v>125</v>
      </c>
      <c r="BK142" s="152">
        <f>SUM(BK143:BK150)</f>
        <v>0</v>
      </c>
    </row>
    <row r="143" spans="1:65" s="2" customFormat="1" ht="24" customHeight="1">
      <c r="A143" s="29"/>
      <c r="B143" s="122"/>
      <c r="C143" s="155" t="s">
        <v>108</v>
      </c>
      <c r="D143" s="155" t="s">
        <v>128</v>
      </c>
      <c r="E143" s="156" t="s">
        <v>138</v>
      </c>
      <c r="F143" s="157" t="s">
        <v>139</v>
      </c>
      <c r="G143" s="158" t="s">
        <v>140</v>
      </c>
      <c r="H143" s="159">
        <v>21.18</v>
      </c>
      <c r="I143" s="160">
        <v>0</v>
      </c>
      <c r="J143" s="160">
        <f>ROUND(I143*H143,2)</f>
        <v>0</v>
      </c>
      <c r="K143" s="161"/>
      <c r="L143" s="30"/>
      <c r="M143" s="162" t="s">
        <v>1</v>
      </c>
      <c r="N143" s="163" t="s">
        <v>33</v>
      </c>
      <c r="O143" s="164">
        <v>9.2039999999999997E-2</v>
      </c>
      <c r="P143" s="164">
        <f>O143*H143</f>
        <v>1.9494072</v>
      </c>
      <c r="Q143" s="164">
        <v>2.0000000000000001E-4</v>
      </c>
      <c r="R143" s="164">
        <f>Q143*H143</f>
        <v>4.2360000000000002E-3</v>
      </c>
      <c r="S143" s="164">
        <v>0</v>
      </c>
      <c r="T143" s="165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6" t="s">
        <v>132</v>
      </c>
      <c r="AT143" s="166" t="s">
        <v>128</v>
      </c>
      <c r="AU143" s="166" t="s">
        <v>108</v>
      </c>
      <c r="AY143" s="17" t="s">
        <v>125</v>
      </c>
      <c r="BE143" s="167">
        <f>IF(N143="základná",J143,0)</f>
        <v>0</v>
      </c>
      <c r="BF143" s="167">
        <f>IF(N143="znížená",J143,0)</f>
        <v>0</v>
      </c>
      <c r="BG143" s="167">
        <f>IF(N143="zákl. prenesená",J143,0)</f>
        <v>0</v>
      </c>
      <c r="BH143" s="167">
        <f>IF(N143="zníž. prenesená",J143,0)</f>
        <v>0</v>
      </c>
      <c r="BI143" s="167">
        <f>IF(N143="nulová",J143,0)</f>
        <v>0</v>
      </c>
      <c r="BJ143" s="17" t="s">
        <v>108</v>
      </c>
      <c r="BK143" s="167">
        <f>ROUND(I143*H143,2)</f>
        <v>0</v>
      </c>
      <c r="BL143" s="17" t="s">
        <v>132</v>
      </c>
      <c r="BM143" s="166" t="s">
        <v>141</v>
      </c>
    </row>
    <row r="144" spans="1:65" s="13" customFormat="1">
      <c r="B144" s="168"/>
      <c r="D144" s="169" t="s">
        <v>134</v>
      </c>
      <c r="E144" s="170" t="s">
        <v>1</v>
      </c>
      <c r="F144" s="171" t="s">
        <v>142</v>
      </c>
      <c r="H144" s="172">
        <v>21.18</v>
      </c>
      <c r="L144" s="168"/>
      <c r="M144" s="173"/>
      <c r="N144" s="174"/>
      <c r="O144" s="174"/>
      <c r="P144" s="174"/>
      <c r="Q144" s="174"/>
      <c r="R144" s="174"/>
      <c r="S144" s="174"/>
      <c r="T144" s="175"/>
      <c r="AT144" s="170" t="s">
        <v>134</v>
      </c>
      <c r="AU144" s="170" t="s">
        <v>108</v>
      </c>
      <c r="AV144" s="13" t="s">
        <v>108</v>
      </c>
      <c r="AW144" s="13" t="s">
        <v>24</v>
      </c>
      <c r="AX144" s="13" t="s">
        <v>75</v>
      </c>
      <c r="AY144" s="170" t="s">
        <v>125</v>
      </c>
    </row>
    <row r="145" spans="1:65" s="2" customFormat="1" ht="24" customHeight="1">
      <c r="A145" s="29"/>
      <c r="B145" s="122"/>
      <c r="C145" s="155" t="s">
        <v>126</v>
      </c>
      <c r="D145" s="155" t="s">
        <v>128</v>
      </c>
      <c r="E145" s="156" t="s">
        <v>143</v>
      </c>
      <c r="F145" s="157" t="s">
        <v>144</v>
      </c>
      <c r="G145" s="158" t="s">
        <v>140</v>
      </c>
      <c r="H145" s="159">
        <v>6</v>
      </c>
      <c r="I145" s="160">
        <v>0</v>
      </c>
      <c r="J145" s="160">
        <f>ROUND(I145*H145,2)</f>
        <v>0</v>
      </c>
      <c r="K145" s="161"/>
      <c r="L145" s="30"/>
      <c r="M145" s="162" t="s">
        <v>1</v>
      </c>
      <c r="N145" s="163" t="s">
        <v>33</v>
      </c>
      <c r="O145" s="164">
        <v>0.43078</v>
      </c>
      <c r="P145" s="164">
        <f>O145*H145</f>
        <v>2.5846800000000001</v>
      </c>
      <c r="Q145" s="164">
        <v>1.89E-2</v>
      </c>
      <c r="R145" s="164">
        <f>Q145*H145</f>
        <v>0.1134</v>
      </c>
      <c r="S145" s="164">
        <v>0</v>
      </c>
      <c r="T145" s="165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6" t="s">
        <v>132</v>
      </c>
      <c r="AT145" s="166" t="s">
        <v>128</v>
      </c>
      <c r="AU145" s="166" t="s">
        <v>108</v>
      </c>
      <c r="AY145" s="17" t="s">
        <v>125</v>
      </c>
      <c r="BE145" s="167">
        <f>IF(N145="základná",J145,0)</f>
        <v>0</v>
      </c>
      <c r="BF145" s="167">
        <f>IF(N145="znížená",J145,0)</f>
        <v>0</v>
      </c>
      <c r="BG145" s="167">
        <f>IF(N145="zákl. prenesená",J145,0)</f>
        <v>0</v>
      </c>
      <c r="BH145" s="167">
        <f>IF(N145="zníž. prenesená",J145,0)</f>
        <v>0</v>
      </c>
      <c r="BI145" s="167">
        <f>IF(N145="nulová",J145,0)</f>
        <v>0</v>
      </c>
      <c r="BJ145" s="17" t="s">
        <v>108</v>
      </c>
      <c r="BK145" s="167">
        <f>ROUND(I145*H145,2)</f>
        <v>0</v>
      </c>
      <c r="BL145" s="17" t="s">
        <v>132</v>
      </c>
      <c r="BM145" s="166" t="s">
        <v>145</v>
      </c>
    </row>
    <row r="146" spans="1:65" s="13" customFormat="1">
      <c r="B146" s="168"/>
      <c r="D146" s="169" t="s">
        <v>134</v>
      </c>
      <c r="E146" s="170" t="s">
        <v>1</v>
      </c>
      <c r="F146" s="171" t="s">
        <v>146</v>
      </c>
      <c r="H146" s="172">
        <v>6</v>
      </c>
      <c r="L146" s="168"/>
      <c r="M146" s="173"/>
      <c r="N146" s="174"/>
      <c r="O146" s="174"/>
      <c r="P146" s="174"/>
      <c r="Q146" s="174"/>
      <c r="R146" s="174"/>
      <c r="S146" s="174"/>
      <c r="T146" s="175"/>
      <c r="AT146" s="170" t="s">
        <v>134</v>
      </c>
      <c r="AU146" s="170" t="s">
        <v>108</v>
      </c>
      <c r="AV146" s="13" t="s">
        <v>108</v>
      </c>
      <c r="AW146" s="13" t="s">
        <v>24</v>
      </c>
      <c r="AX146" s="13" t="s">
        <v>75</v>
      </c>
      <c r="AY146" s="170" t="s">
        <v>125</v>
      </c>
    </row>
    <row r="147" spans="1:65" s="2" customFormat="1" ht="24" customHeight="1">
      <c r="A147" s="29"/>
      <c r="B147" s="122"/>
      <c r="C147" s="155" t="s">
        <v>132</v>
      </c>
      <c r="D147" s="155" t="s">
        <v>128</v>
      </c>
      <c r="E147" s="156" t="s">
        <v>147</v>
      </c>
      <c r="F147" s="157" t="s">
        <v>148</v>
      </c>
      <c r="G147" s="158" t="s">
        <v>140</v>
      </c>
      <c r="H147" s="159">
        <v>21.18</v>
      </c>
      <c r="I147" s="160">
        <v>0</v>
      </c>
      <c r="J147" s="160">
        <f>ROUND(I147*H147,2)</f>
        <v>0</v>
      </c>
      <c r="K147" s="161"/>
      <c r="L147" s="30"/>
      <c r="M147" s="162" t="s">
        <v>1</v>
      </c>
      <c r="N147" s="163" t="s">
        <v>33</v>
      </c>
      <c r="O147" s="164">
        <v>0.56367999999999996</v>
      </c>
      <c r="P147" s="164">
        <f>O147*H147</f>
        <v>11.938742399999999</v>
      </c>
      <c r="Q147" s="164">
        <v>3.15E-2</v>
      </c>
      <c r="R147" s="164">
        <f>Q147*H147</f>
        <v>0.66717000000000004</v>
      </c>
      <c r="S147" s="164">
        <v>0</v>
      </c>
      <c r="T147" s="16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6" t="s">
        <v>132</v>
      </c>
      <c r="AT147" s="166" t="s">
        <v>128</v>
      </c>
      <c r="AU147" s="166" t="s">
        <v>108</v>
      </c>
      <c r="AY147" s="17" t="s">
        <v>125</v>
      </c>
      <c r="BE147" s="167">
        <f>IF(N147="základná",J147,0)</f>
        <v>0</v>
      </c>
      <c r="BF147" s="167">
        <f>IF(N147="znížená",J147,0)</f>
        <v>0</v>
      </c>
      <c r="BG147" s="167">
        <f>IF(N147="zákl. prenesená",J147,0)</f>
        <v>0</v>
      </c>
      <c r="BH147" s="167">
        <f>IF(N147="zníž. prenesená",J147,0)</f>
        <v>0</v>
      </c>
      <c r="BI147" s="167">
        <f>IF(N147="nulová",J147,0)</f>
        <v>0</v>
      </c>
      <c r="BJ147" s="17" t="s">
        <v>108</v>
      </c>
      <c r="BK147" s="167">
        <f>ROUND(I147*H147,2)</f>
        <v>0</v>
      </c>
      <c r="BL147" s="17" t="s">
        <v>132</v>
      </c>
      <c r="BM147" s="166" t="s">
        <v>149</v>
      </c>
    </row>
    <row r="148" spans="1:65" s="2" customFormat="1" ht="24" customHeight="1">
      <c r="A148" s="29"/>
      <c r="B148" s="122"/>
      <c r="C148" s="155" t="s">
        <v>150</v>
      </c>
      <c r="D148" s="155" t="s">
        <v>128</v>
      </c>
      <c r="E148" s="156" t="s">
        <v>151</v>
      </c>
      <c r="F148" s="157" t="s">
        <v>152</v>
      </c>
      <c r="G148" s="158" t="s">
        <v>140</v>
      </c>
      <c r="H148" s="159">
        <v>21.18</v>
      </c>
      <c r="I148" s="160">
        <v>0</v>
      </c>
      <c r="J148" s="160">
        <f>ROUND(I148*H148,2)</f>
        <v>0</v>
      </c>
      <c r="K148" s="161"/>
      <c r="L148" s="30"/>
      <c r="M148" s="162" t="s">
        <v>1</v>
      </c>
      <c r="N148" s="163" t="s">
        <v>33</v>
      </c>
      <c r="O148" s="164">
        <v>0.38825999999999999</v>
      </c>
      <c r="P148" s="164">
        <f>O148*H148</f>
        <v>8.2233467999999998</v>
      </c>
      <c r="Q148" s="164">
        <v>4.725E-3</v>
      </c>
      <c r="R148" s="164">
        <f>Q148*H148</f>
        <v>0.1000755</v>
      </c>
      <c r="S148" s="164">
        <v>0</v>
      </c>
      <c r="T148" s="165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6" t="s">
        <v>132</v>
      </c>
      <c r="AT148" s="166" t="s">
        <v>128</v>
      </c>
      <c r="AU148" s="166" t="s">
        <v>108</v>
      </c>
      <c r="AY148" s="17" t="s">
        <v>125</v>
      </c>
      <c r="BE148" s="167">
        <f>IF(N148="základná",J148,0)</f>
        <v>0</v>
      </c>
      <c r="BF148" s="167">
        <f>IF(N148="znížená",J148,0)</f>
        <v>0</v>
      </c>
      <c r="BG148" s="167">
        <f>IF(N148="zákl. prenesená",J148,0)</f>
        <v>0</v>
      </c>
      <c r="BH148" s="167">
        <f>IF(N148="zníž. prenesená",J148,0)</f>
        <v>0</v>
      </c>
      <c r="BI148" s="167">
        <f>IF(N148="nulová",J148,0)</f>
        <v>0</v>
      </c>
      <c r="BJ148" s="17" t="s">
        <v>108</v>
      </c>
      <c r="BK148" s="167">
        <f>ROUND(I148*H148,2)</f>
        <v>0</v>
      </c>
      <c r="BL148" s="17" t="s">
        <v>132</v>
      </c>
      <c r="BM148" s="166" t="s">
        <v>153</v>
      </c>
    </row>
    <row r="149" spans="1:65" s="2" customFormat="1" ht="16.5" customHeight="1">
      <c r="A149" s="29"/>
      <c r="B149" s="122"/>
      <c r="C149" s="155" t="s">
        <v>136</v>
      </c>
      <c r="D149" s="155" t="s">
        <v>128</v>
      </c>
      <c r="E149" s="156" t="s">
        <v>154</v>
      </c>
      <c r="F149" s="157" t="s">
        <v>155</v>
      </c>
      <c r="G149" s="158" t="s">
        <v>140</v>
      </c>
      <c r="H149" s="159">
        <v>21.18</v>
      </c>
      <c r="I149" s="160">
        <v>0</v>
      </c>
      <c r="J149" s="160">
        <f>ROUND(I149*H149,2)</f>
        <v>0</v>
      </c>
      <c r="K149" s="161"/>
      <c r="L149" s="30"/>
      <c r="M149" s="162" t="s">
        <v>1</v>
      </c>
      <c r="N149" s="163" t="s">
        <v>33</v>
      </c>
      <c r="O149" s="164">
        <v>9.5070000000000002E-2</v>
      </c>
      <c r="P149" s="164">
        <f>O149*H149</f>
        <v>2.0135825999999999</v>
      </c>
      <c r="Q149" s="164">
        <v>3.1500000000000001E-4</v>
      </c>
      <c r="R149" s="164">
        <f>Q149*H149</f>
        <v>6.6717E-3</v>
      </c>
      <c r="S149" s="164">
        <v>0</v>
      </c>
      <c r="T149" s="165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6" t="s">
        <v>132</v>
      </c>
      <c r="AT149" s="166" t="s">
        <v>128</v>
      </c>
      <c r="AU149" s="166" t="s">
        <v>108</v>
      </c>
      <c r="AY149" s="17" t="s">
        <v>125</v>
      </c>
      <c r="BE149" s="167">
        <f>IF(N149="základná",J149,0)</f>
        <v>0</v>
      </c>
      <c r="BF149" s="167">
        <f>IF(N149="znížená",J149,0)</f>
        <v>0</v>
      </c>
      <c r="BG149" s="167">
        <f>IF(N149="zákl. prenesená",J149,0)</f>
        <v>0</v>
      </c>
      <c r="BH149" s="167">
        <f>IF(N149="zníž. prenesená",J149,0)</f>
        <v>0</v>
      </c>
      <c r="BI149" s="167">
        <f>IF(N149="nulová",J149,0)</f>
        <v>0</v>
      </c>
      <c r="BJ149" s="17" t="s">
        <v>108</v>
      </c>
      <c r="BK149" s="167">
        <f>ROUND(I149*H149,2)</f>
        <v>0</v>
      </c>
      <c r="BL149" s="17" t="s">
        <v>132</v>
      </c>
      <c r="BM149" s="166" t="s">
        <v>156</v>
      </c>
    </row>
    <row r="150" spans="1:65" s="13" customFormat="1">
      <c r="B150" s="168"/>
      <c r="D150" s="169" t="s">
        <v>134</v>
      </c>
      <c r="E150" s="170" t="s">
        <v>1</v>
      </c>
      <c r="F150" s="171" t="s">
        <v>157</v>
      </c>
      <c r="H150" s="172">
        <v>21.18</v>
      </c>
      <c r="L150" s="168"/>
      <c r="M150" s="173"/>
      <c r="N150" s="174"/>
      <c r="O150" s="174"/>
      <c r="P150" s="174"/>
      <c r="Q150" s="174"/>
      <c r="R150" s="174"/>
      <c r="S150" s="174"/>
      <c r="T150" s="175"/>
      <c r="AT150" s="170" t="s">
        <v>134</v>
      </c>
      <c r="AU150" s="170" t="s">
        <v>108</v>
      </c>
      <c r="AV150" s="13" t="s">
        <v>108</v>
      </c>
      <c r="AW150" s="13" t="s">
        <v>24</v>
      </c>
      <c r="AX150" s="13" t="s">
        <v>75</v>
      </c>
      <c r="AY150" s="170" t="s">
        <v>125</v>
      </c>
    </row>
    <row r="151" spans="1:65" s="12" customFormat="1" ht="22.9" customHeight="1">
      <c r="B151" s="143"/>
      <c r="D151" s="144" t="s">
        <v>66</v>
      </c>
      <c r="E151" s="153" t="s">
        <v>158</v>
      </c>
      <c r="F151" s="153" t="s">
        <v>159</v>
      </c>
      <c r="J151" s="154">
        <f>BK151</f>
        <v>0</v>
      </c>
      <c r="L151" s="143"/>
      <c r="M151" s="147"/>
      <c r="N151" s="148"/>
      <c r="O151" s="148"/>
      <c r="P151" s="149">
        <f>SUM(P152:P168)</f>
        <v>152.56896499999999</v>
      </c>
      <c r="Q151" s="148"/>
      <c r="R151" s="149">
        <f>SUM(R152:R168)</f>
        <v>0.15906891000000001</v>
      </c>
      <c r="S151" s="148"/>
      <c r="T151" s="150">
        <f>SUM(T152:T168)</f>
        <v>4.9783799999999996</v>
      </c>
      <c r="AR151" s="144" t="s">
        <v>75</v>
      </c>
      <c r="AT151" s="151" t="s">
        <v>66</v>
      </c>
      <c r="AU151" s="151" t="s">
        <v>75</v>
      </c>
      <c r="AY151" s="144" t="s">
        <v>125</v>
      </c>
      <c r="BK151" s="152">
        <f>SUM(BK152:BK168)</f>
        <v>0</v>
      </c>
    </row>
    <row r="152" spans="1:65" s="2" customFormat="1" ht="24" customHeight="1">
      <c r="A152" s="29"/>
      <c r="B152" s="122"/>
      <c r="C152" s="155" t="s">
        <v>160</v>
      </c>
      <c r="D152" s="155" t="s">
        <v>128</v>
      </c>
      <c r="E152" s="156" t="s">
        <v>161</v>
      </c>
      <c r="F152" s="157" t="s">
        <v>162</v>
      </c>
      <c r="G152" s="158" t="s">
        <v>131</v>
      </c>
      <c r="H152" s="159">
        <v>2.86</v>
      </c>
      <c r="I152" s="160">
        <v>0</v>
      </c>
      <c r="J152" s="160">
        <f>ROUND(I152*H152,2)</f>
        <v>0</v>
      </c>
      <c r="K152" s="161"/>
      <c r="L152" s="30"/>
      <c r="M152" s="162" t="s">
        <v>1</v>
      </c>
      <c r="N152" s="163" t="s">
        <v>33</v>
      </c>
      <c r="O152" s="164">
        <v>2.464</v>
      </c>
      <c r="P152" s="164">
        <f>O152*H152</f>
        <v>7.04704</v>
      </c>
      <c r="Q152" s="164">
        <v>0</v>
      </c>
      <c r="R152" s="164">
        <f>Q152*H152</f>
        <v>0</v>
      </c>
      <c r="S152" s="164">
        <v>1.633</v>
      </c>
      <c r="T152" s="165">
        <f>S152*H152</f>
        <v>4.6703799999999998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6" t="s">
        <v>132</v>
      </c>
      <c r="AT152" s="166" t="s">
        <v>128</v>
      </c>
      <c r="AU152" s="166" t="s">
        <v>108</v>
      </c>
      <c r="AY152" s="17" t="s">
        <v>125</v>
      </c>
      <c r="BE152" s="167">
        <f>IF(N152="základná",J152,0)</f>
        <v>0</v>
      </c>
      <c r="BF152" s="167">
        <f>IF(N152="znížená",J152,0)</f>
        <v>0</v>
      </c>
      <c r="BG152" s="167">
        <f>IF(N152="zákl. prenesená",J152,0)</f>
        <v>0</v>
      </c>
      <c r="BH152" s="167">
        <f>IF(N152="zníž. prenesená",J152,0)</f>
        <v>0</v>
      </c>
      <c r="BI152" s="167">
        <f>IF(N152="nulová",J152,0)</f>
        <v>0</v>
      </c>
      <c r="BJ152" s="17" t="s">
        <v>108</v>
      </c>
      <c r="BK152" s="167">
        <f>ROUND(I152*H152,2)</f>
        <v>0</v>
      </c>
      <c r="BL152" s="17" t="s">
        <v>132</v>
      </c>
      <c r="BM152" s="166" t="s">
        <v>163</v>
      </c>
    </row>
    <row r="153" spans="1:65" s="13" customFormat="1">
      <c r="B153" s="168"/>
      <c r="D153" s="169" t="s">
        <v>134</v>
      </c>
      <c r="E153" s="170" t="s">
        <v>1</v>
      </c>
      <c r="F153" s="171" t="s">
        <v>164</v>
      </c>
      <c r="H153" s="172">
        <v>2.86</v>
      </c>
      <c r="L153" s="168"/>
      <c r="M153" s="173"/>
      <c r="N153" s="174"/>
      <c r="O153" s="174"/>
      <c r="P153" s="174"/>
      <c r="Q153" s="174"/>
      <c r="R153" s="174"/>
      <c r="S153" s="174"/>
      <c r="T153" s="175"/>
      <c r="AT153" s="170" t="s">
        <v>134</v>
      </c>
      <c r="AU153" s="170" t="s">
        <v>108</v>
      </c>
      <c r="AV153" s="13" t="s">
        <v>108</v>
      </c>
      <c r="AW153" s="13" t="s">
        <v>24</v>
      </c>
      <c r="AX153" s="13" t="s">
        <v>75</v>
      </c>
      <c r="AY153" s="170" t="s">
        <v>125</v>
      </c>
    </row>
    <row r="154" spans="1:65" s="2" customFormat="1" ht="24" customHeight="1">
      <c r="A154" s="29"/>
      <c r="B154" s="122"/>
      <c r="C154" s="155" t="s">
        <v>165</v>
      </c>
      <c r="D154" s="155" t="s">
        <v>128</v>
      </c>
      <c r="E154" s="156" t="s">
        <v>166</v>
      </c>
      <c r="F154" s="157" t="s">
        <v>167</v>
      </c>
      <c r="G154" s="158" t="s">
        <v>131</v>
      </c>
      <c r="H154" s="159">
        <v>0.14000000000000001</v>
      </c>
      <c r="I154" s="160">
        <v>0</v>
      </c>
      <c r="J154" s="160">
        <f>ROUND(I154*H154,2)</f>
        <v>0</v>
      </c>
      <c r="K154" s="161"/>
      <c r="L154" s="30"/>
      <c r="M154" s="162" t="s">
        <v>1</v>
      </c>
      <c r="N154" s="163" t="s">
        <v>33</v>
      </c>
      <c r="O154" s="164">
        <v>4.444</v>
      </c>
      <c r="P154" s="164">
        <f>O154*H154</f>
        <v>0.62216000000000005</v>
      </c>
      <c r="Q154" s="164">
        <v>0</v>
      </c>
      <c r="R154" s="164">
        <f>Q154*H154</f>
        <v>0</v>
      </c>
      <c r="S154" s="164">
        <v>2.2000000000000002</v>
      </c>
      <c r="T154" s="165">
        <f>S154*H154</f>
        <v>0.30800000000000005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6" t="s">
        <v>132</v>
      </c>
      <c r="AT154" s="166" t="s">
        <v>128</v>
      </c>
      <c r="AU154" s="166" t="s">
        <v>108</v>
      </c>
      <c r="AY154" s="17" t="s">
        <v>125</v>
      </c>
      <c r="BE154" s="167">
        <f>IF(N154="základná",J154,0)</f>
        <v>0</v>
      </c>
      <c r="BF154" s="167">
        <f>IF(N154="znížená",J154,0)</f>
        <v>0</v>
      </c>
      <c r="BG154" s="167">
        <f>IF(N154="zákl. prenesená",J154,0)</f>
        <v>0</v>
      </c>
      <c r="BH154" s="167">
        <f>IF(N154="zníž. prenesená",J154,0)</f>
        <v>0</v>
      </c>
      <c r="BI154" s="167">
        <f>IF(N154="nulová",J154,0)</f>
        <v>0</v>
      </c>
      <c r="BJ154" s="17" t="s">
        <v>108</v>
      </c>
      <c r="BK154" s="167">
        <f>ROUND(I154*H154,2)</f>
        <v>0</v>
      </c>
      <c r="BL154" s="17" t="s">
        <v>132</v>
      </c>
      <c r="BM154" s="166" t="s">
        <v>168</v>
      </c>
    </row>
    <row r="155" spans="1:65" s="13" customFormat="1">
      <c r="B155" s="168"/>
      <c r="D155" s="169" t="s">
        <v>134</v>
      </c>
      <c r="E155" s="170" t="s">
        <v>1</v>
      </c>
      <c r="F155" s="171" t="s">
        <v>169</v>
      </c>
      <c r="H155" s="172">
        <v>0.14000000000000001</v>
      </c>
      <c r="L155" s="168"/>
      <c r="M155" s="173"/>
      <c r="N155" s="174"/>
      <c r="O155" s="174"/>
      <c r="P155" s="174"/>
      <c r="Q155" s="174"/>
      <c r="R155" s="174"/>
      <c r="S155" s="174"/>
      <c r="T155" s="175"/>
      <c r="AT155" s="170" t="s">
        <v>134</v>
      </c>
      <c r="AU155" s="170" t="s">
        <v>108</v>
      </c>
      <c r="AV155" s="13" t="s">
        <v>108</v>
      </c>
      <c r="AW155" s="13" t="s">
        <v>24</v>
      </c>
      <c r="AX155" s="13" t="s">
        <v>75</v>
      </c>
      <c r="AY155" s="170" t="s">
        <v>125</v>
      </c>
    </row>
    <row r="156" spans="1:65" s="2" customFormat="1" ht="24" customHeight="1">
      <c r="A156" s="29"/>
      <c r="B156" s="122"/>
      <c r="C156" s="155" t="s">
        <v>158</v>
      </c>
      <c r="D156" s="155" t="s">
        <v>128</v>
      </c>
      <c r="E156" s="156" t="s">
        <v>170</v>
      </c>
      <c r="F156" s="157" t="s">
        <v>171</v>
      </c>
      <c r="G156" s="158" t="s">
        <v>172</v>
      </c>
      <c r="H156" s="159">
        <v>3.3</v>
      </c>
      <c r="I156" s="160">
        <v>0</v>
      </c>
      <c r="J156" s="160">
        <f>ROUND(I156*H156,2)</f>
        <v>0</v>
      </c>
      <c r="K156" s="161"/>
      <c r="L156" s="30"/>
      <c r="M156" s="162" t="s">
        <v>1</v>
      </c>
      <c r="N156" s="163" t="s">
        <v>33</v>
      </c>
      <c r="O156" s="164">
        <v>0.88200000000000001</v>
      </c>
      <c r="P156" s="164">
        <f>O156*H156</f>
        <v>2.9106000000000001</v>
      </c>
      <c r="Q156" s="164">
        <v>0</v>
      </c>
      <c r="R156" s="164">
        <f>Q156*H156</f>
        <v>0</v>
      </c>
      <c r="S156" s="164">
        <v>0</v>
      </c>
      <c r="T156" s="165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6" t="s">
        <v>132</v>
      </c>
      <c r="AT156" s="166" t="s">
        <v>128</v>
      </c>
      <c r="AU156" s="166" t="s">
        <v>108</v>
      </c>
      <c r="AY156" s="17" t="s">
        <v>125</v>
      </c>
      <c r="BE156" s="167">
        <f>IF(N156="základná",J156,0)</f>
        <v>0</v>
      </c>
      <c r="BF156" s="167">
        <f>IF(N156="znížená",J156,0)</f>
        <v>0</v>
      </c>
      <c r="BG156" s="167">
        <f>IF(N156="zákl. prenesená",J156,0)</f>
        <v>0</v>
      </c>
      <c r="BH156" s="167">
        <f>IF(N156="zníž. prenesená",J156,0)</f>
        <v>0</v>
      </c>
      <c r="BI156" s="167">
        <f>IF(N156="nulová",J156,0)</f>
        <v>0</v>
      </c>
      <c r="BJ156" s="17" t="s">
        <v>108</v>
      </c>
      <c r="BK156" s="167">
        <f>ROUND(I156*H156,2)</f>
        <v>0</v>
      </c>
      <c r="BL156" s="17" t="s">
        <v>132</v>
      </c>
      <c r="BM156" s="166" t="s">
        <v>173</v>
      </c>
    </row>
    <row r="157" spans="1:65" s="13" customFormat="1">
      <c r="B157" s="168"/>
      <c r="D157" s="169" t="s">
        <v>134</v>
      </c>
      <c r="E157" s="170" t="s">
        <v>1</v>
      </c>
      <c r="F157" s="171" t="s">
        <v>174</v>
      </c>
      <c r="H157" s="172">
        <v>3.3</v>
      </c>
      <c r="L157" s="168"/>
      <c r="M157" s="173"/>
      <c r="N157" s="174"/>
      <c r="O157" s="174"/>
      <c r="P157" s="174"/>
      <c r="Q157" s="174"/>
      <c r="R157" s="174"/>
      <c r="S157" s="174"/>
      <c r="T157" s="175"/>
      <c r="AT157" s="170" t="s">
        <v>134</v>
      </c>
      <c r="AU157" s="170" t="s">
        <v>108</v>
      </c>
      <c r="AV157" s="13" t="s">
        <v>108</v>
      </c>
      <c r="AW157" s="13" t="s">
        <v>24</v>
      </c>
      <c r="AX157" s="13" t="s">
        <v>75</v>
      </c>
      <c r="AY157" s="170" t="s">
        <v>125</v>
      </c>
    </row>
    <row r="158" spans="1:65" s="2" customFormat="1" ht="16.5" customHeight="1">
      <c r="A158" s="29"/>
      <c r="B158" s="122"/>
      <c r="C158" s="155" t="s">
        <v>175</v>
      </c>
      <c r="D158" s="155" t="s">
        <v>128</v>
      </c>
      <c r="E158" s="156" t="s">
        <v>176</v>
      </c>
      <c r="F158" s="157" t="s">
        <v>177</v>
      </c>
      <c r="G158" s="158" t="s">
        <v>178</v>
      </c>
      <c r="H158" s="159">
        <v>1</v>
      </c>
      <c r="I158" s="160">
        <v>0</v>
      </c>
      <c r="J158" s="160">
        <f>ROUND(I158*H158,2)</f>
        <v>0</v>
      </c>
      <c r="K158" s="161"/>
      <c r="L158" s="30"/>
      <c r="M158" s="162" t="s">
        <v>1</v>
      </c>
      <c r="N158" s="163" t="s">
        <v>33</v>
      </c>
      <c r="O158" s="164">
        <v>0.80461000000000005</v>
      </c>
      <c r="P158" s="164">
        <f>O158*H158</f>
        <v>0.80461000000000005</v>
      </c>
      <c r="Q158" s="164">
        <v>0.1217216</v>
      </c>
      <c r="R158" s="164">
        <f>Q158*H158</f>
        <v>0.1217216</v>
      </c>
      <c r="S158" s="164">
        <v>0</v>
      </c>
      <c r="T158" s="165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6" t="s">
        <v>132</v>
      </c>
      <c r="AT158" s="166" t="s">
        <v>128</v>
      </c>
      <c r="AU158" s="166" t="s">
        <v>108</v>
      </c>
      <c r="AY158" s="17" t="s">
        <v>125</v>
      </c>
      <c r="BE158" s="167">
        <f>IF(N158="základná",J158,0)</f>
        <v>0</v>
      </c>
      <c r="BF158" s="167">
        <f>IF(N158="znížená",J158,0)</f>
        <v>0</v>
      </c>
      <c r="BG158" s="167">
        <f>IF(N158="zákl. prenesená",J158,0)</f>
        <v>0</v>
      </c>
      <c r="BH158" s="167">
        <f>IF(N158="zníž. prenesená",J158,0)</f>
        <v>0</v>
      </c>
      <c r="BI158" s="167">
        <f>IF(N158="nulová",J158,0)</f>
        <v>0</v>
      </c>
      <c r="BJ158" s="17" t="s">
        <v>108</v>
      </c>
      <c r="BK158" s="167">
        <f>ROUND(I158*H158,2)</f>
        <v>0</v>
      </c>
      <c r="BL158" s="17" t="s">
        <v>132</v>
      </c>
      <c r="BM158" s="166" t="s">
        <v>179</v>
      </c>
    </row>
    <row r="159" spans="1:65" s="2" customFormat="1" ht="16.5" customHeight="1">
      <c r="A159" s="29"/>
      <c r="B159" s="122"/>
      <c r="C159" s="155" t="s">
        <v>180</v>
      </c>
      <c r="D159" s="155" t="s">
        <v>128</v>
      </c>
      <c r="E159" s="156" t="s">
        <v>181</v>
      </c>
      <c r="F159" s="157" t="s">
        <v>182</v>
      </c>
      <c r="G159" s="158" t="s">
        <v>183</v>
      </c>
      <c r="H159" s="159">
        <v>3.5</v>
      </c>
      <c r="I159" s="160">
        <v>0</v>
      </c>
      <c r="J159" s="160">
        <f>ROUND(I159*H159,2)</f>
        <v>0</v>
      </c>
      <c r="K159" s="161"/>
      <c r="L159" s="30"/>
      <c r="M159" s="162" t="s">
        <v>1</v>
      </c>
      <c r="N159" s="163" t="s">
        <v>33</v>
      </c>
      <c r="O159" s="164">
        <v>8.0140000000000003E-2</v>
      </c>
      <c r="P159" s="164">
        <f>O159*H159</f>
        <v>0.28049000000000002</v>
      </c>
      <c r="Q159" s="164">
        <v>1.067066E-2</v>
      </c>
      <c r="R159" s="164">
        <f>Q159*H159</f>
        <v>3.7347310000000002E-2</v>
      </c>
      <c r="S159" s="164">
        <v>0</v>
      </c>
      <c r="T159" s="16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6" t="s">
        <v>132</v>
      </c>
      <c r="AT159" s="166" t="s">
        <v>128</v>
      </c>
      <c r="AU159" s="166" t="s">
        <v>108</v>
      </c>
      <c r="AY159" s="17" t="s">
        <v>125</v>
      </c>
      <c r="BE159" s="167">
        <f>IF(N159="základná",J159,0)</f>
        <v>0</v>
      </c>
      <c r="BF159" s="167">
        <f>IF(N159="znížená",J159,0)</f>
        <v>0</v>
      </c>
      <c r="BG159" s="167">
        <f>IF(N159="zákl. prenesená",J159,0)</f>
        <v>0</v>
      </c>
      <c r="BH159" s="167">
        <f>IF(N159="zníž. prenesená",J159,0)</f>
        <v>0</v>
      </c>
      <c r="BI159" s="167">
        <f>IF(N159="nulová",J159,0)</f>
        <v>0</v>
      </c>
      <c r="BJ159" s="17" t="s">
        <v>108</v>
      </c>
      <c r="BK159" s="167">
        <f>ROUND(I159*H159,2)</f>
        <v>0</v>
      </c>
      <c r="BL159" s="17" t="s">
        <v>132</v>
      </c>
      <c r="BM159" s="166" t="s">
        <v>184</v>
      </c>
    </row>
    <row r="160" spans="1:65" s="2" customFormat="1" ht="16.5" customHeight="1">
      <c r="A160" s="29"/>
      <c r="B160" s="122"/>
      <c r="C160" s="155" t="s">
        <v>185</v>
      </c>
      <c r="D160" s="155" t="s">
        <v>128</v>
      </c>
      <c r="E160" s="156" t="s">
        <v>186</v>
      </c>
      <c r="F160" s="157" t="s">
        <v>187</v>
      </c>
      <c r="G160" s="158" t="s">
        <v>183</v>
      </c>
      <c r="H160" s="159">
        <v>1</v>
      </c>
      <c r="I160" s="160">
        <v>0</v>
      </c>
      <c r="J160" s="160">
        <f>ROUND(I160*H160,2)</f>
        <v>0</v>
      </c>
      <c r="K160" s="161"/>
      <c r="L160" s="30"/>
      <c r="M160" s="162" t="s">
        <v>1</v>
      </c>
      <c r="N160" s="163" t="s">
        <v>33</v>
      </c>
      <c r="O160" s="164">
        <v>0.65600000000000003</v>
      </c>
      <c r="P160" s="164">
        <f>O160*H160</f>
        <v>0.65600000000000003</v>
      </c>
      <c r="Q160" s="164">
        <v>0</v>
      </c>
      <c r="R160" s="164">
        <f>Q160*H160</f>
        <v>0</v>
      </c>
      <c r="S160" s="164">
        <v>0</v>
      </c>
      <c r="T160" s="165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6" t="s">
        <v>132</v>
      </c>
      <c r="AT160" s="166" t="s">
        <v>128</v>
      </c>
      <c r="AU160" s="166" t="s">
        <v>108</v>
      </c>
      <c r="AY160" s="17" t="s">
        <v>125</v>
      </c>
      <c r="BE160" s="167">
        <f>IF(N160="základná",J160,0)</f>
        <v>0</v>
      </c>
      <c r="BF160" s="167">
        <f>IF(N160="znížená",J160,0)</f>
        <v>0</v>
      </c>
      <c r="BG160" s="167">
        <f>IF(N160="zákl. prenesená",J160,0)</f>
        <v>0</v>
      </c>
      <c r="BH160" s="167">
        <f>IF(N160="zníž. prenesená",J160,0)</f>
        <v>0</v>
      </c>
      <c r="BI160" s="167">
        <f>IF(N160="nulová",J160,0)</f>
        <v>0</v>
      </c>
      <c r="BJ160" s="17" t="s">
        <v>108</v>
      </c>
      <c r="BK160" s="167">
        <f>ROUND(I160*H160,2)</f>
        <v>0</v>
      </c>
      <c r="BL160" s="17" t="s">
        <v>132</v>
      </c>
      <c r="BM160" s="166" t="s">
        <v>188</v>
      </c>
    </row>
    <row r="161" spans="1:65" s="2" customFormat="1" ht="16.5" customHeight="1">
      <c r="A161" s="29"/>
      <c r="B161" s="122"/>
      <c r="C161" s="155" t="s">
        <v>189</v>
      </c>
      <c r="D161" s="155" t="s">
        <v>128</v>
      </c>
      <c r="E161" s="156" t="s">
        <v>190</v>
      </c>
      <c r="F161" s="157" t="s">
        <v>191</v>
      </c>
      <c r="G161" s="158" t="s">
        <v>172</v>
      </c>
      <c r="H161" s="159">
        <v>41.505000000000003</v>
      </c>
      <c r="I161" s="160">
        <v>0</v>
      </c>
      <c r="J161" s="160">
        <f>ROUND(I161*H161,2)</f>
        <v>0</v>
      </c>
      <c r="K161" s="161"/>
      <c r="L161" s="30"/>
      <c r="M161" s="162" t="s">
        <v>1</v>
      </c>
      <c r="N161" s="163" t="s">
        <v>33</v>
      </c>
      <c r="O161" s="164">
        <v>0.59799999999999998</v>
      </c>
      <c r="P161" s="164">
        <f>O161*H161</f>
        <v>24.819990000000001</v>
      </c>
      <c r="Q161" s="164">
        <v>0</v>
      </c>
      <c r="R161" s="164">
        <f>Q161*H161</f>
        <v>0</v>
      </c>
      <c r="S161" s="164">
        <v>0</v>
      </c>
      <c r="T161" s="16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6" t="s">
        <v>132</v>
      </c>
      <c r="AT161" s="166" t="s">
        <v>128</v>
      </c>
      <c r="AU161" s="166" t="s">
        <v>108</v>
      </c>
      <c r="AY161" s="17" t="s">
        <v>125</v>
      </c>
      <c r="BE161" s="167">
        <f>IF(N161="základná",J161,0)</f>
        <v>0</v>
      </c>
      <c r="BF161" s="167">
        <f>IF(N161="znížená",J161,0)</f>
        <v>0</v>
      </c>
      <c r="BG161" s="167">
        <f>IF(N161="zákl. prenesená",J161,0)</f>
        <v>0</v>
      </c>
      <c r="BH161" s="167">
        <f>IF(N161="zníž. prenesená",J161,0)</f>
        <v>0</v>
      </c>
      <c r="BI161" s="167">
        <f>IF(N161="nulová",J161,0)</f>
        <v>0</v>
      </c>
      <c r="BJ161" s="17" t="s">
        <v>108</v>
      </c>
      <c r="BK161" s="167">
        <f>ROUND(I161*H161,2)</f>
        <v>0</v>
      </c>
      <c r="BL161" s="17" t="s">
        <v>132</v>
      </c>
      <c r="BM161" s="166" t="s">
        <v>192</v>
      </c>
    </row>
    <row r="162" spans="1:65" s="2" customFormat="1" ht="24" customHeight="1">
      <c r="A162" s="29"/>
      <c r="B162" s="122"/>
      <c r="C162" s="155" t="s">
        <v>193</v>
      </c>
      <c r="D162" s="155" t="s">
        <v>128</v>
      </c>
      <c r="E162" s="156" t="s">
        <v>194</v>
      </c>
      <c r="F162" s="157" t="s">
        <v>195</v>
      </c>
      <c r="G162" s="158" t="s">
        <v>172</v>
      </c>
      <c r="H162" s="159">
        <v>622.57500000000005</v>
      </c>
      <c r="I162" s="160">
        <v>0</v>
      </c>
      <c r="J162" s="160">
        <f>ROUND(I162*H162,2)</f>
        <v>0</v>
      </c>
      <c r="K162" s="161"/>
      <c r="L162" s="30"/>
      <c r="M162" s="162" t="s">
        <v>1</v>
      </c>
      <c r="N162" s="163" t="s">
        <v>33</v>
      </c>
      <c r="O162" s="164">
        <v>7.0000000000000001E-3</v>
      </c>
      <c r="P162" s="164">
        <f>O162*H162</f>
        <v>4.3580250000000005</v>
      </c>
      <c r="Q162" s="164">
        <v>0</v>
      </c>
      <c r="R162" s="164">
        <f>Q162*H162</f>
        <v>0</v>
      </c>
      <c r="S162" s="164">
        <v>0</v>
      </c>
      <c r="T162" s="16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6" t="s">
        <v>132</v>
      </c>
      <c r="AT162" s="166" t="s">
        <v>128</v>
      </c>
      <c r="AU162" s="166" t="s">
        <v>108</v>
      </c>
      <c r="AY162" s="17" t="s">
        <v>125</v>
      </c>
      <c r="BE162" s="167">
        <f>IF(N162="základná",J162,0)</f>
        <v>0</v>
      </c>
      <c r="BF162" s="167">
        <f>IF(N162="znížená",J162,0)</f>
        <v>0</v>
      </c>
      <c r="BG162" s="167">
        <f>IF(N162="zákl. prenesená",J162,0)</f>
        <v>0</v>
      </c>
      <c r="BH162" s="167">
        <f>IF(N162="zníž. prenesená",J162,0)</f>
        <v>0</v>
      </c>
      <c r="BI162" s="167">
        <f>IF(N162="nulová",J162,0)</f>
        <v>0</v>
      </c>
      <c r="BJ162" s="17" t="s">
        <v>108</v>
      </c>
      <c r="BK162" s="167">
        <f>ROUND(I162*H162,2)</f>
        <v>0</v>
      </c>
      <c r="BL162" s="17" t="s">
        <v>132</v>
      </c>
      <c r="BM162" s="166" t="s">
        <v>196</v>
      </c>
    </row>
    <row r="163" spans="1:65" s="13" customFormat="1">
      <c r="B163" s="168"/>
      <c r="D163" s="169" t="s">
        <v>134</v>
      </c>
      <c r="E163" s="170" t="s">
        <v>1</v>
      </c>
      <c r="F163" s="171" t="s">
        <v>197</v>
      </c>
      <c r="H163" s="172">
        <v>622.57500000000005</v>
      </c>
      <c r="L163" s="168"/>
      <c r="M163" s="173"/>
      <c r="N163" s="174"/>
      <c r="O163" s="174"/>
      <c r="P163" s="174"/>
      <c r="Q163" s="174"/>
      <c r="R163" s="174"/>
      <c r="S163" s="174"/>
      <c r="T163" s="175"/>
      <c r="AT163" s="170" t="s">
        <v>134</v>
      </c>
      <c r="AU163" s="170" t="s">
        <v>108</v>
      </c>
      <c r="AV163" s="13" t="s">
        <v>108</v>
      </c>
      <c r="AW163" s="13" t="s">
        <v>24</v>
      </c>
      <c r="AX163" s="13" t="s">
        <v>75</v>
      </c>
      <c r="AY163" s="170" t="s">
        <v>125</v>
      </c>
    </row>
    <row r="164" spans="1:65" s="2" customFormat="1" ht="24" customHeight="1">
      <c r="A164" s="29"/>
      <c r="B164" s="122"/>
      <c r="C164" s="155" t="s">
        <v>198</v>
      </c>
      <c r="D164" s="155" t="s">
        <v>128</v>
      </c>
      <c r="E164" s="156" t="s">
        <v>199</v>
      </c>
      <c r="F164" s="157" t="s">
        <v>200</v>
      </c>
      <c r="G164" s="158" t="s">
        <v>172</v>
      </c>
      <c r="H164" s="159">
        <v>124.518</v>
      </c>
      <c r="I164" s="160">
        <v>0</v>
      </c>
      <c r="J164" s="160">
        <f>ROUND(I164*H164,2)</f>
        <v>0</v>
      </c>
      <c r="K164" s="161"/>
      <c r="L164" s="30"/>
      <c r="M164" s="162" t="s">
        <v>1</v>
      </c>
      <c r="N164" s="163" t="s">
        <v>33</v>
      </c>
      <c r="O164" s="164">
        <v>0.89</v>
      </c>
      <c r="P164" s="164">
        <f>O164*H164</f>
        <v>110.82102</v>
      </c>
      <c r="Q164" s="164">
        <v>0</v>
      </c>
      <c r="R164" s="164">
        <f>Q164*H164</f>
        <v>0</v>
      </c>
      <c r="S164" s="164">
        <v>0</v>
      </c>
      <c r="T164" s="165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6" t="s">
        <v>132</v>
      </c>
      <c r="AT164" s="166" t="s">
        <v>128</v>
      </c>
      <c r="AU164" s="166" t="s">
        <v>108</v>
      </c>
      <c r="AY164" s="17" t="s">
        <v>125</v>
      </c>
      <c r="BE164" s="167">
        <f>IF(N164="základná",J164,0)</f>
        <v>0</v>
      </c>
      <c r="BF164" s="167">
        <f>IF(N164="znížená",J164,0)</f>
        <v>0</v>
      </c>
      <c r="BG164" s="167">
        <f>IF(N164="zákl. prenesená",J164,0)</f>
        <v>0</v>
      </c>
      <c r="BH164" s="167">
        <f>IF(N164="zníž. prenesená",J164,0)</f>
        <v>0</v>
      </c>
      <c r="BI164" s="167">
        <f>IF(N164="nulová",J164,0)</f>
        <v>0</v>
      </c>
      <c r="BJ164" s="17" t="s">
        <v>108</v>
      </c>
      <c r="BK164" s="167">
        <f>ROUND(I164*H164,2)</f>
        <v>0</v>
      </c>
      <c r="BL164" s="17" t="s">
        <v>132</v>
      </c>
      <c r="BM164" s="166" t="s">
        <v>201</v>
      </c>
    </row>
    <row r="165" spans="1:65" s="13" customFormat="1">
      <c r="B165" s="168"/>
      <c r="D165" s="169" t="s">
        <v>134</v>
      </c>
      <c r="E165" s="170" t="s">
        <v>1</v>
      </c>
      <c r="F165" s="171" t="s">
        <v>202</v>
      </c>
      <c r="H165" s="172">
        <v>124.518</v>
      </c>
      <c r="L165" s="168"/>
      <c r="M165" s="173"/>
      <c r="N165" s="174"/>
      <c r="O165" s="174"/>
      <c r="P165" s="174"/>
      <c r="Q165" s="174"/>
      <c r="R165" s="174"/>
      <c r="S165" s="174"/>
      <c r="T165" s="175"/>
      <c r="AT165" s="170" t="s">
        <v>134</v>
      </c>
      <c r="AU165" s="170" t="s">
        <v>108</v>
      </c>
      <c r="AV165" s="13" t="s">
        <v>108</v>
      </c>
      <c r="AW165" s="13" t="s">
        <v>24</v>
      </c>
      <c r="AX165" s="13" t="s">
        <v>75</v>
      </c>
      <c r="AY165" s="170" t="s">
        <v>125</v>
      </c>
    </row>
    <row r="166" spans="1:65" s="2" customFormat="1" ht="24" customHeight="1">
      <c r="A166" s="29"/>
      <c r="B166" s="122"/>
      <c r="C166" s="155" t="s">
        <v>203</v>
      </c>
      <c r="D166" s="155" t="s">
        <v>128</v>
      </c>
      <c r="E166" s="156" t="s">
        <v>204</v>
      </c>
      <c r="F166" s="157" t="s">
        <v>205</v>
      </c>
      <c r="G166" s="158" t="s">
        <v>172</v>
      </c>
      <c r="H166" s="159">
        <v>41.505000000000003</v>
      </c>
      <c r="I166" s="160">
        <v>0</v>
      </c>
      <c r="J166" s="160">
        <f>ROUND(I166*H166,2)</f>
        <v>0</v>
      </c>
      <c r="K166" s="161"/>
      <c r="L166" s="30"/>
      <c r="M166" s="162" t="s">
        <v>1</v>
      </c>
      <c r="N166" s="163" t="s">
        <v>33</v>
      </c>
      <c r="O166" s="164">
        <v>0</v>
      </c>
      <c r="P166" s="164">
        <f>O166*H166</f>
        <v>0</v>
      </c>
      <c r="Q166" s="164">
        <v>0</v>
      </c>
      <c r="R166" s="164">
        <f>Q166*H166</f>
        <v>0</v>
      </c>
      <c r="S166" s="164">
        <v>0</v>
      </c>
      <c r="T166" s="165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6" t="s">
        <v>132</v>
      </c>
      <c r="AT166" s="166" t="s">
        <v>128</v>
      </c>
      <c r="AU166" s="166" t="s">
        <v>108</v>
      </c>
      <c r="AY166" s="17" t="s">
        <v>125</v>
      </c>
      <c r="BE166" s="167">
        <f>IF(N166="základná",J166,0)</f>
        <v>0</v>
      </c>
      <c r="BF166" s="167">
        <f>IF(N166="znížená",J166,0)</f>
        <v>0</v>
      </c>
      <c r="BG166" s="167">
        <f>IF(N166="zákl. prenesená",J166,0)</f>
        <v>0</v>
      </c>
      <c r="BH166" s="167">
        <f>IF(N166="zníž. prenesená",J166,0)</f>
        <v>0</v>
      </c>
      <c r="BI166" s="167">
        <f>IF(N166="nulová",J166,0)</f>
        <v>0</v>
      </c>
      <c r="BJ166" s="17" t="s">
        <v>108</v>
      </c>
      <c r="BK166" s="167">
        <f>ROUND(I166*H166,2)</f>
        <v>0</v>
      </c>
      <c r="BL166" s="17" t="s">
        <v>132</v>
      </c>
      <c r="BM166" s="166" t="s">
        <v>206</v>
      </c>
    </row>
    <row r="167" spans="1:65" s="2" customFormat="1" ht="16.5" customHeight="1">
      <c r="A167" s="29"/>
      <c r="B167" s="122"/>
      <c r="C167" s="155" t="s">
        <v>207</v>
      </c>
      <c r="D167" s="155" t="s">
        <v>128</v>
      </c>
      <c r="E167" s="156" t="s">
        <v>208</v>
      </c>
      <c r="F167" s="157" t="s">
        <v>209</v>
      </c>
      <c r="G167" s="158" t="s">
        <v>178</v>
      </c>
      <c r="H167" s="159">
        <v>5</v>
      </c>
      <c r="I167" s="160">
        <v>0</v>
      </c>
      <c r="J167" s="160">
        <f>ROUND(I167*H167,2)</f>
        <v>0</v>
      </c>
      <c r="K167" s="161"/>
      <c r="L167" s="30"/>
      <c r="M167" s="162" t="s">
        <v>1</v>
      </c>
      <c r="N167" s="163" t="s">
        <v>33</v>
      </c>
      <c r="O167" s="164">
        <v>0</v>
      </c>
      <c r="P167" s="164">
        <f>O167*H167</f>
        <v>0</v>
      </c>
      <c r="Q167" s="164">
        <v>0</v>
      </c>
      <c r="R167" s="164">
        <f>Q167*H167</f>
        <v>0</v>
      </c>
      <c r="S167" s="164">
        <v>0</v>
      </c>
      <c r="T167" s="165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6" t="s">
        <v>132</v>
      </c>
      <c r="AT167" s="166" t="s">
        <v>128</v>
      </c>
      <c r="AU167" s="166" t="s">
        <v>108</v>
      </c>
      <c r="AY167" s="17" t="s">
        <v>125</v>
      </c>
      <c r="BE167" s="167">
        <f>IF(N167="základná",J167,0)</f>
        <v>0</v>
      </c>
      <c r="BF167" s="167">
        <f>IF(N167="znížená",J167,0)</f>
        <v>0</v>
      </c>
      <c r="BG167" s="167">
        <f>IF(N167="zákl. prenesená",J167,0)</f>
        <v>0</v>
      </c>
      <c r="BH167" s="167">
        <f>IF(N167="zníž. prenesená",J167,0)</f>
        <v>0</v>
      </c>
      <c r="BI167" s="167">
        <f>IF(N167="nulová",J167,0)</f>
        <v>0</v>
      </c>
      <c r="BJ167" s="17" t="s">
        <v>108</v>
      </c>
      <c r="BK167" s="167">
        <f>ROUND(I167*H167,2)</f>
        <v>0</v>
      </c>
      <c r="BL167" s="17" t="s">
        <v>132</v>
      </c>
      <c r="BM167" s="166" t="s">
        <v>210</v>
      </c>
    </row>
    <row r="168" spans="1:65" s="2" customFormat="1" ht="24" customHeight="1">
      <c r="A168" s="29"/>
      <c r="B168" s="122"/>
      <c r="C168" s="155" t="s">
        <v>211</v>
      </c>
      <c r="D168" s="155" t="s">
        <v>128</v>
      </c>
      <c r="E168" s="156" t="s">
        <v>212</v>
      </c>
      <c r="F168" s="157" t="s">
        <v>213</v>
      </c>
      <c r="G168" s="158" t="s">
        <v>172</v>
      </c>
      <c r="H168" s="159">
        <v>41.505000000000003</v>
      </c>
      <c r="I168" s="160">
        <v>0</v>
      </c>
      <c r="J168" s="160">
        <f>ROUND(I168*H168,2)</f>
        <v>0</v>
      </c>
      <c r="K168" s="161"/>
      <c r="L168" s="30"/>
      <c r="M168" s="162" t="s">
        <v>1</v>
      </c>
      <c r="N168" s="163" t="s">
        <v>33</v>
      </c>
      <c r="O168" s="164">
        <v>6.0000000000000001E-3</v>
      </c>
      <c r="P168" s="164">
        <f>O168*H168</f>
        <v>0.24903000000000003</v>
      </c>
      <c r="Q168" s="164">
        <v>0</v>
      </c>
      <c r="R168" s="164">
        <f>Q168*H168</f>
        <v>0</v>
      </c>
      <c r="S168" s="164">
        <v>0</v>
      </c>
      <c r="T168" s="165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6" t="s">
        <v>132</v>
      </c>
      <c r="AT168" s="166" t="s">
        <v>128</v>
      </c>
      <c r="AU168" s="166" t="s">
        <v>108</v>
      </c>
      <c r="AY168" s="17" t="s">
        <v>125</v>
      </c>
      <c r="BE168" s="167">
        <f>IF(N168="základná",J168,0)</f>
        <v>0</v>
      </c>
      <c r="BF168" s="167">
        <f>IF(N168="znížená",J168,0)</f>
        <v>0</v>
      </c>
      <c r="BG168" s="167">
        <f>IF(N168="zákl. prenesená",J168,0)</f>
        <v>0</v>
      </c>
      <c r="BH168" s="167">
        <f>IF(N168="zníž. prenesená",J168,0)</f>
        <v>0</v>
      </c>
      <c r="BI168" s="167">
        <f>IF(N168="nulová",J168,0)</f>
        <v>0</v>
      </c>
      <c r="BJ168" s="17" t="s">
        <v>108</v>
      </c>
      <c r="BK168" s="167">
        <f>ROUND(I168*H168,2)</f>
        <v>0</v>
      </c>
      <c r="BL168" s="17" t="s">
        <v>132</v>
      </c>
      <c r="BM168" s="166" t="s">
        <v>214</v>
      </c>
    </row>
    <row r="169" spans="1:65" s="12" customFormat="1" ht="22.9" customHeight="1">
      <c r="B169" s="143"/>
      <c r="D169" s="144" t="s">
        <v>66</v>
      </c>
      <c r="E169" s="153" t="s">
        <v>215</v>
      </c>
      <c r="F169" s="153" t="s">
        <v>216</v>
      </c>
      <c r="J169" s="154">
        <f>BK169</f>
        <v>0</v>
      </c>
      <c r="L169" s="143"/>
      <c r="M169" s="147"/>
      <c r="N169" s="148"/>
      <c r="O169" s="148"/>
      <c r="P169" s="149">
        <f>P170</f>
        <v>4.3964549999999996</v>
      </c>
      <c r="Q169" s="148"/>
      <c r="R169" s="149">
        <f>R170</f>
        <v>0</v>
      </c>
      <c r="S169" s="148"/>
      <c r="T169" s="150">
        <f>T170</f>
        <v>0</v>
      </c>
      <c r="AR169" s="144" t="s">
        <v>75</v>
      </c>
      <c r="AT169" s="151" t="s">
        <v>66</v>
      </c>
      <c r="AU169" s="151" t="s">
        <v>75</v>
      </c>
      <c r="AY169" s="144" t="s">
        <v>125</v>
      </c>
      <c r="BK169" s="152">
        <f>BK170</f>
        <v>0</v>
      </c>
    </row>
    <row r="170" spans="1:65" s="2" customFormat="1" ht="24" customHeight="1">
      <c r="A170" s="29"/>
      <c r="B170" s="122"/>
      <c r="C170" s="155" t="s">
        <v>217</v>
      </c>
      <c r="D170" s="155" t="s">
        <v>128</v>
      </c>
      <c r="E170" s="156" t="s">
        <v>218</v>
      </c>
      <c r="F170" s="157" t="s">
        <v>219</v>
      </c>
      <c r="G170" s="158" t="s">
        <v>172</v>
      </c>
      <c r="H170" s="159">
        <v>1.7849999999999999</v>
      </c>
      <c r="I170" s="160">
        <v>0</v>
      </c>
      <c r="J170" s="160">
        <f>ROUND(I170*H170,2)</f>
        <v>0</v>
      </c>
      <c r="K170" s="161"/>
      <c r="L170" s="30"/>
      <c r="M170" s="162" t="s">
        <v>1</v>
      </c>
      <c r="N170" s="163" t="s">
        <v>33</v>
      </c>
      <c r="O170" s="164">
        <v>2.4630000000000001</v>
      </c>
      <c r="P170" s="164">
        <f>O170*H170</f>
        <v>4.3964549999999996</v>
      </c>
      <c r="Q170" s="164">
        <v>0</v>
      </c>
      <c r="R170" s="164">
        <f>Q170*H170</f>
        <v>0</v>
      </c>
      <c r="S170" s="164">
        <v>0</v>
      </c>
      <c r="T170" s="16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6" t="s">
        <v>132</v>
      </c>
      <c r="AT170" s="166" t="s">
        <v>128</v>
      </c>
      <c r="AU170" s="166" t="s">
        <v>108</v>
      </c>
      <c r="AY170" s="17" t="s">
        <v>125</v>
      </c>
      <c r="BE170" s="167">
        <f>IF(N170="základná",J170,0)</f>
        <v>0</v>
      </c>
      <c r="BF170" s="167">
        <f>IF(N170="znížená",J170,0)</f>
        <v>0</v>
      </c>
      <c r="BG170" s="167">
        <f>IF(N170="zákl. prenesená",J170,0)</f>
        <v>0</v>
      </c>
      <c r="BH170" s="167">
        <f>IF(N170="zníž. prenesená",J170,0)</f>
        <v>0</v>
      </c>
      <c r="BI170" s="167">
        <f>IF(N170="nulová",J170,0)</f>
        <v>0</v>
      </c>
      <c r="BJ170" s="17" t="s">
        <v>108</v>
      </c>
      <c r="BK170" s="167">
        <f>ROUND(I170*H170,2)</f>
        <v>0</v>
      </c>
      <c r="BL170" s="17" t="s">
        <v>132</v>
      </c>
      <c r="BM170" s="166" t="s">
        <v>220</v>
      </c>
    </row>
    <row r="171" spans="1:65" s="12" customFormat="1" ht="25.9" customHeight="1">
      <c r="B171" s="143"/>
      <c r="D171" s="144" t="s">
        <v>66</v>
      </c>
      <c r="E171" s="145" t="s">
        <v>221</v>
      </c>
      <c r="F171" s="145" t="s">
        <v>222</v>
      </c>
      <c r="J171" s="146">
        <f>BK171</f>
        <v>0</v>
      </c>
      <c r="L171" s="143"/>
      <c r="M171" s="147"/>
      <c r="N171" s="148"/>
      <c r="O171" s="148"/>
      <c r="P171" s="149">
        <f>P172+P187+P238+P269+P316+P321</f>
        <v>2251.0174571800003</v>
      </c>
      <c r="Q171" s="148"/>
      <c r="R171" s="149">
        <f>R172+R187+R238+R269+R316+R321</f>
        <v>12.513873906137</v>
      </c>
      <c r="S171" s="148"/>
      <c r="T171" s="150">
        <f>T172+T187+T238+T269+T316+T321</f>
        <v>65.544172000000003</v>
      </c>
      <c r="AR171" s="144" t="s">
        <v>108</v>
      </c>
      <c r="AT171" s="151" t="s">
        <v>66</v>
      </c>
      <c r="AU171" s="151" t="s">
        <v>67</v>
      </c>
      <c r="AY171" s="144" t="s">
        <v>125</v>
      </c>
      <c r="BK171" s="152">
        <f>BK172+BK187+BK238+BK269+BK316+BK321</f>
        <v>0</v>
      </c>
    </row>
    <row r="172" spans="1:65" s="12" customFormat="1" ht="22.9" customHeight="1">
      <c r="B172" s="143"/>
      <c r="D172" s="144" t="s">
        <v>66</v>
      </c>
      <c r="E172" s="153" t="s">
        <v>223</v>
      </c>
      <c r="F172" s="153" t="s">
        <v>224</v>
      </c>
      <c r="J172" s="154">
        <f>BK172</f>
        <v>0</v>
      </c>
      <c r="L172" s="143"/>
      <c r="M172" s="147"/>
      <c r="N172" s="148"/>
      <c r="O172" s="148"/>
      <c r="P172" s="149">
        <f>SUM(P173:P186)</f>
        <v>11.38836</v>
      </c>
      <c r="Q172" s="148"/>
      <c r="R172" s="149">
        <f>SUM(R173:R186)</f>
        <v>9.2519000000000004E-2</v>
      </c>
      <c r="S172" s="148"/>
      <c r="T172" s="150">
        <f>SUM(T173:T186)</f>
        <v>0</v>
      </c>
      <c r="AR172" s="144" t="s">
        <v>108</v>
      </c>
      <c r="AT172" s="151" t="s">
        <v>66</v>
      </c>
      <c r="AU172" s="151" t="s">
        <v>75</v>
      </c>
      <c r="AY172" s="144" t="s">
        <v>125</v>
      </c>
      <c r="BK172" s="152">
        <f>SUM(BK173:BK186)</f>
        <v>0</v>
      </c>
    </row>
    <row r="173" spans="1:65" s="2" customFormat="1" ht="16.5" customHeight="1">
      <c r="A173" s="29"/>
      <c r="B173" s="122"/>
      <c r="C173" s="155" t="s">
        <v>7</v>
      </c>
      <c r="D173" s="155" t="s">
        <v>128</v>
      </c>
      <c r="E173" s="156" t="s">
        <v>225</v>
      </c>
      <c r="F173" s="157" t="s">
        <v>226</v>
      </c>
      <c r="G173" s="158" t="s">
        <v>140</v>
      </c>
      <c r="H173" s="159">
        <v>130</v>
      </c>
      <c r="I173" s="160">
        <v>0</v>
      </c>
      <c r="J173" s="160">
        <f>ROUND(I173*H173,2)</f>
        <v>0</v>
      </c>
      <c r="K173" s="161"/>
      <c r="L173" s="30"/>
      <c r="M173" s="162" t="s">
        <v>1</v>
      </c>
      <c r="N173" s="163" t="s">
        <v>33</v>
      </c>
      <c r="O173" s="164">
        <v>4.002E-2</v>
      </c>
      <c r="P173" s="164">
        <f>O173*H173</f>
        <v>5.2026000000000003</v>
      </c>
      <c r="Q173" s="164">
        <v>1.9999999999999999E-6</v>
      </c>
      <c r="R173" s="164">
        <f>Q173*H173</f>
        <v>2.5999999999999998E-4</v>
      </c>
      <c r="S173" s="164">
        <v>0</v>
      </c>
      <c r="T173" s="16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6" t="s">
        <v>203</v>
      </c>
      <c r="AT173" s="166" t="s">
        <v>128</v>
      </c>
      <c r="AU173" s="166" t="s">
        <v>108</v>
      </c>
      <c r="AY173" s="17" t="s">
        <v>125</v>
      </c>
      <c r="BE173" s="167">
        <f>IF(N173="základná",J173,0)</f>
        <v>0</v>
      </c>
      <c r="BF173" s="167">
        <f>IF(N173="znížená",J173,0)</f>
        <v>0</v>
      </c>
      <c r="BG173" s="167">
        <f>IF(N173="zákl. prenesená",J173,0)</f>
        <v>0</v>
      </c>
      <c r="BH173" s="167">
        <f>IF(N173="zníž. prenesená",J173,0)</f>
        <v>0</v>
      </c>
      <c r="BI173" s="167">
        <f>IF(N173="nulová",J173,0)</f>
        <v>0</v>
      </c>
      <c r="BJ173" s="17" t="s">
        <v>108</v>
      </c>
      <c r="BK173" s="167">
        <f>ROUND(I173*H173,2)</f>
        <v>0</v>
      </c>
      <c r="BL173" s="17" t="s">
        <v>203</v>
      </c>
      <c r="BM173" s="166" t="s">
        <v>227</v>
      </c>
    </row>
    <row r="174" spans="1:65" s="13" customFormat="1">
      <c r="B174" s="168"/>
      <c r="D174" s="169" t="s">
        <v>134</v>
      </c>
      <c r="E174" s="170" t="s">
        <v>1</v>
      </c>
      <c r="F174" s="171" t="s">
        <v>228</v>
      </c>
      <c r="H174" s="172">
        <v>110</v>
      </c>
      <c r="L174" s="168"/>
      <c r="M174" s="173"/>
      <c r="N174" s="174"/>
      <c r="O174" s="174"/>
      <c r="P174" s="174"/>
      <c r="Q174" s="174"/>
      <c r="R174" s="174"/>
      <c r="S174" s="174"/>
      <c r="T174" s="175"/>
      <c r="AT174" s="170" t="s">
        <v>134</v>
      </c>
      <c r="AU174" s="170" t="s">
        <v>108</v>
      </c>
      <c r="AV174" s="13" t="s">
        <v>108</v>
      </c>
      <c r="AW174" s="13" t="s">
        <v>24</v>
      </c>
      <c r="AX174" s="13" t="s">
        <v>67</v>
      </c>
      <c r="AY174" s="170" t="s">
        <v>125</v>
      </c>
    </row>
    <row r="175" spans="1:65" s="13" customFormat="1">
      <c r="B175" s="168"/>
      <c r="D175" s="169" t="s">
        <v>134</v>
      </c>
      <c r="E175" s="170" t="s">
        <v>1</v>
      </c>
      <c r="F175" s="171" t="s">
        <v>229</v>
      </c>
      <c r="H175" s="172">
        <v>20</v>
      </c>
      <c r="L175" s="168"/>
      <c r="M175" s="173"/>
      <c r="N175" s="174"/>
      <c r="O175" s="174"/>
      <c r="P175" s="174"/>
      <c r="Q175" s="174"/>
      <c r="R175" s="174"/>
      <c r="S175" s="174"/>
      <c r="T175" s="175"/>
      <c r="AT175" s="170" t="s">
        <v>134</v>
      </c>
      <c r="AU175" s="170" t="s">
        <v>108</v>
      </c>
      <c r="AV175" s="13" t="s">
        <v>108</v>
      </c>
      <c r="AW175" s="13" t="s">
        <v>24</v>
      </c>
      <c r="AX175" s="13" t="s">
        <v>67</v>
      </c>
      <c r="AY175" s="170" t="s">
        <v>125</v>
      </c>
    </row>
    <row r="176" spans="1:65" s="14" customFormat="1">
      <c r="B176" s="176"/>
      <c r="D176" s="169" t="s">
        <v>134</v>
      </c>
      <c r="E176" s="177" t="s">
        <v>1</v>
      </c>
      <c r="F176" s="178" t="s">
        <v>230</v>
      </c>
      <c r="H176" s="179">
        <v>130</v>
      </c>
      <c r="L176" s="176"/>
      <c r="M176" s="180"/>
      <c r="N176" s="181"/>
      <c r="O176" s="181"/>
      <c r="P176" s="181"/>
      <c r="Q176" s="181"/>
      <c r="R176" s="181"/>
      <c r="S176" s="181"/>
      <c r="T176" s="182"/>
      <c r="AT176" s="177" t="s">
        <v>134</v>
      </c>
      <c r="AU176" s="177" t="s">
        <v>108</v>
      </c>
      <c r="AV176" s="14" t="s">
        <v>132</v>
      </c>
      <c r="AW176" s="14" t="s">
        <v>24</v>
      </c>
      <c r="AX176" s="14" t="s">
        <v>75</v>
      </c>
      <c r="AY176" s="177" t="s">
        <v>125</v>
      </c>
    </row>
    <row r="177" spans="1:65" s="2" customFormat="1" ht="24" customHeight="1">
      <c r="A177" s="29"/>
      <c r="B177" s="122"/>
      <c r="C177" s="183" t="s">
        <v>231</v>
      </c>
      <c r="D177" s="183" t="s">
        <v>232</v>
      </c>
      <c r="E177" s="184" t="s">
        <v>233</v>
      </c>
      <c r="F177" s="185" t="s">
        <v>234</v>
      </c>
      <c r="G177" s="186" t="s">
        <v>140</v>
      </c>
      <c r="H177" s="187">
        <v>149.5</v>
      </c>
      <c r="I177" s="188">
        <v>0</v>
      </c>
      <c r="J177" s="188">
        <f>ROUND(I177*H177,2)</f>
        <v>0</v>
      </c>
      <c r="K177" s="189"/>
      <c r="L177" s="190"/>
      <c r="M177" s="191" t="s">
        <v>1</v>
      </c>
      <c r="N177" s="192" t="s">
        <v>33</v>
      </c>
      <c r="O177" s="164">
        <v>0</v>
      </c>
      <c r="P177" s="164">
        <f>O177*H177</f>
        <v>0</v>
      </c>
      <c r="Q177" s="164">
        <v>1.4999999999999999E-4</v>
      </c>
      <c r="R177" s="164">
        <f>Q177*H177</f>
        <v>2.2424999999999997E-2</v>
      </c>
      <c r="S177" s="164">
        <v>0</v>
      </c>
      <c r="T177" s="165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6" t="s">
        <v>235</v>
      </c>
      <c r="AT177" s="166" t="s">
        <v>232</v>
      </c>
      <c r="AU177" s="166" t="s">
        <v>108</v>
      </c>
      <c r="AY177" s="17" t="s">
        <v>125</v>
      </c>
      <c r="BE177" s="167">
        <f>IF(N177="základná",J177,0)</f>
        <v>0</v>
      </c>
      <c r="BF177" s="167">
        <f>IF(N177="znížená",J177,0)</f>
        <v>0</v>
      </c>
      <c r="BG177" s="167">
        <f>IF(N177="zákl. prenesená",J177,0)</f>
        <v>0</v>
      </c>
      <c r="BH177" s="167">
        <f>IF(N177="zníž. prenesená",J177,0)</f>
        <v>0</v>
      </c>
      <c r="BI177" s="167">
        <f>IF(N177="nulová",J177,0)</f>
        <v>0</v>
      </c>
      <c r="BJ177" s="17" t="s">
        <v>108</v>
      </c>
      <c r="BK177" s="167">
        <f>ROUND(I177*H177,2)</f>
        <v>0</v>
      </c>
      <c r="BL177" s="17" t="s">
        <v>203</v>
      </c>
      <c r="BM177" s="166" t="s">
        <v>236</v>
      </c>
    </row>
    <row r="178" spans="1:65" s="13" customFormat="1">
      <c r="B178" s="168"/>
      <c r="D178" s="169" t="s">
        <v>134</v>
      </c>
      <c r="F178" s="171" t="s">
        <v>237</v>
      </c>
      <c r="H178" s="172">
        <v>149.5</v>
      </c>
      <c r="L178" s="168"/>
      <c r="M178" s="173"/>
      <c r="N178" s="174"/>
      <c r="O178" s="174"/>
      <c r="P178" s="174"/>
      <c r="Q178" s="174"/>
      <c r="R178" s="174"/>
      <c r="S178" s="174"/>
      <c r="T178" s="175"/>
      <c r="AT178" s="170" t="s">
        <v>134</v>
      </c>
      <c r="AU178" s="170" t="s">
        <v>108</v>
      </c>
      <c r="AV178" s="13" t="s">
        <v>108</v>
      </c>
      <c r="AW178" s="13" t="s">
        <v>3</v>
      </c>
      <c r="AX178" s="13" t="s">
        <v>75</v>
      </c>
      <c r="AY178" s="170" t="s">
        <v>125</v>
      </c>
    </row>
    <row r="179" spans="1:65" s="2" customFormat="1" ht="24" customHeight="1">
      <c r="A179" s="29"/>
      <c r="B179" s="122"/>
      <c r="C179" s="155" t="s">
        <v>238</v>
      </c>
      <c r="D179" s="155" t="s">
        <v>128</v>
      </c>
      <c r="E179" s="156" t="s">
        <v>239</v>
      </c>
      <c r="F179" s="157" t="s">
        <v>240</v>
      </c>
      <c r="G179" s="158" t="s">
        <v>140</v>
      </c>
      <c r="H179" s="159">
        <v>16</v>
      </c>
      <c r="I179" s="160">
        <v>0</v>
      </c>
      <c r="J179" s="160">
        <f t="shared" ref="J179:J184" si="0">ROUND(I179*H179,2)</f>
        <v>0</v>
      </c>
      <c r="K179" s="161"/>
      <c r="L179" s="30"/>
      <c r="M179" s="162" t="s">
        <v>1</v>
      </c>
      <c r="N179" s="163" t="s">
        <v>33</v>
      </c>
      <c r="O179" s="164">
        <v>0.35405999999999999</v>
      </c>
      <c r="P179" s="164">
        <f t="shared" ref="P179:P184" si="1">O179*H179</f>
        <v>5.6649599999999998</v>
      </c>
      <c r="Q179" s="164">
        <v>8.9999999999999998E-4</v>
      </c>
      <c r="R179" s="164">
        <f t="shared" ref="R179:R184" si="2">Q179*H179</f>
        <v>1.44E-2</v>
      </c>
      <c r="S179" s="164">
        <v>0</v>
      </c>
      <c r="T179" s="165">
        <f t="shared" ref="T179:T184" si="3"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6" t="s">
        <v>203</v>
      </c>
      <c r="AT179" s="166" t="s">
        <v>128</v>
      </c>
      <c r="AU179" s="166" t="s">
        <v>108</v>
      </c>
      <c r="AY179" s="17" t="s">
        <v>125</v>
      </c>
      <c r="BE179" s="167">
        <f t="shared" ref="BE179:BE184" si="4">IF(N179="základná",J179,0)</f>
        <v>0</v>
      </c>
      <c r="BF179" s="167">
        <f t="shared" ref="BF179:BF184" si="5">IF(N179="znížená",J179,0)</f>
        <v>0</v>
      </c>
      <c r="BG179" s="167">
        <f t="shared" ref="BG179:BG184" si="6">IF(N179="zákl. prenesená",J179,0)</f>
        <v>0</v>
      </c>
      <c r="BH179" s="167">
        <f t="shared" ref="BH179:BH184" si="7">IF(N179="zníž. prenesená",J179,0)</f>
        <v>0</v>
      </c>
      <c r="BI179" s="167">
        <f t="shared" ref="BI179:BI184" si="8">IF(N179="nulová",J179,0)</f>
        <v>0</v>
      </c>
      <c r="BJ179" s="17" t="s">
        <v>108</v>
      </c>
      <c r="BK179" s="167">
        <f t="shared" ref="BK179:BK184" si="9">ROUND(I179*H179,2)</f>
        <v>0</v>
      </c>
      <c r="BL179" s="17" t="s">
        <v>203</v>
      </c>
      <c r="BM179" s="166" t="s">
        <v>241</v>
      </c>
    </row>
    <row r="180" spans="1:65" s="2" customFormat="1" ht="24" customHeight="1">
      <c r="A180" s="29"/>
      <c r="B180" s="122"/>
      <c r="C180" s="183" t="s">
        <v>242</v>
      </c>
      <c r="D180" s="183" t="s">
        <v>232</v>
      </c>
      <c r="E180" s="184" t="s">
        <v>243</v>
      </c>
      <c r="F180" s="185" t="s">
        <v>908</v>
      </c>
      <c r="G180" s="186" t="s">
        <v>244</v>
      </c>
      <c r="H180" s="187">
        <v>0.128</v>
      </c>
      <c r="I180" s="188">
        <v>0</v>
      </c>
      <c r="J180" s="188">
        <f t="shared" si="0"/>
        <v>0</v>
      </c>
      <c r="K180" s="189"/>
      <c r="L180" s="190"/>
      <c r="M180" s="191" t="s">
        <v>1</v>
      </c>
      <c r="N180" s="192" t="s">
        <v>33</v>
      </c>
      <c r="O180" s="164">
        <v>0</v>
      </c>
      <c r="P180" s="164">
        <f t="shared" si="1"/>
        <v>0</v>
      </c>
      <c r="Q180" s="164">
        <v>1E-3</v>
      </c>
      <c r="R180" s="164">
        <f t="shared" si="2"/>
        <v>1.2799999999999999E-4</v>
      </c>
      <c r="S180" s="164">
        <v>0</v>
      </c>
      <c r="T180" s="165">
        <f t="shared" si="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6" t="s">
        <v>235</v>
      </c>
      <c r="AT180" s="166" t="s">
        <v>232</v>
      </c>
      <c r="AU180" s="166" t="s">
        <v>108</v>
      </c>
      <c r="AY180" s="17" t="s">
        <v>125</v>
      </c>
      <c r="BE180" s="167">
        <f t="shared" si="4"/>
        <v>0</v>
      </c>
      <c r="BF180" s="167">
        <f t="shared" si="5"/>
        <v>0</v>
      </c>
      <c r="BG180" s="167">
        <f t="shared" si="6"/>
        <v>0</v>
      </c>
      <c r="BH180" s="167">
        <f t="shared" si="7"/>
        <v>0</v>
      </c>
      <c r="BI180" s="167">
        <f t="shared" si="8"/>
        <v>0</v>
      </c>
      <c r="BJ180" s="17" t="s">
        <v>108</v>
      </c>
      <c r="BK180" s="167">
        <f t="shared" si="9"/>
        <v>0</v>
      </c>
      <c r="BL180" s="17" t="s">
        <v>203</v>
      </c>
      <c r="BM180" s="166" t="s">
        <v>245</v>
      </c>
    </row>
    <row r="181" spans="1:65" s="2" customFormat="1" ht="24" customHeight="1">
      <c r="A181" s="29"/>
      <c r="B181" s="122"/>
      <c r="C181" s="183" t="s">
        <v>246</v>
      </c>
      <c r="D181" s="183" t="s">
        <v>232</v>
      </c>
      <c r="E181" s="184" t="s">
        <v>247</v>
      </c>
      <c r="F181" s="185" t="s">
        <v>910</v>
      </c>
      <c r="G181" s="186" t="s">
        <v>178</v>
      </c>
      <c r="H181" s="187">
        <v>11.146000000000001</v>
      </c>
      <c r="I181" s="188">
        <v>0</v>
      </c>
      <c r="J181" s="188">
        <f t="shared" si="0"/>
        <v>0</v>
      </c>
      <c r="K181" s="189"/>
      <c r="L181" s="190"/>
      <c r="M181" s="191" t="s">
        <v>1</v>
      </c>
      <c r="N181" s="192" t="s">
        <v>33</v>
      </c>
      <c r="O181" s="164">
        <v>0</v>
      </c>
      <c r="P181" s="164">
        <f t="shared" si="1"/>
        <v>0</v>
      </c>
      <c r="Q181" s="164">
        <v>1E-3</v>
      </c>
      <c r="R181" s="164">
        <f t="shared" si="2"/>
        <v>1.1146000000000001E-2</v>
      </c>
      <c r="S181" s="164">
        <v>0</v>
      </c>
      <c r="T181" s="165">
        <f t="shared" si="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6" t="s">
        <v>235</v>
      </c>
      <c r="AT181" s="166" t="s">
        <v>232</v>
      </c>
      <c r="AU181" s="166" t="s">
        <v>108</v>
      </c>
      <c r="AY181" s="17" t="s">
        <v>125</v>
      </c>
      <c r="BE181" s="167">
        <f t="shared" si="4"/>
        <v>0</v>
      </c>
      <c r="BF181" s="167">
        <f t="shared" si="5"/>
        <v>0</v>
      </c>
      <c r="BG181" s="167">
        <f t="shared" si="6"/>
        <v>0</v>
      </c>
      <c r="BH181" s="167">
        <f t="shared" si="7"/>
        <v>0</v>
      </c>
      <c r="BI181" s="167">
        <f t="shared" si="8"/>
        <v>0</v>
      </c>
      <c r="BJ181" s="17" t="s">
        <v>108</v>
      </c>
      <c r="BK181" s="167">
        <f t="shared" si="9"/>
        <v>0</v>
      </c>
      <c r="BL181" s="17" t="s">
        <v>203</v>
      </c>
      <c r="BM181" s="166" t="s">
        <v>248</v>
      </c>
    </row>
    <row r="182" spans="1:65" s="2" customFormat="1" ht="24" customHeight="1">
      <c r="A182" s="29"/>
      <c r="B182" s="122"/>
      <c r="C182" s="183" t="s">
        <v>249</v>
      </c>
      <c r="D182" s="183" t="s">
        <v>232</v>
      </c>
      <c r="E182" s="184" t="s">
        <v>250</v>
      </c>
      <c r="F182" s="185" t="s">
        <v>909</v>
      </c>
      <c r="G182" s="186" t="s">
        <v>140</v>
      </c>
      <c r="H182" s="187">
        <v>18.399999999999999</v>
      </c>
      <c r="I182" s="188">
        <v>0</v>
      </c>
      <c r="J182" s="188">
        <f t="shared" si="0"/>
        <v>0</v>
      </c>
      <c r="K182" s="189"/>
      <c r="L182" s="190"/>
      <c r="M182" s="191" t="s">
        <v>1</v>
      </c>
      <c r="N182" s="192" t="s">
        <v>33</v>
      </c>
      <c r="O182" s="164">
        <v>0</v>
      </c>
      <c r="P182" s="164">
        <f t="shared" si="1"/>
        <v>0</v>
      </c>
      <c r="Q182" s="164">
        <v>1.9E-3</v>
      </c>
      <c r="R182" s="164">
        <f t="shared" si="2"/>
        <v>3.4959999999999998E-2</v>
      </c>
      <c r="S182" s="164">
        <v>0</v>
      </c>
      <c r="T182" s="165">
        <f t="shared" si="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6" t="s">
        <v>235</v>
      </c>
      <c r="AT182" s="166" t="s">
        <v>232</v>
      </c>
      <c r="AU182" s="166" t="s">
        <v>108</v>
      </c>
      <c r="AY182" s="17" t="s">
        <v>125</v>
      </c>
      <c r="BE182" s="167">
        <f t="shared" si="4"/>
        <v>0</v>
      </c>
      <c r="BF182" s="167">
        <f t="shared" si="5"/>
        <v>0</v>
      </c>
      <c r="BG182" s="167">
        <f t="shared" si="6"/>
        <v>0</v>
      </c>
      <c r="BH182" s="167">
        <f t="shared" si="7"/>
        <v>0</v>
      </c>
      <c r="BI182" s="167">
        <f t="shared" si="8"/>
        <v>0</v>
      </c>
      <c r="BJ182" s="17" t="s">
        <v>108</v>
      </c>
      <c r="BK182" s="167">
        <f t="shared" si="9"/>
        <v>0</v>
      </c>
      <c r="BL182" s="17" t="s">
        <v>203</v>
      </c>
      <c r="BM182" s="166" t="s">
        <v>251</v>
      </c>
    </row>
    <row r="183" spans="1:65" s="2" customFormat="1" ht="24" customHeight="1">
      <c r="A183" s="29"/>
      <c r="B183" s="122"/>
      <c r="C183" s="155" t="s">
        <v>252</v>
      </c>
      <c r="D183" s="155" t="s">
        <v>128</v>
      </c>
      <c r="E183" s="156" t="s">
        <v>253</v>
      </c>
      <c r="F183" s="157" t="s">
        <v>254</v>
      </c>
      <c r="G183" s="158" t="s">
        <v>140</v>
      </c>
      <c r="H183" s="159">
        <v>16</v>
      </c>
      <c r="I183" s="160">
        <v>0</v>
      </c>
      <c r="J183" s="160">
        <f t="shared" si="0"/>
        <v>0</v>
      </c>
      <c r="K183" s="161"/>
      <c r="L183" s="30"/>
      <c r="M183" s="162" t="s">
        <v>1</v>
      </c>
      <c r="N183" s="163" t="s">
        <v>33</v>
      </c>
      <c r="O183" s="164">
        <v>3.2550000000000003E-2</v>
      </c>
      <c r="P183" s="164">
        <f t="shared" si="1"/>
        <v>0.52080000000000004</v>
      </c>
      <c r="Q183" s="164">
        <v>0</v>
      </c>
      <c r="R183" s="164">
        <f t="shared" si="2"/>
        <v>0</v>
      </c>
      <c r="S183" s="164">
        <v>0</v>
      </c>
      <c r="T183" s="165">
        <f t="shared" si="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6" t="s">
        <v>203</v>
      </c>
      <c r="AT183" s="166" t="s">
        <v>128</v>
      </c>
      <c r="AU183" s="166" t="s">
        <v>108</v>
      </c>
      <c r="AY183" s="17" t="s">
        <v>125</v>
      </c>
      <c r="BE183" s="167">
        <f t="shared" si="4"/>
        <v>0</v>
      </c>
      <c r="BF183" s="167">
        <f t="shared" si="5"/>
        <v>0</v>
      </c>
      <c r="BG183" s="167">
        <f t="shared" si="6"/>
        <v>0</v>
      </c>
      <c r="BH183" s="167">
        <f t="shared" si="7"/>
        <v>0</v>
      </c>
      <c r="BI183" s="167">
        <f t="shared" si="8"/>
        <v>0</v>
      </c>
      <c r="BJ183" s="17" t="s">
        <v>108</v>
      </c>
      <c r="BK183" s="167">
        <f t="shared" si="9"/>
        <v>0</v>
      </c>
      <c r="BL183" s="17" t="s">
        <v>203</v>
      </c>
      <c r="BM183" s="166" t="s">
        <v>255</v>
      </c>
    </row>
    <row r="184" spans="1:65" s="2" customFormat="1" ht="16.5" customHeight="1">
      <c r="A184" s="29"/>
      <c r="B184" s="122"/>
      <c r="C184" s="183" t="s">
        <v>256</v>
      </c>
      <c r="D184" s="183" t="s">
        <v>232</v>
      </c>
      <c r="E184" s="184" t="s">
        <v>257</v>
      </c>
      <c r="F184" s="185" t="s">
        <v>258</v>
      </c>
      <c r="G184" s="186" t="s">
        <v>140</v>
      </c>
      <c r="H184" s="187">
        <v>18.399999999999999</v>
      </c>
      <c r="I184" s="188">
        <v>0</v>
      </c>
      <c r="J184" s="188">
        <f t="shared" si="0"/>
        <v>0</v>
      </c>
      <c r="K184" s="189"/>
      <c r="L184" s="190"/>
      <c r="M184" s="191" t="s">
        <v>1</v>
      </c>
      <c r="N184" s="192" t="s">
        <v>33</v>
      </c>
      <c r="O184" s="164">
        <v>0</v>
      </c>
      <c r="P184" s="164">
        <f t="shared" si="1"/>
        <v>0</v>
      </c>
      <c r="Q184" s="164">
        <v>5.0000000000000001E-4</v>
      </c>
      <c r="R184" s="164">
        <f t="shared" si="2"/>
        <v>9.1999999999999998E-3</v>
      </c>
      <c r="S184" s="164">
        <v>0</v>
      </c>
      <c r="T184" s="165">
        <f t="shared" si="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6" t="s">
        <v>235</v>
      </c>
      <c r="AT184" s="166" t="s">
        <v>232</v>
      </c>
      <c r="AU184" s="166" t="s">
        <v>108</v>
      </c>
      <c r="AY184" s="17" t="s">
        <v>125</v>
      </c>
      <c r="BE184" s="167">
        <f t="shared" si="4"/>
        <v>0</v>
      </c>
      <c r="BF184" s="167">
        <f t="shared" si="5"/>
        <v>0</v>
      </c>
      <c r="BG184" s="167">
        <f t="shared" si="6"/>
        <v>0</v>
      </c>
      <c r="BH184" s="167">
        <f t="shared" si="7"/>
        <v>0</v>
      </c>
      <c r="BI184" s="167">
        <f t="shared" si="8"/>
        <v>0</v>
      </c>
      <c r="BJ184" s="17" t="s">
        <v>108</v>
      </c>
      <c r="BK184" s="167">
        <f t="shared" si="9"/>
        <v>0</v>
      </c>
      <c r="BL184" s="17" t="s">
        <v>203</v>
      </c>
      <c r="BM184" s="166" t="s">
        <v>259</v>
      </c>
    </row>
    <row r="185" spans="1:65" s="13" customFormat="1">
      <c r="B185" s="168"/>
      <c r="D185" s="169" t="s">
        <v>134</v>
      </c>
      <c r="F185" s="171" t="s">
        <v>260</v>
      </c>
      <c r="H185" s="172">
        <v>18.399999999999999</v>
      </c>
      <c r="L185" s="168"/>
      <c r="M185" s="173"/>
      <c r="N185" s="174"/>
      <c r="O185" s="174"/>
      <c r="P185" s="174"/>
      <c r="Q185" s="174"/>
      <c r="R185" s="174"/>
      <c r="S185" s="174"/>
      <c r="T185" s="175"/>
      <c r="AT185" s="170" t="s">
        <v>134</v>
      </c>
      <c r="AU185" s="170" t="s">
        <v>108</v>
      </c>
      <c r="AV185" s="13" t="s">
        <v>108</v>
      </c>
      <c r="AW185" s="13" t="s">
        <v>3</v>
      </c>
      <c r="AX185" s="13" t="s">
        <v>75</v>
      </c>
      <c r="AY185" s="170" t="s">
        <v>125</v>
      </c>
    </row>
    <row r="186" spans="1:65" s="2" customFormat="1" ht="24" customHeight="1">
      <c r="A186" s="29"/>
      <c r="B186" s="122"/>
      <c r="C186" s="155" t="s">
        <v>261</v>
      </c>
      <c r="D186" s="155" t="s">
        <v>128</v>
      </c>
      <c r="E186" s="156" t="s">
        <v>262</v>
      </c>
      <c r="F186" s="157" t="s">
        <v>263</v>
      </c>
      <c r="G186" s="158" t="s">
        <v>264</v>
      </c>
      <c r="H186" s="159">
        <v>6.6950000000000003</v>
      </c>
      <c r="I186" s="160">
        <v>0</v>
      </c>
      <c r="J186" s="160">
        <f>ROUND(I186*H186,2)</f>
        <v>0</v>
      </c>
      <c r="K186" s="161"/>
      <c r="L186" s="30"/>
      <c r="M186" s="162" t="s">
        <v>1</v>
      </c>
      <c r="N186" s="163" t="s">
        <v>33</v>
      </c>
      <c r="O186" s="164">
        <v>0</v>
      </c>
      <c r="P186" s="164">
        <f>O186*H186</f>
        <v>0</v>
      </c>
      <c r="Q186" s="164">
        <v>0</v>
      </c>
      <c r="R186" s="164">
        <f>Q186*H186</f>
        <v>0</v>
      </c>
      <c r="S186" s="164">
        <v>0</v>
      </c>
      <c r="T186" s="165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6" t="s">
        <v>203</v>
      </c>
      <c r="AT186" s="166" t="s">
        <v>128</v>
      </c>
      <c r="AU186" s="166" t="s">
        <v>108</v>
      </c>
      <c r="AY186" s="17" t="s">
        <v>125</v>
      </c>
      <c r="BE186" s="167">
        <f>IF(N186="základná",J186,0)</f>
        <v>0</v>
      </c>
      <c r="BF186" s="167">
        <f>IF(N186="znížená",J186,0)</f>
        <v>0</v>
      </c>
      <c r="BG186" s="167">
        <f>IF(N186="zákl. prenesená",J186,0)</f>
        <v>0</v>
      </c>
      <c r="BH186" s="167">
        <f>IF(N186="zníž. prenesená",J186,0)</f>
        <v>0</v>
      </c>
      <c r="BI186" s="167">
        <f>IF(N186="nulová",J186,0)</f>
        <v>0</v>
      </c>
      <c r="BJ186" s="17" t="s">
        <v>108</v>
      </c>
      <c r="BK186" s="167">
        <f>ROUND(I186*H186,2)</f>
        <v>0</v>
      </c>
      <c r="BL186" s="17" t="s">
        <v>203</v>
      </c>
      <c r="BM186" s="166" t="s">
        <v>265</v>
      </c>
    </row>
    <row r="187" spans="1:65" s="12" customFormat="1" ht="22.9" customHeight="1">
      <c r="B187" s="143"/>
      <c r="D187" s="144" t="s">
        <v>66</v>
      </c>
      <c r="E187" s="153" t="s">
        <v>266</v>
      </c>
      <c r="F187" s="153" t="s">
        <v>267</v>
      </c>
      <c r="J187" s="154">
        <f>BK187</f>
        <v>0</v>
      </c>
      <c r="L187" s="143"/>
      <c r="M187" s="147"/>
      <c r="N187" s="148"/>
      <c r="O187" s="148"/>
      <c r="P187" s="149">
        <f>SUM(P188:P237)</f>
        <v>739.40388466000002</v>
      </c>
      <c r="Q187" s="148"/>
      <c r="R187" s="149">
        <f>SUM(R188:R237)</f>
        <v>11.530218662257001</v>
      </c>
      <c r="S187" s="148"/>
      <c r="T187" s="150">
        <f>SUM(T188:T237)</f>
        <v>42.014500000000005</v>
      </c>
      <c r="AR187" s="144" t="s">
        <v>108</v>
      </c>
      <c r="AT187" s="151" t="s">
        <v>66</v>
      </c>
      <c r="AU187" s="151" t="s">
        <v>75</v>
      </c>
      <c r="AY187" s="144" t="s">
        <v>125</v>
      </c>
      <c r="BK187" s="152">
        <f>SUM(BK188:BK237)</f>
        <v>0</v>
      </c>
    </row>
    <row r="188" spans="1:65" s="2" customFormat="1" ht="24" customHeight="1">
      <c r="A188" s="29"/>
      <c r="B188" s="122"/>
      <c r="C188" s="155" t="s">
        <v>268</v>
      </c>
      <c r="D188" s="155" t="s">
        <v>128</v>
      </c>
      <c r="E188" s="156" t="s">
        <v>269</v>
      </c>
      <c r="F188" s="157" t="s">
        <v>270</v>
      </c>
      <c r="G188" s="158" t="s">
        <v>183</v>
      </c>
      <c r="H188" s="159">
        <v>2521.636</v>
      </c>
      <c r="I188" s="160">
        <v>0</v>
      </c>
      <c r="J188" s="160">
        <f>ROUND(I188*H188,2)</f>
        <v>0</v>
      </c>
      <c r="K188" s="161"/>
      <c r="L188" s="30"/>
      <c r="M188" s="162" t="s">
        <v>1</v>
      </c>
      <c r="N188" s="163" t="s">
        <v>33</v>
      </c>
      <c r="O188" s="164">
        <v>2.4E-2</v>
      </c>
      <c r="P188" s="164">
        <f>O188*H188</f>
        <v>60.519264</v>
      </c>
      <c r="Q188" s="164">
        <v>0</v>
      </c>
      <c r="R188" s="164">
        <f>Q188*H188</f>
        <v>0</v>
      </c>
      <c r="S188" s="164">
        <v>0</v>
      </c>
      <c r="T188" s="165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6" t="s">
        <v>203</v>
      </c>
      <c r="AT188" s="166" t="s">
        <v>128</v>
      </c>
      <c r="AU188" s="166" t="s">
        <v>108</v>
      </c>
      <c r="AY188" s="17" t="s">
        <v>125</v>
      </c>
      <c r="BE188" s="167">
        <f>IF(N188="základná",J188,0)</f>
        <v>0</v>
      </c>
      <c r="BF188" s="167">
        <f>IF(N188="znížená",J188,0)</f>
        <v>0</v>
      </c>
      <c r="BG188" s="167">
        <f>IF(N188="zákl. prenesená",J188,0)</f>
        <v>0</v>
      </c>
      <c r="BH188" s="167">
        <f>IF(N188="zníž. prenesená",J188,0)</f>
        <v>0</v>
      </c>
      <c r="BI188" s="167">
        <f>IF(N188="nulová",J188,0)</f>
        <v>0</v>
      </c>
      <c r="BJ188" s="17" t="s">
        <v>108</v>
      </c>
      <c r="BK188" s="167">
        <f>ROUND(I188*H188,2)</f>
        <v>0</v>
      </c>
      <c r="BL188" s="17" t="s">
        <v>203</v>
      </c>
      <c r="BM188" s="166" t="s">
        <v>271</v>
      </c>
    </row>
    <row r="189" spans="1:65" s="13" customFormat="1">
      <c r="B189" s="168"/>
      <c r="D189" s="169" t="s">
        <v>134</v>
      </c>
      <c r="E189" s="170" t="s">
        <v>1</v>
      </c>
      <c r="F189" s="171" t="s">
        <v>272</v>
      </c>
      <c r="H189" s="172">
        <v>2521.636</v>
      </c>
      <c r="L189" s="168"/>
      <c r="M189" s="173"/>
      <c r="N189" s="174"/>
      <c r="O189" s="174"/>
      <c r="P189" s="174"/>
      <c r="Q189" s="174"/>
      <c r="R189" s="174"/>
      <c r="S189" s="174"/>
      <c r="T189" s="175"/>
      <c r="AT189" s="170" t="s">
        <v>134</v>
      </c>
      <c r="AU189" s="170" t="s">
        <v>108</v>
      </c>
      <c r="AV189" s="13" t="s">
        <v>108</v>
      </c>
      <c r="AW189" s="13" t="s">
        <v>24</v>
      </c>
      <c r="AX189" s="13" t="s">
        <v>75</v>
      </c>
      <c r="AY189" s="170" t="s">
        <v>125</v>
      </c>
    </row>
    <row r="190" spans="1:65" s="2" customFormat="1" ht="24" customHeight="1">
      <c r="A190" s="29"/>
      <c r="B190" s="122"/>
      <c r="C190" s="155" t="s">
        <v>273</v>
      </c>
      <c r="D190" s="155" t="s">
        <v>128</v>
      </c>
      <c r="E190" s="156" t="s">
        <v>274</v>
      </c>
      <c r="F190" s="157" t="s">
        <v>275</v>
      </c>
      <c r="G190" s="158" t="s">
        <v>178</v>
      </c>
      <c r="H190" s="159">
        <v>18</v>
      </c>
      <c r="I190" s="160">
        <v>0</v>
      </c>
      <c r="J190" s="160">
        <f t="shared" ref="J190:J196" si="10">ROUND(I190*H190,2)</f>
        <v>0</v>
      </c>
      <c r="K190" s="161"/>
      <c r="L190" s="30"/>
      <c r="M190" s="162" t="s">
        <v>1</v>
      </c>
      <c r="N190" s="163" t="s">
        <v>33</v>
      </c>
      <c r="O190" s="164">
        <v>7.9020000000000007E-2</v>
      </c>
      <c r="P190" s="164">
        <f t="shared" ref="P190:P196" si="11">O190*H190</f>
        <v>1.4223600000000001</v>
      </c>
      <c r="Q190" s="164">
        <v>0</v>
      </c>
      <c r="R190" s="164">
        <f t="shared" ref="R190:R196" si="12">Q190*H190</f>
        <v>0</v>
      </c>
      <c r="S190" s="164">
        <v>0</v>
      </c>
      <c r="T190" s="165">
        <f t="shared" ref="T190:T196" si="13"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6" t="s">
        <v>203</v>
      </c>
      <c r="AT190" s="166" t="s">
        <v>128</v>
      </c>
      <c r="AU190" s="166" t="s">
        <v>108</v>
      </c>
      <c r="AY190" s="17" t="s">
        <v>125</v>
      </c>
      <c r="BE190" s="167">
        <f t="shared" ref="BE190:BE196" si="14">IF(N190="základná",J190,0)</f>
        <v>0</v>
      </c>
      <c r="BF190" s="167">
        <f t="shared" ref="BF190:BF196" si="15">IF(N190="znížená",J190,0)</f>
        <v>0</v>
      </c>
      <c r="BG190" s="167">
        <f t="shared" ref="BG190:BG196" si="16">IF(N190="zákl. prenesená",J190,0)</f>
        <v>0</v>
      </c>
      <c r="BH190" s="167">
        <f t="shared" ref="BH190:BH196" si="17">IF(N190="zníž. prenesená",J190,0)</f>
        <v>0</v>
      </c>
      <c r="BI190" s="167">
        <f t="shared" ref="BI190:BI196" si="18">IF(N190="nulová",J190,0)</f>
        <v>0</v>
      </c>
      <c r="BJ190" s="17" t="s">
        <v>108</v>
      </c>
      <c r="BK190" s="167">
        <f t="shared" ref="BK190:BK196" si="19">ROUND(I190*H190,2)</f>
        <v>0</v>
      </c>
      <c r="BL190" s="17" t="s">
        <v>203</v>
      </c>
      <c r="BM190" s="166" t="s">
        <v>276</v>
      </c>
    </row>
    <row r="191" spans="1:65" s="2" customFormat="1" ht="16.5" customHeight="1">
      <c r="A191" s="29"/>
      <c r="B191" s="122"/>
      <c r="C191" s="183" t="s">
        <v>277</v>
      </c>
      <c r="D191" s="183" t="s">
        <v>232</v>
      </c>
      <c r="E191" s="184" t="s">
        <v>278</v>
      </c>
      <c r="F191" s="185" t="s">
        <v>279</v>
      </c>
      <c r="G191" s="186" t="s">
        <v>280</v>
      </c>
      <c r="H191" s="187">
        <v>1.2E-2</v>
      </c>
      <c r="I191" s="188">
        <v>0</v>
      </c>
      <c r="J191" s="188">
        <f t="shared" si="10"/>
        <v>0</v>
      </c>
      <c r="K191" s="189"/>
      <c r="L191" s="190"/>
      <c r="M191" s="191" t="s">
        <v>1</v>
      </c>
      <c r="N191" s="192" t="s">
        <v>33</v>
      </c>
      <c r="O191" s="164">
        <v>0</v>
      </c>
      <c r="P191" s="164">
        <f t="shared" si="11"/>
        <v>0</v>
      </c>
      <c r="Q191" s="164">
        <v>3.27E-2</v>
      </c>
      <c r="R191" s="164">
        <f t="shared" si="12"/>
        <v>3.924E-4</v>
      </c>
      <c r="S191" s="164">
        <v>0</v>
      </c>
      <c r="T191" s="165">
        <f t="shared" si="1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6" t="s">
        <v>235</v>
      </c>
      <c r="AT191" s="166" t="s">
        <v>232</v>
      </c>
      <c r="AU191" s="166" t="s">
        <v>108</v>
      </c>
      <c r="AY191" s="17" t="s">
        <v>125</v>
      </c>
      <c r="BE191" s="167">
        <f t="shared" si="14"/>
        <v>0</v>
      </c>
      <c r="BF191" s="167">
        <f t="shared" si="15"/>
        <v>0</v>
      </c>
      <c r="BG191" s="167">
        <f t="shared" si="16"/>
        <v>0</v>
      </c>
      <c r="BH191" s="167">
        <f t="shared" si="17"/>
        <v>0</v>
      </c>
      <c r="BI191" s="167">
        <f t="shared" si="18"/>
        <v>0</v>
      </c>
      <c r="BJ191" s="17" t="s">
        <v>108</v>
      </c>
      <c r="BK191" s="167">
        <f t="shared" si="19"/>
        <v>0</v>
      </c>
      <c r="BL191" s="17" t="s">
        <v>203</v>
      </c>
      <c r="BM191" s="166" t="s">
        <v>281</v>
      </c>
    </row>
    <row r="192" spans="1:65" s="2" customFormat="1" ht="16.5" customHeight="1">
      <c r="A192" s="29"/>
      <c r="B192" s="122"/>
      <c r="C192" s="183" t="s">
        <v>235</v>
      </c>
      <c r="D192" s="183" t="s">
        <v>232</v>
      </c>
      <c r="E192" s="184" t="s">
        <v>282</v>
      </c>
      <c r="F192" s="185" t="s">
        <v>283</v>
      </c>
      <c r="G192" s="186" t="s">
        <v>178</v>
      </c>
      <c r="H192" s="187">
        <v>6</v>
      </c>
      <c r="I192" s="188">
        <v>0</v>
      </c>
      <c r="J192" s="188">
        <f t="shared" si="10"/>
        <v>0</v>
      </c>
      <c r="K192" s="189"/>
      <c r="L192" s="190"/>
      <c r="M192" s="191" t="s">
        <v>1</v>
      </c>
      <c r="N192" s="192" t="s">
        <v>33</v>
      </c>
      <c r="O192" s="164">
        <v>0</v>
      </c>
      <c r="P192" s="164">
        <f t="shared" si="11"/>
        <v>0</v>
      </c>
      <c r="Q192" s="164">
        <v>3.5E-4</v>
      </c>
      <c r="R192" s="164">
        <f t="shared" si="12"/>
        <v>2.0999999999999999E-3</v>
      </c>
      <c r="S192" s="164">
        <v>0</v>
      </c>
      <c r="T192" s="165">
        <f t="shared" si="1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6" t="s">
        <v>235</v>
      </c>
      <c r="AT192" s="166" t="s">
        <v>232</v>
      </c>
      <c r="AU192" s="166" t="s">
        <v>108</v>
      </c>
      <c r="AY192" s="17" t="s">
        <v>125</v>
      </c>
      <c r="BE192" s="167">
        <f t="shared" si="14"/>
        <v>0</v>
      </c>
      <c r="BF192" s="167">
        <f t="shared" si="15"/>
        <v>0</v>
      </c>
      <c r="BG192" s="167">
        <f t="shared" si="16"/>
        <v>0</v>
      </c>
      <c r="BH192" s="167">
        <f t="shared" si="17"/>
        <v>0</v>
      </c>
      <c r="BI192" s="167">
        <f t="shared" si="18"/>
        <v>0</v>
      </c>
      <c r="BJ192" s="17" t="s">
        <v>108</v>
      </c>
      <c r="BK192" s="167">
        <f t="shared" si="19"/>
        <v>0</v>
      </c>
      <c r="BL192" s="17" t="s">
        <v>203</v>
      </c>
      <c r="BM192" s="166" t="s">
        <v>284</v>
      </c>
    </row>
    <row r="193" spans="1:65" s="2" customFormat="1" ht="24" customHeight="1">
      <c r="A193" s="29"/>
      <c r="B193" s="122"/>
      <c r="C193" s="155" t="s">
        <v>285</v>
      </c>
      <c r="D193" s="155" t="s">
        <v>128</v>
      </c>
      <c r="E193" s="156" t="s">
        <v>286</v>
      </c>
      <c r="F193" s="157" t="s">
        <v>287</v>
      </c>
      <c r="G193" s="158" t="s">
        <v>183</v>
      </c>
      <c r="H193" s="159">
        <v>96.5</v>
      </c>
      <c r="I193" s="160">
        <v>0</v>
      </c>
      <c r="J193" s="160">
        <f t="shared" si="10"/>
        <v>0</v>
      </c>
      <c r="K193" s="161"/>
      <c r="L193" s="30"/>
      <c r="M193" s="162" t="s">
        <v>1</v>
      </c>
      <c r="N193" s="163" t="s">
        <v>33</v>
      </c>
      <c r="O193" s="164">
        <v>0.28399999999999997</v>
      </c>
      <c r="P193" s="164">
        <f t="shared" si="11"/>
        <v>27.405999999999999</v>
      </c>
      <c r="Q193" s="164">
        <v>0</v>
      </c>
      <c r="R193" s="164">
        <f t="shared" si="12"/>
        <v>0</v>
      </c>
      <c r="S193" s="164">
        <v>1.2E-2</v>
      </c>
      <c r="T193" s="165">
        <f t="shared" si="13"/>
        <v>1.1579999999999999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6" t="s">
        <v>203</v>
      </c>
      <c r="AT193" s="166" t="s">
        <v>128</v>
      </c>
      <c r="AU193" s="166" t="s">
        <v>108</v>
      </c>
      <c r="AY193" s="17" t="s">
        <v>125</v>
      </c>
      <c r="BE193" s="167">
        <f t="shared" si="14"/>
        <v>0</v>
      </c>
      <c r="BF193" s="167">
        <f t="shared" si="15"/>
        <v>0</v>
      </c>
      <c r="BG193" s="167">
        <f t="shared" si="16"/>
        <v>0</v>
      </c>
      <c r="BH193" s="167">
        <f t="shared" si="17"/>
        <v>0</v>
      </c>
      <c r="BI193" s="167">
        <f t="shared" si="18"/>
        <v>0</v>
      </c>
      <c r="BJ193" s="17" t="s">
        <v>108</v>
      </c>
      <c r="BK193" s="167">
        <f t="shared" si="19"/>
        <v>0</v>
      </c>
      <c r="BL193" s="17" t="s">
        <v>203</v>
      </c>
      <c r="BM193" s="166" t="s">
        <v>288</v>
      </c>
    </row>
    <row r="194" spans="1:65" s="2" customFormat="1" ht="24" customHeight="1">
      <c r="A194" s="29"/>
      <c r="B194" s="122"/>
      <c r="C194" s="155" t="s">
        <v>289</v>
      </c>
      <c r="D194" s="155" t="s">
        <v>128</v>
      </c>
      <c r="E194" s="156" t="s">
        <v>290</v>
      </c>
      <c r="F194" s="157" t="s">
        <v>291</v>
      </c>
      <c r="G194" s="158" t="s">
        <v>183</v>
      </c>
      <c r="H194" s="159">
        <v>54.25</v>
      </c>
      <c r="I194" s="160">
        <v>0</v>
      </c>
      <c r="J194" s="160">
        <f t="shared" si="10"/>
        <v>0</v>
      </c>
      <c r="K194" s="161"/>
      <c r="L194" s="30"/>
      <c r="M194" s="162" t="s">
        <v>1</v>
      </c>
      <c r="N194" s="163" t="s">
        <v>33</v>
      </c>
      <c r="O194" s="164">
        <v>0.378</v>
      </c>
      <c r="P194" s="164">
        <f t="shared" si="11"/>
        <v>20.506499999999999</v>
      </c>
      <c r="Q194" s="164">
        <v>0</v>
      </c>
      <c r="R194" s="164">
        <f t="shared" si="12"/>
        <v>0</v>
      </c>
      <c r="S194" s="164">
        <v>1.6E-2</v>
      </c>
      <c r="T194" s="165">
        <f t="shared" si="13"/>
        <v>0.86799999999999999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6" t="s">
        <v>203</v>
      </c>
      <c r="AT194" s="166" t="s">
        <v>128</v>
      </c>
      <c r="AU194" s="166" t="s">
        <v>108</v>
      </c>
      <c r="AY194" s="17" t="s">
        <v>125</v>
      </c>
      <c r="BE194" s="167">
        <f t="shared" si="14"/>
        <v>0</v>
      </c>
      <c r="BF194" s="167">
        <f t="shared" si="15"/>
        <v>0</v>
      </c>
      <c r="BG194" s="167">
        <f t="shared" si="16"/>
        <v>0</v>
      </c>
      <c r="BH194" s="167">
        <f t="shared" si="17"/>
        <v>0</v>
      </c>
      <c r="BI194" s="167">
        <f t="shared" si="18"/>
        <v>0</v>
      </c>
      <c r="BJ194" s="17" t="s">
        <v>108</v>
      </c>
      <c r="BK194" s="167">
        <f t="shared" si="19"/>
        <v>0</v>
      </c>
      <c r="BL194" s="17" t="s">
        <v>203</v>
      </c>
      <c r="BM194" s="166" t="s">
        <v>292</v>
      </c>
    </row>
    <row r="195" spans="1:65" s="2" customFormat="1" ht="24" customHeight="1">
      <c r="A195" s="29"/>
      <c r="B195" s="122"/>
      <c r="C195" s="155" t="s">
        <v>293</v>
      </c>
      <c r="D195" s="155" t="s">
        <v>128</v>
      </c>
      <c r="E195" s="156" t="s">
        <v>294</v>
      </c>
      <c r="F195" s="157" t="s">
        <v>295</v>
      </c>
      <c r="G195" s="158" t="s">
        <v>183</v>
      </c>
      <c r="H195" s="159">
        <v>10.5</v>
      </c>
      <c r="I195" s="160">
        <v>0</v>
      </c>
      <c r="J195" s="160">
        <f t="shared" si="10"/>
        <v>0</v>
      </c>
      <c r="K195" s="161"/>
      <c r="L195" s="30"/>
      <c r="M195" s="162" t="s">
        <v>1</v>
      </c>
      <c r="N195" s="163" t="s">
        <v>33</v>
      </c>
      <c r="O195" s="164">
        <v>0.435</v>
      </c>
      <c r="P195" s="164">
        <f t="shared" si="11"/>
        <v>4.5674999999999999</v>
      </c>
      <c r="Q195" s="164">
        <v>0</v>
      </c>
      <c r="R195" s="164">
        <f t="shared" si="12"/>
        <v>0</v>
      </c>
      <c r="S195" s="164">
        <v>2.5000000000000001E-2</v>
      </c>
      <c r="T195" s="165">
        <f t="shared" si="13"/>
        <v>0.26250000000000001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6" t="s">
        <v>203</v>
      </c>
      <c r="AT195" s="166" t="s">
        <v>128</v>
      </c>
      <c r="AU195" s="166" t="s">
        <v>108</v>
      </c>
      <c r="AY195" s="17" t="s">
        <v>125</v>
      </c>
      <c r="BE195" s="167">
        <f t="shared" si="14"/>
        <v>0</v>
      </c>
      <c r="BF195" s="167">
        <f t="shared" si="15"/>
        <v>0</v>
      </c>
      <c r="BG195" s="167">
        <f t="shared" si="16"/>
        <v>0</v>
      </c>
      <c r="BH195" s="167">
        <f t="shared" si="17"/>
        <v>0</v>
      </c>
      <c r="BI195" s="167">
        <f t="shared" si="18"/>
        <v>0</v>
      </c>
      <c r="BJ195" s="17" t="s">
        <v>108</v>
      </c>
      <c r="BK195" s="167">
        <f t="shared" si="19"/>
        <v>0</v>
      </c>
      <c r="BL195" s="17" t="s">
        <v>203</v>
      </c>
      <c r="BM195" s="166" t="s">
        <v>296</v>
      </c>
    </row>
    <row r="196" spans="1:65" s="2" customFormat="1" ht="24" customHeight="1">
      <c r="A196" s="29"/>
      <c r="B196" s="122"/>
      <c r="C196" s="155" t="s">
        <v>297</v>
      </c>
      <c r="D196" s="155" t="s">
        <v>128</v>
      </c>
      <c r="E196" s="156" t="s">
        <v>298</v>
      </c>
      <c r="F196" s="157" t="s">
        <v>299</v>
      </c>
      <c r="G196" s="158" t="s">
        <v>140</v>
      </c>
      <c r="H196" s="159">
        <v>340</v>
      </c>
      <c r="I196" s="160">
        <v>0</v>
      </c>
      <c r="J196" s="160">
        <f t="shared" si="10"/>
        <v>0</v>
      </c>
      <c r="K196" s="161"/>
      <c r="L196" s="30"/>
      <c r="M196" s="162" t="s">
        <v>1</v>
      </c>
      <c r="N196" s="163" t="s">
        <v>33</v>
      </c>
      <c r="O196" s="164">
        <v>9.5000000000000001E-2</v>
      </c>
      <c r="P196" s="164">
        <f t="shared" si="11"/>
        <v>32.299999999999997</v>
      </c>
      <c r="Q196" s="164">
        <v>0</v>
      </c>
      <c r="R196" s="164">
        <f t="shared" si="12"/>
        <v>0</v>
      </c>
      <c r="S196" s="164">
        <v>1.6E-2</v>
      </c>
      <c r="T196" s="165">
        <f t="shared" si="13"/>
        <v>5.44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6" t="s">
        <v>203</v>
      </c>
      <c r="AT196" s="166" t="s">
        <v>128</v>
      </c>
      <c r="AU196" s="166" t="s">
        <v>108</v>
      </c>
      <c r="AY196" s="17" t="s">
        <v>125</v>
      </c>
      <c r="BE196" s="167">
        <f t="shared" si="14"/>
        <v>0</v>
      </c>
      <c r="BF196" s="167">
        <f t="shared" si="15"/>
        <v>0</v>
      </c>
      <c r="BG196" s="167">
        <f t="shared" si="16"/>
        <v>0</v>
      </c>
      <c r="BH196" s="167">
        <f t="shared" si="17"/>
        <v>0</v>
      </c>
      <c r="BI196" s="167">
        <f t="shared" si="18"/>
        <v>0</v>
      </c>
      <c r="BJ196" s="17" t="s">
        <v>108</v>
      </c>
      <c r="BK196" s="167">
        <f t="shared" si="19"/>
        <v>0</v>
      </c>
      <c r="BL196" s="17" t="s">
        <v>203</v>
      </c>
      <c r="BM196" s="166" t="s">
        <v>300</v>
      </c>
    </row>
    <row r="197" spans="1:65" s="13" customFormat="1">
      <c r="B197" s="168"/>
      <c r="D197" s="169" t="s">
        <v>134</v>
      </c>
      <c r="E197" s="170" t="s">
        <v>1</v>
      </c>
      <c r="F197" s="171" t="s">
        <v>301</v>
      </c>
      <c r="H197" s="172">
        <v>175</v>
      </c>
      <c r="L197" s="168"/>
      <c r="M197" s="173"/>
      <c r="N197" s="174"/>
      <c r="O197" s="174"/>
      <c r="P197" s="174"/>
      <c r="Q197" s="174"/>
      <c r="R197" s="174"/>
      <c r="S197" s="174"/>
      <c r="T197" s="175"/>
      <c r="AT197" s="170" t="s">
        <v>134</v>
      </c>
      <c r="AU197" s="170" t="s">
        <v>108</v>
      </c>
      <c r="AV197" s="13" t="s">
        <v>108</v>
      </c>
      <c r="AW197" s="13" t="s">
        <v>24</v>
      </c>
      <c r="AX197" s="13" t="s">
        <v>67</v>
      </c>
      <c r="AY197" s="170" t="s">
        <v>125</v>
      </c>
    </row>
    <row r="198" spans="1:65" s="13" customFormat="1">
      <c r="B198" s="168"/>
      <c r="D198" s="169" t="s">
        <v>134</v>
      </c>
      <c r="E198" s="170" t="s">
        <v>1</v>
      </c>
      <c r="F198" s="171" t="s">
        <v>302</v>
      </c>
      <c r="H198" s="172">
        <v>130</v>
      </c>
      <c r="L198" s="168"/>
      <c r="M198" s="173"/>
      <c r="N198" s="174"/>
      <c r="O198" s="174"/>
      <c r="P198" s="174"/>
      <c r="Q198" s="174"/>
      <c r="R198" s="174"/>
      <c r="S198" s="174"/>
      <c r="T198" s="175"/>
      <c r="AT198" s="170" t="s">
        <v>134</v>
      </c>
      <c r="AU198" s="170" t="s">
        <v>108</v>
      </c>
      <c r="AV198" s="13" t="s">
        <v>108</v>
      </c>
      <c r="AW198" s="13" t="s">
        <v>24</v>
      </c>
      <c r="AX198" s="13" t="s">
        <v>67</v>
      </c>
      <c r="AY198" s="170" t="s">
        <v>125</v>
      </c>
    </row>
    <row r="199" spans="1:65" s="13" customFormat="1">
      <c r="B199" s="168"/>
      <c r="D199" s="169" t="s">
        <v>134</v>
      </c>
      <c r="E199" s="170" t="s">
        <v>1</v>
      </c>
      <c r="F199" s="171" t="s">
        <v>303</v>
      </c>
      <c r="H199" s="172">
        <v>35</v>
      </c>
      <c r="L199" s="168"/>
      <c r="M199" s="173"/>
      <c r="N199" s="174"/>
      <c r="O199" s="174"/>
      <c r="P199" s="174"/>
      <c r="Q199" s="174"/>
      <c r="R199" s="174"/>
      <c r="S199" s="174"/>
      <c r="T199" s="175"/>
      <c r="AT199" s="170" t="s">
        <v>134</v>
      </c>
      <c r="AU199" s="170" t="s">
        <v>108</v>
      </c>
      <c r="AV199" s="13" t="s">
        <v>108</v>
      </c>
      <c r="AW199" s="13" t="s">
        <v>24</v>
      </c>
      <c r="AX199" s="13" t="s">
        <v>67</v>
      </c>
      <c r="AY199" s="170" t="s">
        <v>125</v>
      </c>
    </row>
    <row r="200" spans="1:65" s="14" customFormat="1">
      <c r="B200" s="176"/>
      <c r="D200" s="169" t="s">
        <v>134</v>
      </c>
      <c r="E200" s="177" t="s">
        <v>1</v>
      </c>
      <c r="F200" s="178" t="s">
        <v>230</v>
      </c>
      <c r="H200" s="179">
        <v>340</v>
      </c>
      <c r="L200" s="176"/>
      <c r="M200" s="180"/>
      <c r="N200" s="181"/>
      <c r="O200" s="181"/>
      <c r="P200" s="181"/>
      <c r="Q200" s="181"/>
      <c r="R200" s="181"/>
      <c r="S200" s="181"/>
      <c r="T200" s="182"/>
      <c r="AT200" s="177" t="s">
        <v>134</v>
      </c>
      <c r="AU200" s="177" t="s">
        <v>108</v>
      </c>
      <c r="AV200" s="14" t="s">
        <v>132</v>
      </c>
      <c r="AW200" s="14" t="s">
        <v>24</v>
      </c>
      <c r="AX200" s="14" t="s">
        <v>75</v>
      </c>
      <c r="AY200" s="177" t="s">
        <v>125</v>
      </c>
    </row>
    <row r="201" spans="1:65" s="2" customFormat="1" ht="24" customHeight="1">
      <c r="A201" s="29"/>
      <c r="B201" s="122"/>
      <c r="C201" s="155" t="s">
        <v>304</v>
      </c>
      <c r="D201" s="155" t="s">
        <v>128</v>
      </c>
      <c r="E201" s="156" t="s">
        <v>305</v>
      </c>
      <c r="F201" s="157" t="s">
        <v>306</v>
      </c>
      <c r="G201" s="158" t="s">
        <v>183</v>
      </c>
      <c r="H201" s="159">
        <v>4391</v>
      </c>
      <c r="I201" s="160">
        <v>0</v>
      </c>
      <c r="J201" s="160">
        <f>ROUND(I201*H201,2)</f>
        <v>0</v>
      </c>
      <c r="K201" s="161"/>
      <c r="L201" s="30"/>
      <c r="M201" s="162" t="s">
        <v>1</v>
      </c>
      <c r="N201" s="163" t="s">
        <v>33</v>
      </c>
      <c r="O201" s="164">
        <v>5.6000000000000001E-2</v>
      </c>
      <c r="P201" s="164">
        <f>O201*H201</f>
        <v>245.89600000000002</v>
      </c>
      <c r="Q201" s="164">
        <v>0</v>
      </c>
      <c r="R201" s="164">
        <f>Q201*H201</f>
        <v>0</v>
      </c>
      <c r="S201" s="164">
        <v>7.0000000000000001E-3</v>
      </c>
      <c r="T201" s="165">
        <f>S201*H201</f>
        <v>30.737000000000002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66" t="s">
        <v>203</v>
      </c>
      <c r="AT201" s="166" t="s">
        <v>128</v>
      </c>
      <c r="AU201" s="166" t="s">
        <v>108</v>
      </c>
      <c r="AY201" s="17" t="s">
        <v>125</v>
      </c>
      <c r="BE201" s="167">
        <f>IF(N201="základná",J201,0)</f>
        <v>0</v>
      </c>
      <c r="BF201" s="167">
        <f>IF(N201="znížená",J201,0)</f>
        <v>0</v>
      </c>
      <c r="BG201" s="167">
        <f>IF(N201="zákl. prenesená",J201,0)</f>
        <v>0</v>
      </c>
      <c r="BH201" s="167">
        <f>IF(N201="zníž. prenesená",J201,0)</f>
        <v>0</v>
      </c>
      <c r="BI201" s="167">
        <f>IF(N201="nulová",J201,0)</f>
        <v>0</v>
      </c>
      <c r="BJ201" s="17" t="s">
        <v>108</v>
      </c>
      <c r="BK201" s="167">
        <f>ROUND(I201*H201,2)</f>
        <v>0</v>
      </c>
      <c r="BL201" s="17" t="s">
        <v>203</v>
      </c>
      <c r="BM201" s="166" t="s">
        <v>307</v>
      </c>
    </row>
    <row r="202" spans="1:65" s="13" customFormat="1">
      <c r="B202" s="168"/>
      <c r="D202" s="169" t="s">
        <v>134</v>
      </c>
      <c r="E202" s="170" t="s">
        <v>1</v>
      </c>
      <c r="F202" s="171" t="s">
        <v>308</v>
      </c>
      <c r="H202" s="172">
        <v>2141</v>
      </c>
      <c r="L202" s="168"/>
      <c r="M202" s="173"/>
      <c r="N202" s="174"/>
      <c r="O202" s="174"/>
      <c r="P202" s="174"/>
      <c r="Q202" s="174"/>
      <c r="R202" s="174"/>
      <c r="S202" s="174"/>
      <c r="T202" s="175"/>
      <c r="AT202" s="170" t="s">
        <v>134</v>
      </c>
      <c r="AU202" s="170" t="s">
        <v>108</v>
      </c>
      <c r="AV202" s="13" t="s">
        <v>108</v>
      </c>
      <c r="AW202" s="13" t="s">
        <v>24</v>
      </c>
      <c r="AX202" s="13" t="s">
        <v>67</v>
      </c>
      <c r="AY202" s="170" t="s">
        <v>125</v>
      </c>
    </row>
    <row r="203" spans="1:65" s="13" customFormat="1">
      <c r="B203" s="168"/>
      <c r="D203" s="169" t="s">
        <v>134</v>
      </c>
      <c r="E203" s="170" t="s">
        <v>1</v>
      </c>
      <c r="F203" s="171" t="s">
        <v>309</v>
      </c>
      <c r="H203" s="172">
        <v>2250</v>
      </c>
      <c r="L203" s="168"/>
      <c r="M203" s="173"/>
      <c r="N203" s="174"/>
      <c r="O203" s="174"/>
      <c r="P203" s="174"/>
      <c r="Q203" s="174"/>
      <c r="R203" s="174"/>
      <c r="S203" s="174"/>
      <c r="T203" s="175"/>
      <c r="AT203" s="170" t="s">
        <v>134</v>
      </c>
      <c r="AU203" s="170" t="s">
        <v>108</v>
      </c>
      <c r="AV203" s="13" t="s">
        <v>108</v>
      </c>
      <c r="AW203" s="13" t="s">
        <v>24</v>
      </c>
      <c r="AX203" s="13" t="s">
        <v>67</v>
      </c>
      <c r="AY203" s="170" t="s">
        <v>125</v>
      </c>
    </row>
    <row r="204" spans="1:65" s="14" customFormat="1">
      <c r="B204" s="176"/>
      <c r="D204" s="169" t="s">
        <v>134</v>
      </c>
      <c r="E204" s="177" t="s">
        <v>1</v>
      </c>
      <c r="F204" s="178" t="s">
        <v>230</v>
      </c>
      <c r="H204" s="179">
        <v>4391</v>
      </c>
      <c r="L204" s="176"/>
      <c r="M204" s="180"/>
      <c r="N204" s="181"/>
      <c r="O204" s="181"/>
      <c r="P204" s="181"/>
      <c r="Q204" s="181"/>
      <c r="R204" s="181"/>
      <c r="S204" s="181"/>
      <c r="T204" s="182"/>
      <c r="AT204" s="177" t="s">
        <v>134</v>
      </c>
      <c r="AU204" s="177" t="s">
        <v>108</v>
      </c>
      <c r="AV204" s="14" t="s">
        <v>132</v>
      </c>
      <c r="AW204" s="14" t="s">
        <v>24</v>
      </c>
      <c r="AX204" s="14" t="s">
        <v>75</v>
      </c>
      <c r="AY204" s="177" t="s">
        <v>125</v>
      </c>
    </row>
    <row r="205" spans="1:65" s="2" customFormat="1" ht="24" customHeight="1">
      <c r="A205" s="29"/>
      <c r="B205" s="122"/>
      <c r="C205" s="155" t="s">
        <v>310</v>
      </c>
      <c r="D205" s="155" t="s">
        <v>128</v>
      </c>
      <c r="E205" s="156" t="s">
        <v>311</v>
      </c>
      <c r="F205" s="157" t="s">
        <v>312</v>
      </c>
      <c r="G205" s="158" t="s">
        <v>140</v>
      </c>
      <c r="H205" s="159">
        <v>3</v>
      </c>
      <c r="I205" s="160">
        <v>0</v>
      </c>
      <c r="J205" s="160">
        <f>ROUND(I205*H205,2)</f>
        <v>0</v>
      </c>
      <c r="K205" s="161"/>
      <c r="L205" s="30"/>
      <c r="M205" s="162" t="s">
        <v>1</v>
      </c>
      <c r="N205" s="163" t="s">
        <v>33</v>
      </c>
      <c r="O205" s="164">
        <v>9.5000000000000001E-2</v>
      </c>
      <c r="P205" s="164">
        <f>O205*H205</f>
        <v>0.28500000000000003</v>
      </c>
      <c r="Q205" s="164">
        <v>0</v>
      </c>
      <c r="R205" s="164">
        <f>Q205*H205</f>
        <v>0</v>
      </c>
      <c r="S205" s="164">
        <v>1.4E-2</v>
      </c>
      <c r="T205" s="165">
        <f>S205*H205</f>
        <v>4.2000000000000003E-2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66" t="s">
        <v>203</v>
      </c>
      <c r="AT205" s="166" t="s">
        <v>128</v>
      </c>
      <c r="AU205" s="166" t="s">
        <v>108</v>
      </c>
      <c r="AY205" s="17" t="s">
        <v>125</v>
      </c>
      <c r="BE205" s="167">
        <f>IF(N205="základná",J205,0)</f>
        <v>0</v>
      </c>
      <c r="BF205" s="167">
        <f>IF(N205="znížená",J205,0)</f>
        <v>0</v>
      </c>
      <c r="BG205" s="167">
        <f>IF(N205="zákl. prenesená",J205,0)</f>
        <v>0</v>
      </c>
      <c r="BH205" s="167">
        <f>IF(N205="zníž. prenesená",J205,0)</f>
        <v>0</v>
      </c>
      <c r="BI205" s="167">
        <f>IF(N205="nulová",J205,0)</f>
        <v>0</v>
      </c>
      <c r="BJ205" s="17" t="s">
        <v>108</v>
      </c>
      <c r="BK205" s="167">
        <f>ROUND(I205*H205,2)</f>
        <v>0</v>
      </c>
      <c r="BL205" s="17" t="s">
        <v>203</v>
      </c>
      <c r="BM205" s="166" t="s">
        <v>313</v>
      </c>
    </row>
    <row r="206" spans="1:65" s="2" customFormat="1" ht="24" customHeight="1">
      <c r="A206" s="29"/>
      <c r="B206" s="122"/>
      <c r="C206" s="155" t="s">
        <v>314</v>
      </c>
      <c r="D206" s="155" t="s">
        <v>128</v>
      </c>
      <c r="E206" s="156" t="s">
        <v>315</v>
      </c>
      <c r="F206" s="157" t="s">
        <v>316</v>
      </c>
      <c r="G206" s="158" t="s">
        <v>140</v>
      </c>
      <c r="H206" s="159">
        <v>343.3</v>
      </c>
      <c r="I206" s="160">
        <v>0</v>
      </c>
      <c r="J206" s="160">
        <f>ROUND(I206*H206,2)</f>
        <v>0</v>
      </c>
      <c r="K206" s="161"/>
      <c r="L206" s="30"/>
      <c r="M206" s="162" t="s">
        <v>1</v>
      </c>
      <c r="N206" s="163" t="s">
        <v>33</v>
      </c>
      <c r="O206" s="164">
        <v>5.3999999999999999E-2</v>
      </c>
      <c r="P206" s="164">
        <f>O206*H206</f>
        <v>18.5382</v>
      </c>
      <c r="Q206" s="164">
        <v>0</v>
      </c>
      <c r="R206" s="164">
        <f>Q206*H206</f>
        <v>0</v>
      </c>
      <c r="S206" s="164">
        <v>0</v>
      </c>
      <c r="T206" s="165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6" t="s">
        <v>203</v>
      </c>
      <c r="AT206" s="166" t="s">
        <v>128</v>
      </c>
      <c r="AU206" s="166" t="s">
        <v>108</v>
      </c>
      <c r="AY206" s="17" t="s">
        <v>125</v>
      </c>
      <c r="BE206" s="167">
        <f>IF(N206="základná",J206,0)</f>
        <v>0</v>
      </c>
      <c r="BF206" s="167">
        <f>IF(N206="znížená",J206,0)</f>
        <v>0</v>
      </c>
      <c r="BG206" s="167">
        <f>IF(N206="zákl. prenesená",J206,0)</f>
        <v>0</v>
      </c>
      <c r="BH206" s="167">
        <f>IF(N206="zníž. prenesená",J206,0)</f>
        <v>0</v>
      </c>
      <c r="BI206" s="167">
        <f>IF(N206="nulová",J206,0)</f>
        <v>0</v>
      </c>
      <c r="BJ206" s="17" t="s">
        <v>108</v>
      </c>
      <c r="BK206" s="167">
        <f>ROUND(I206*H206,2)</f>
        <v>0</v>
      </c>
      <c r="BL206" s="17" t="s">
        <v>203</v>
      </c>
      <c r="BM206" s="166" t="s">
        <v>317</v>
      </c>
    </row>
    <row r="207" spans="1:65" s="13" customFormat="1">
      <c r="B207" s="168"/>
      <c r="D207" s="169" t="s">
        <v>134</v>
      </c>
      <c r="E207" s="170" t="s">
        <v>1</v>
      </c>
      <c r="F207" s="171" t="s">
        <v>318</v>
      </c>
      <c r="H207" s="172">
        <v>343.3</v>
      </c>
      <c r="L207" s="168"/>
      <c r="M207" s="173"/>
      <c r="N207" s="174"/>
      <c r="O207" s="174"/>
      <c r="P207" s="174"/>
      <c r="Q207" s="174"/>
      <c r="R207" s="174"/>
      <c r="S207" s="174"/>
      <c r="T207" s="175"/>
      <c r="AT207" s="170" t="s">
        <v>134</v>
      </c>
      <c r="AU207" s="170" t="s">
        <v>108</v>
      </c>
      <c r="AV207" s="13" t="s">
        <v>108</v>
      </c>
      <c r="AW207" s="13" t="s">
        <v>24</v>
      </c>
      <c r="AX207" s="13" t="s">
        <v>75</v>
      </c>
      <c r="AY207" s="170" t="s">
        <v>125</v>
      </c>
    </row>
    <row r="208" spans="1:65" s="2" customFormat="1" ht="24" customHeight="1">
      <c r="A208" s="29"/>
      <c r="B208" s="122"/>
      <c r="C208" s="155" t="s">
        <v>319</v>
      </c>
      <c r="D208" s="155" t="s">
        <v>128</v>
      </c>
      <c r="E208" s="156" t="s">
        <v>320</v>
      </c>
      <c r="F208" s="157" t="s">
        <v>321</v>
      </c>
      <c r="G208" s="158" t="s">
        <v>183</v>
      </c>
      <c r="H208" s="159">
        <v>96.5</v>
      </c>
      <c r="I208" s="160">
        <v>0</v>
      </c>
      <c r="J208" s="160">
        <f t="shared" ref="J208:J214" si="20">ROUND(I208*H208,2)</f>
        <v>0</v>
      </c>
      <c r="K208" s="161"/>
      <c r="L208" s="30"/>
      <c r="M208" s="162" t="s">
        <v>1</v>
      </c>
      <c r="N208" s="163" t="s">
        <v>33</v>
      </c>
      <c r="O208" s="164">
        <v>0.121</v>
      </c>
      <c r="P208" s="164">
        <f t="shared" ref="P208:P214" si="21">O208*H208</f>
        <v>11.676499999999999</v>
      </c>
      <c r="Q208" s="164">
        <v>0</v>
      </c>
      <c r="R208" s="164">
        <f t="shared" ref="R208:R214" si="22">Q208*H208</f>
        <v>0</v>
      </c>
      <c r="S208" s="164">
        <v>1.4E-2</v>
      </c>
      <c r="T208" s="165">
        <f t="shared" ref="T208:T214" si="23">S208*H208</f>
        <v>1.351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6" t="s">
        <v>203</v>
      </c>
      <c r="AT208" s="166" t="s">
        <v>128</v>
      </c>
      <c r="AU208" s="166" t="s">
        <v>108</v>
      </c>
      <c r="AY208" s="17" t="s">
        <v>125</v>
      </c>
      <c r="BE208" s="167">
        <f t="shared" ref="BE208:BE214" si="24">IF(N208="základná",J208,0)</f>
        <v>0</v>
      </c>
      <c r="BF208" s="167">
        <f t="shared" ref="BF208:BF214" si="25">IF(N208="znížená",J208,0)</f>
        <v>0</v>
      </c>
      <c r="BG208" s="167">
        <f t="shared" ref="BG208:BG214" si="26">IF(N208="zákl. prenesená",J208,0)</f>
        <v>0</v>
      </c>
      <c r="BH208" s="167">
        <f t="shared" ref="BH208:BH214" si="27">IF(N208="zníž. prenesená",J208,0)</f>
        <v>0</v>
      </c>
      <c r="BI208" s="167">
        <f t="shared" ref="BI208:BI214" si="28">IF(N208="nulová",J208,0)</f>
        <v>0</v>
      </c>
      <c r="BJ208" s="17" t="s">
        <v>108</v>
      </c>
      <c r="BK208" s="167">
        <f t="shared" ref="BK208:BK214" si="29">ROUND(I208*H208,2)</f>
        <v>0</v>
      </c>
      <c r="BL208" s="17" t="s">
        <v>203</v>
      </c>
      <c r="BM208" s="166" t="s">
        <v>322</v>
      </c>
    </row>
    <row r="209" spans="1:65" s="2" customFormat="1" ht="24" customHeight="1">
      <c r="A209" s="29"/>
      <c r="B209" s="122"/>
      <c r="C209" s="155" t="s">
        <v>323</v>
      </c>
      <c r="D209" s="155" t="s">
        <v>128</v>
      </c>
      <c r="E209" s="156" t="s">
        <v>324</v>
      </c>
      <c r="F209" s="157" t="s">
        <v>325</v>
      </c>
      <c r="G209" s="158" t="s">
        <v>183</v>
      </c>
      <c r="H209" s="159">
        <v>54.25</v>
      </c>
      <c r="I209" s="160">
        <v>0</v>
      </c>
      <c r="J209" s="160">
        <f t="shared" si="20"/>
        <v>0</v>
      </c>
      <c r="K209" s="161"/>
      <c r="L209" s="30"/>
      <c r="M209" s="162" t="s">
        <v>1</v>
      </c>
      <c r="N209" s="163" t="s">
        <v>33</v>
      </c>
      <c r="O209" s="164">
        <v>0.17</v>
      </c>
      <c r="P209" s="164">
        <f t="shared" si="21"/>
        <v>9.2225000000000001</v>
      </c>
      <c r="Q209" s="164">
        <v>0</v>
      </c>
      <c r="R209" s="164">
        <f t="shared" si="22"/>
        <v>0</v>
      </c>
      <c r="S209" s="164">
        <v>3.2000000000000001E-2</v>
      </c>
      <c r="T209" s="165">
        <f t="shared" si="23"/>
        <v>1.736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66" t="s">
        <v>203</v>
      </c>
      <c r="AT209" s="166" t="s">
        <v>128</v>
      </c>
      <c r="AU209" s="166" t="s">
        <v>108</v>
      </c>
      <c r="AY209" s="17" t="s">
        <v>125</v>
      </c>
      <c r="BE209" s="167">
        <f t="shared" si="24"/>
        <v>0</v>
      </c>
      <c r="BF209" s="167">
        <f t="shared" si="25"/>
        <v>0</v>
      </c>
      <c r="BG209" s="167">
        <f t="shared" si="26"/>
        <v>0</v>
      </c>
      <c r="BH209" s="167">
        <f t="shared" si="27"/>
        <v>0</v>
      </c>
      <c r="BI209" s="167">
        <f t="shared" si="28"/>
        <v>0</v>
      </c>
      <c r="BJ209" s="17" t="s">
        <v>108</v>
      </c>
      <c r="BK209" s="167">
        <f t="shared" si="29"/>
        <v>0</v>
      </c>
      <c r="BL209" s="17" t="s">
        <v>203</v>
      </c>
      <c r="BM209" s="166" t="s">
        <v>326</v>
      </c>
    </row>
    <row r="210" spans="1:65" s="2" customFormat="1" ht="24" customHeight="1">
      <c r="A210" s="29"/>
      <c r="B210" s="122"/>
      <c r="C210" s="155" t="s">
        <v>327</v>
      </c>
      <c r="D210" s="155" t="s">
        <v>128</v>
      </c>
      <c r="E210" s="156" t="s">
        <v>328</v>
      </c>
      <c r="F210" s="157" t="s">
        <v>329</v>
      </c>
      <c r="G210" s="158" t="s">
        <v>183</v>
      </c>
      <c r="H210" s="159">
        <v>10.5</v>
      </c>
      <c r="I210" s="160">
        <v>0</v>
      </c>
      <c r="J210" s="160">
        <f t="shared" si="20"/>
        <v>0</v>
      </c>
      <c r="K210" s="161"/>
      <c r="L210" s="30"/>
      <c r="M210" s="162" t="s">
        <v>1</v>
      </c>
      <c r="N210" s="163" t="s">
        <v>33</v>
      </c>
      <c r="O210" s="164">
        <v>0.19500000000000001</v>
      </c>
      <c r="P210" s="164">
        <f t="shared" si="21"/>
        <v>2.0474999999999999</v>
      </c>
      <c r="Q210" s="164">
        <v>0</v>
      </c>
      <c r="R210" s="164">
        <f t="shared" si="22"/>
        <v>0</v>
      </c>
      <c r="S210" s="164">
        <v>0.04</v>
      </c>
      <c r="T210" s="165">
        <f t="shared" si="23"/>
        <v>0.42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66" t="s">
        <v>203</v>
      </c>
      <c r="AT210" s="166" t="s">
        <v>128</v>
      </c>
      <c r="AU210" s="166" t="s">
        <v>108</v>
      </c>
      <c r="AY210" s="17" t="s">
        <v>125</v>
      </c>
      <c r="BE210" s="167">
        <f t="shared" si="24"/>
        <v>0</v>
      </c>
      <c r="BF210" s="167">
        <f t="shared" si="25"/>
        <v>0</v>
      </c>
      <c r="BG210" s="167">
        <f t="shared" si="26"/>
        <v>0</v>
      </c>
      <c r="BH210" s="167">
        <f t="shared" si="27"/>
        <v>0</v>
      </c>
      <c r="BI210" s="167">
        <f t="shared" si="28"/>
        <v>0</v>
      </c>
      <c r="BJ210" s="17" t="s">
        <v>108</v>
      </c>
      <c r="BK210" s="167">
        <f t="shared" si="29"/>
        <v>0</v>
      </c>
      <c r="BL210" s="17" t="s">
        <v>203</v>
      </c>
      <c r="BM210" s="166" t="s">
        <v>330</v>
      </c>
    </row>
    <row r="211" spans="1:65" s="2" customFormat="1" ht="24" customHeight="1">
      <c r="A211" s="29"/>
      <c r="B211" s="122"/>
      <c r="C211" s="155" t="s">
        <v>331</v>
      </c>
      <c r="D211" s="155" t="s">
        <v>128</v>
      </c>
      <c r="E211" s="156" t="s">
        <v>332</v>
      </c>
      <c r="F211" s="157" t="s">
        <v>333</v>
      </c>
      <c r="G211" s="158" t="s">
        <v>183</v>
      </c>
      <c r="H211" s="159">
        <v>96.5</v>
      </c>
      <c r="I211" s="160">
        <v>0</v>
      </c>
      <c r="J211" s="160">
        <f t="shared" si="20"/>
        <v>0</v>
      </c>
      <c r="K211" s="161"/>
      <c r="L211" s="30"/>
      <c r="M211" s="162" t="s">
        <v>1</v>
      </c>
      <c r="N211" s="163" t="s">
        <v>33</v>
      </c>
      <c r="O211" s="164">
        <v>0.30696000000000001</v>
      </c>
      <c r="P211" s="164">
        <f t="shared" si="21"/>
        <v>29.621639999999999</v>
      </c>
      <c r="Q211" s="164">
        <v>2.5999999999999998E-4</v>
      </c>
      <c r="R211" s="164">
        <f t="shared" si="22"/>
        <v>2.5089999999999998E-2</v>
      </c>
      <c r="S211" s="164">
        <v>0</v>
      </c>
      <c r="T211" s="165">
        <f t="shared" si="2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66" t="s">
        <v>203</v>
      </c>
      <c r="AT211" s="166" t="s">
        <v>128</v>
      </c>
      <c r="AU211" s="166" t="s">
        <v>108</v>
      </c>
      <c r="AY211" s="17" t="s">
        <v>125</v>
      </c>
      <c r="BE211" s="167">
        <f t="shared" si="24"/>
        <v>0</v>
      </c>
      <c r="BF211" s="167">
        <f t="shared" si="25"/>
        <v>0</v>
      </c>
      <c r="BG211" s="167">
        <f t="shared" si="26"/>
        <v>0</v>
      </c>
      <c r="BH211" s="167">
        <f t="shared" si="27"/>
        <v>0</v>
      </c>
      <c r="BI211" s="167">
        <f t="shared" si="28"/>
        <v>0</v>
      </c>
      <c r="BJ211" s="17" t="s">
        <v>108</v>
      </c>
      <c r="BK211" s="167">
        <f t="shared" si="29"/>
        <v>0</v>
      </c>
      <c r="BL211" s="17" t="s">
        <v>203</v>
      </c>
      <c r="BM211" s="166" t="s">
        <v>334</v>
      </c>
    </row>
    <row r="212" spans="1:65" s="2" customFormat="1" ht="24" customHeight="1">
      <c r="A212" s="29"/>
      <c r="B212" s="122"/>
      <c r="C212" s="155" t="s">
        <v>335</v>
      </c>
      <c r="D212" s="155" t="s">
        <v>128</v>
      </c>
      <c r="E212" s="156" t="s">
        <v>336</v>
      </c>
      <c r="F212" s="157" t="s">
        <v>337</v>
      </c>
      <c r="G212" s="158" t="s">
        <v>183</v>
      </c>
      <c r="H212" s="159">
        <v>54.25</v>
      </c>
      <c r="I212" s="160">
        <v>0</v>
      </c>
      <c r="J212" s="160">
        <f t="shared" si="20"/>
        <v>0</v>
      </c>
      <c r="K212" s="161"/>
      <c r="L212" s="30"/>
      <c r="M212" s="162" t="s">
        <v>1</v>
      </c>
      <c r="N212" s="163" t="s">
        <v>33</v>
      </c>
      <c r="O212" s="164">
        <v>0.39695999999999998</v>
      </c>
      <c r="P212" s="164">
        <f t="shared" si="21"/>
        <v>21.535080000000001</v>
      </c>
      <c r="Q212" s="164">
        <v>2.5999999999999998E-4</v>
      </c>
      <c r="R212" s="164">
        <f t="shared" si="22"/>
        <v>1.4104999999999999E-2</v>
      </c>
      <c r="S212" s="164">
        <v>0</v>
      </c>
      <c r="T212" s="165">
        <f t="shared" si="2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66" t="s">
        <v>203</v>
      </c>
      <c r="AT212" s="166" t="s">
        <v>128</v>
      </c>
      <c r="AU212" s="166" t="s">
        <v>108</v>
      </c>
      <c r="AY212" s="17" t="s">
        <v>125</v>
      </c>
      <c r="BE212" s="167">
        <f t="shared" si="24"/>
        <v>0</v>
      </c>
      <c r="BF212" s="167">
        <f t="shared" si="25"/>
        <v>0</v>
      </c>
      <c r="BG212" s="167">
        <f t="shared" si="26"/>
        <v>0</v>
      </c>
      <c r="BH212" s="167">
        <f t="shared" si="27"/>
        <v>0</v>
      </c>
      <c r="BI212" s="167">
        <f t="shared" si="28"/>
        <v>0</v>
      </c>
      <c r="BJ212" s="17" t="s">
        <v>108</v>
      </c>
      <c r="BK212" s="167">
        <f t="shared" si="29"/>
        <v>0</v>
      </c>
      <c r="BL212" s="17" t="s">
        <v>203</v>
      </c>
      <c r="BM212" s="166" t="s">
        <v>338</v>
      </c>
    </row>
    <row r="213" spans="1:65" s="2" customFormat="1" ht="24" customHeight="1">
      <c r="A213" s="29"/>
      <c r="B213" s="122"/>
      <c r="C213" s="155" t="s">
        <v>339</v>
      </c>
      <c r="D213" s="155" t="s">
        <v>128</v>
      </c>
      <c r="E213" s="156" t="s">
        <v>340</v>
      </c>
      <c r="F213" s="157" t="s">
        <v>341</v>
      </c>
      <c r="G213" s="158" t="s">
        <v>183</v>
      </c>
      <c r="H213" s="159">
        <v>10.5</v>
      </c>
      <c r="I213" s="160">
        <v>0</v>
      </c>
      <c r="J213" s="160">
        <f t="shared" si="20"/>
        <v>0</v>
      </c>
      <c r="K213" s="161"/>
      <c r="L213" s="30"/>
      <c r="M213" s="162" t="s">
        <v>1</v>
      </c>
      <c r="N213" s="163" t="s">
        <v>33</v>
      </c>
      <c r="O213" s="164">
        <v>0.43096000000000001</v>
      </c>
      <c r="P213" s="164">
        <f t="shared" si="21"/>
        <v>4.52508</v>
      </c>
      <c r="Q213" s="164">
        <v>2.5999999999999998E-4</v>
      </c>
      <c r="R213" s="164">
        <f t="shared" si="22"/>
        <v>2.7299999999999998E-3</v>
      </c>
      <c r="S213" s="164">
        <v>0</v>
      </c>
      <c r="T213" s="165">
        <f t="shared" si="23"/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6" t="s">
        <v>203</v>
      </c>
      <c r="AT213" s="166" t="s">
        <v>128</v>
      </c>
      <c r="AU213" s="166" t="s">
        <v>108</v>
      </c>
      <c r="AY213" s="17" t="s">
        <v>125</v>
      </c>
      <c r="BE213" s="167">
        <f t="shared" si="24"/>
        <v>0</v>
      </c>
      <c r="BF213" s="167">
        <f t="shared" si="25"/>
        <v>0</v>
      </c>
      <c r="BG213" s="167">
        <f t="shared" si="26"/>
        <v>0</v>
      </c>
      <c r="BH213" s="167">
        <f t="shared" si="27"/>
        <v>0</v>
      </c>
      <c r="BI213" s="167">
        <f t="shared" si="28"/>
        <v>0</v>
      </c>
      <c r="BJ213" s="17" t="s">
        <v>108</v>
      </c>
      <c r="BK213" s="167">
        <f t="shared" si="29"/>
        <v>0</v>
      </c>
      <c r="BL213" s="17" t="s">
        <v>203</v>
      </c>
      <c r="BM213" s="166" t="s">
        <v>342</v>
      </c>
    </row>
    <row r="214" spans="1:65" s="2" customFormat="1" ht="16.5" customHeight="1">
      <c r="A214" s="29"/>
      <c r="B214" s="122"/>
      <c r="C214" s="183" t="s">
        <v>343</v>
      </c>
      <c r="D214" s="183" t="s">
        <v>232</v>
      </c>
      <c r="E214" s="184" t="s">
        <v>344</v>
      </c>
      <c r="F214" s="185" t="s">
        <v>345</v>
      </c>
      <c r="G214" s="186" t="s">
        <v>131</v>
      </c>
      <c r="H214" s="187">
        <v>5</v>
      </c>
      <c r="I214" s="188">
        <v>0</v>
      </c>
      <c r="J214" s="188">
        <f t="shared" si="20"/>
        <v>0</v>
      </c>
      <c r="K214" s="189"/>
      <c r="L214" s="190"/>
      <c r="M214" s="191" t="s">
        <v>1</v>
      </c>
      <c r="N214" s="192" t="s">
        <v>33</v>
      </c>
      <c r="O214" s="164">
        <v>0</v>
      </c>
      <c r="P214" s="164">
        <f t="shared" si="21"/>
        <v>0</v>
      </c>
      <c r="Q214" s="164">
        <v>0.55000000000000004</v>
      </c>
      <c r="R214" s="164">
        <f t="shared" si="22"/>
        <v>2.75</v>
      </c>
      <c r="S214" s="164">
        <v>0</v>
      </c>
      <c r="T214" s="165">
        <f t="shared" si="23"/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66" t="s">
        <v>235</v>
      </c>
      <c r="AT214" s="166" t="s">
        <v>232</v>
      </c>
      <c r="AU214" s="166" t="s">
        <v>108</v>
      </c>
      <c r="AY214" s="17" t="s">
        <v>125</v>
      </c>
      <c r="BE214" s="167">
        <f t="shared" si="24"/>
        <v>0</v>
      </c>
      <c r="BF214" s="167">
        <f t="shared" si="25"/>
        <v>0</v>
      </c>
      <c r="BG214" s="167">
        <f t="shared" si="26"/>
        <v>0</v>
      </c>
      <c r="BH214" s="167">
        <f t="shared" si="27"/>
        <v>0</v>
      </c>
      <c r="BI214" s="167">
        <f t="shared" si="28"/>
        <v>0</v>
      </c>
      <c r="BJ214" s="17" t="s">
        <v>108</v>
      </c>
      <c r="BK214" s="167">
        <f t="shared" si="29"/>
        <v>0</v>
      </c>
      <c r="BL214" s="17" t="s">
        <v>203</v>
      </c>
      <c r="BM214" s="166" t="s">
        <v>346</v>
      </c>
    </row>
    <row r="215" spans="1:65" s="13" customFormat="1">
      <c r="B215" s="168"/>
      <c r="D215" s="169" t="s">
        <v>134</v>
      </c>
      <c r="F215" s="171" t="s">
        <v>347</v>
      </c>
      <c r="H215" s="172">
        <v>5</v>
      </c>
      <c r="L215" s="168"/>
      <c r="M215" s="173"/>
      <c r="N215" s="174"/>
      <c r="O215" s="174"/>
      <c r="P215" s="174"/>
      <c r="Q215" s="174"/>
      <c r="R215" s="174"/>
      <c r="S215" s="174"/>
      <c r="T215" s="175"/>
      <c r="AT215" s="170" t="s">
        <v>134</v>
      </c>
      <c r="AU215" s="170" t="s">
        <v>108</v>
      </c>
      <c r="AV215" s="13" t="s">
        <v>108</v>
      </c>
      <c r="AW215" s="13" t="s">
        <v>3</v>
      </c>
      <c r="AX215" s="13" t="s">
        <v>75</v>
      </c>
      <c r="AY215" s="170" t="s">
        <v>125</v>
      </c>
    </row>
    <row r="216" spans="1:65" s="2" customFormat="1" ht="24" customHeight="1">
      <c r="A216" s="29"/>
      <c r="B216" s="122"/>
      <c r="C216" s="155" t="s">
        <v>348</v>
      </c>
      <c r="D216" s="155" t="s">
        <v>128</v>
      </c>
      <c r="E216" s="156" t="s">
        <v>349</v>
      </c>
      <c r="F216" s="157" t="s">
        <v>350</v>
      </c>
      <c r="G216" s="158" t="s">
        <v>140</v>
      </c>
      <c r="H216" s="159">
        <v>343</v>
      </c>
      <c r="I216" s="160">
        <v>0</v>
      </c>
      <c r="J216" s="160">
        <f>ROUND(I216*H216,2)</f>
        <v>0</v>
      </c>
      <c r="K216" s="161"/>
      <c r="L216" s="30"/>
      <c r="M216" s="162" t="s">
        <v>1</v>
      </c>
      <c r="N216" s="163" t="s">
        <v>33</v>
      </c>
      <c r="O216" s="164">
        <v>0.27057999999999999</v>
      </c>
      <c r="P216" s="164">
        <f>O216*H216</f>
        <v>92.808939999999993</v>
      </c>
      <c r="Q216" s="164">
        <v>0</v>
      </c>
      <c r="R216" s="164">
        <f>Q216*H216</f>
        <v>0</v>
      </c>
      <c r="S216" s="164">
        <v>0</v>
      </c>
      <c r="T216" s="165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66" t="s">
        <v>203</v>
      </c>
      <c r="AT216" s="166" t="s">
        <v>128</v>
      </c>
      <c r="AU216" s="166" t="s">
        <v>108</v>
      </c>
      <c r="AY216" s="17" t="s">
        <v>125</v>
      </c>
      <c r="BE216" s="167">
        <f>IF(N216="základná",J216,0)</f>
        <v>0</v>
      </c>
      <c r="BF216" s="167">
        <f>IF(N216="znížená",J216,0)</f>
        <v>0</v>
      </c>
      <c r="BG216" s="167">
        <f>IF(N216="zákl. prenesená",J216,0)</f>
        <v>0</v>
      </c>
      <c r="BH216" s="167">
        <f>IF(N216="zníž. prenesená",J216,0)</f>
        <v>0</v>
      </c>
      <c r="BI216" s="167">
        <f>IF(N216="nulová",J216,0)</f>
        <v>0</v>
      </c>
      <c r="BJ216" s="17" t="s">
        <v>108</v>
      </c>
      <c r="BK216" s="167">
        <f>ROUND(I216*H216,2)</f>
        <v>0</v>
      </c>
      <c r="BL216" s="17" t="s">
        <v>203</v>
      </c>
      <c r="BM216" s="166" t="s">
        <v>351</v>
      </c>
    </row>
    <row r="217" spans="1:65" s="13" customFormat="1">
      <c r="B217" s="168"/>
      <c r="D217" s="169" t="s">
        <v>134</v>
      </c>
      <c r="E217" s="170" t="s">
        <v>1</v>
      </c>
      <c r="F217" s="171" t="s">
        <v>352</v>
      </c>
      <c r="H217" s="172">
        <v>175</v>
      </c>
      <c r="L217" s="168"/>
      <c r="M217" s="173"/>
      <c r="N217" s="174"/>
      <c r="O217" s="174"/>
      <c r="P217" s="174"/>
      <c r="Q217" s="174"/>
      <c r="R217" s="174"/>
      <c r="S217" s="174"/>
      <c r="T217" s="175"/>
      <c r="AT217" s="170" t="s">
        <v>134</v>
      </c>
      <c r="AU217" s="170" t="s">
        <v>108</v>
      </c>
      <c r="AV217" s="13" t="s">
        <v>108</v>
      </c>
      <c r="AW217" s="13" t="s">
        <v>24</v>
      </c>
      <c r="AX217" s="13" t="s">
        <v>67</v>
      </c>
      <c r="AY217" s="170" t="s">
        <v>125</v>
      </c>
    </row>
    <row r="218" spans="1:65" s="13" customFormat="1">
      <c r="B218" s="168"/>
      <c r="D218" s="169" t="s">
        <v>134</v>
      </c>
      <c r="E218" s="170" t="s">
        <v>1</v>
      </c>
      <c r="F218" s="171" t="s">
        <v>353</v>
      </c>
      <c r="H218" s="172">
        <v>130</v>
      </c>
      <c r="L218" s="168"/>
      <c r="M218" s="173"/>
      <c r="N218" s="174"/>
      <c r="O218" s="174"/>
      <c r="P218" s="174"/>
      <c r="Q218" s="174"/>
      <c r="R218" s="174"/>
      <c r="S218" s="174"/>
      <c r="T218" s="175"/>
      <c r="AT218" s="170" t="s">
        <v>134</v>
      </c>
      <c r="AU218" s="170" t="s">
        <v>108</v>
      </c>
      <c r="AV218" s="13" t="s">
        <v>108</v>
      </c>
      <c r="AW218" s="13" t="s">
        <v>24</v>
      </c>
      <c r="AX218" s="13" t="s">
        <v>67</v>
      </c>
      <c r="AY218" s="170" t="s">
        <v>125</v>
      </c>
    </row>
    <row r="219" spans="1:65" s="13" customFormat="1">
      <c r="B219" s="168"/>
      <c r="D219" s="169" t="s">
        <v>134</v>
      </c>
      <c r="E219" s="170" t="s">
        <v>1</v>
      </c>
      <c r="F219" s="171" t="s">
        <v>354</v>
      </c>
      <c r="H219" s="172">
        <v>35</v>
      </c>
      <c r="L219" s="168"/>
      <c r="M219" s="173"/>
      <c r="N219" s="174"/>
      <c r="O219" s="174"/>
      <c r="P219" s="174"/>
      <c r="Q219" s="174"/>
      <c r="R219" s="174"/>
      <c r="S219" s="174"/>
      <c r="T219" s="175"/>
      <c r="AT219" s="170" t="s">
        <v>134</v>
      </c>
      <c r="AU219" s="170" t="s">
        <v>108</v>
      </c>
      <c r="AV219" s="13" t="s">
        <v>108</v>
      </c>
      <c r="AW219" s="13" t="s">
        <v>24</v>
      </c>
      <c r="AX219" s="13" t="s">
        <v>67</v>
      </c>
      <c r="AY219" s="170" t="s">
        <v>125</v>
      </c>
    </row>
    <row r="220" spans="1:65" s="13" customFormat="1">
      <c r="B220" s="168"/>
      <c r="D220" s="169" t="s">
        <v>134</v>
      </c>
      <c r="E220" s="170" t="s">
        <v>1</v>
      </c>
      <c r="F220" s="171" t="s">
        <v>355</v>
      </c>
      <c r="H220" s="172">
        <v>3</v>
      </c>
      <c r="L220" s="168"/>
      <c r="M220" s="173"/>
      <c r="N220" s="174"/>
      <c r="O220" s="174"/>
      <c r="P220" s="174"/>
      <c r="Q220" s="174"/>
      <c r="R220" s="174"/>
      <c r="S220" s="174"/>
      <c r="T220" s="175"/>
      <c r="AT220" s="170" t="s">
        <v>134</v>
      </c>
      <c r="AU220" s="170" t="s">
        <v>108</v>
      </c>
      <c r="AV220" s="13" t="s">
        <v>108</v>
      </c>
      <c r="AW220" s="13" t="s">
        <v>24</v>
      </c>
      <c r="AX220" s="13" t="s">
        <v>67</v>
      </c>
      <c r="AY220" s="170" t="s">
        <v>125</v>
      </c>
    </row>
    <row r="221" spans="1:65" s="15" customFormat="1">
      <c r="B221" s="193"/>
      <c r="D221" s="169" t="s">
        <v>134</v>
      </c>
      <c r="E221" s="194" t="s">
        <v>1</v>
      </c>
      <c r="F221" s="195" t="s">
        <v>356</v>
      </c>
      <c r="H221" s="196">
        <v>343</v>
      </c>
      <c r="L221" s="193"/>
      <c r="M221" s="197"/>
      <c r="N221" s="198"/>
      <c r="O221" s="198"/>
      <c r="P221" s="198"/>
      <c r="Q221" s="198"/>
      <c r="R221" s="198"/>
      <c r="S221" s="198"/>
      <c r="T221" s="199"/>
      <c r="AT221" s="194" t="s">
        <v>134</v>
      </c>
      <c r="AU221" s="194" t="s">
        <v>108</v>
      </c>
      <c r="AV221" s="15" t="s">
        <v>126</v>
      </c>
      <c r="AW221" s="15" t="s">
        <v>24</v>
      </c>
      <c r="AX221" s="15" t="s">
        <v>75</v>
      </c>
      <c r="AY221" s="194" t="s">
        <v>125</v>
      </c>
    </row>
    <row r="222" spans="1:65" s="2" customFormat="1" ht="24" customHeight="1">
      <c r="A222" s="29"/>
      <c r="B222" s="122"/>
      <c r="C222" s="183" t="s">
        <v>357</v>
      </c>
      <c r="D222" s="183" t="s">
        <v>232</v>
      </c>
      <c r="E222" s="184" t="s">
        <v>358</v>
      </c>
      <c r="F222" s="185" t="s">
        <v>359</v>
      </c>
      <c r="G222" s="186" t="s">
        <v>131</v>
      </c>
      <c r="H222" s="187">
        <v>8.1289999999999996</v>
      </c>
      <c r="I222" s="188">
        <v>0</v>
      </c>
      <c r="J222" s="188">
        <f>ROUND(I222*H222,2)</f>
        <v>0</v>
      </c>
      <c r="K222" s="189"/>
      <c r="L222" s="190"/>
      <c r="M222" s="191" t="s">
        <v>1</v>
      </c>
      <c r="N222" s="192" t="s">
        <v>33</v>
      </c>
      <c r="O222" s="164">
        <v>0</v>
      </c>
      <c r="P222" s="164">
        <f>O222*H222</f>
        <v>0</v>
      </c>
      <c r="Q222" s="164">
        <v>0.55000000000000004</v>
      </c>
      <c r="R222" s="164">
        <f>Q222*H222</f>
        <v>4.4709500000000002</v>
      </c>
      <c r="S222" s="164">
        <v>0</v>
      </c>
      <c r="T222" s="165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66" t="s">
        <v>235</v>
      </c>
      <c r="AT222" s="166" t="s">
        <v>232</v>
      </c>
      <c r="AU222" s="166" t="s">
        <v>108</v>
      </c>
      <c r="AY222" s="17" t="s">
        <v>125</v>
      </c>
      <c r="BE222" s="167">
        <f>IF(N222="základná",J222,0)</f>
        <v>0</v>
      </c>
      <c r="BF222" s="167">
        <f>IF(N222="znížená",J222,0)</f>
        <v>0</v>
      </c>
      <c r="BG222" s="167">
        <f>IF(N222="zákl. prenesená",J222,0)</f>
        <v>0</v>
      </c>
      <c r="BH222" s="167">
        <f>IF(N222="zníž. prenesená",J222,0)</f>
        <v>0</v>
      </c>
      <c r="BI222" s="167">
        <f>IF(N222="nulová",J222,0)</f>
        <v>0</v>
      </c>
      <c r="BJ222" s="17" t="s">
        <v>108</v>
      </c>
      <c r="BK222" s="167">
        <f>ROUND(I222*H222,2)</f>
        <v>0</v>
      </c>
      <c r="BL222" s="17" t="s">
        <v>203</v>
      </c>
      <c r="BM222" s="166" t="s">
        <v>360</v>
      </c>
    </row>
    <row r="223" spans="1:65" s="13" customFormat="1">
      <c r="B223" s="168"/>
      <c r="D223" s="169" t="s">
        <v>134</v>
      </c>
      <c r="F223" s="171" t="s">
        <v>361</v>
      </c>
      <c r="H223" s="172">
        <v>8.1289999999999996</v>
      </c>
      <c r="L223" s="168"/>
      <c r="M223" s="173"/>
      <c r="N223" s="174"/>
      <c r="O223" s="174"/>
      <c r="P223" s="174"/>
      <c r="Q223" s="174"/>
      <c r="R223" s="174"/>
      <c r="S223" s="174"/>
      <c r="T223" s="175"/>
      <c r="AT223" s="170" t="s">
        <v>134</v>
      </c>
      <c r="AU223" s="170" t="s">
        <v>108</v>
      </c>
      <c r="AV223" s="13" t="s">
        <v>108</v>
      </c>
      <c r="AW223" s="13" t="s">
        <v>3</v>
      </c>
      <c r="AX223" s="13" t="s">
        <v>75</v>
      </c>
      <c r="AY223" s="170" t="s">
        <v>125</v>
      </c>
    </row>
    <row r="224" spans="1:65" s="2" customFormat="1" ht="16.5" customHeight="1">
      <c r="A224" s="29"/>
      <c r="B224" s="122"/>
      <c r="C224" s="155" t="s">
        <v>362</v>
      </c>
      <c r="D224" s="155" t="s">
        <v>128</v>
      </c>
      <c r="E224" s="156" t="s">
        <v>363</v>
      </c>
      <c r="F224" s="157" t="s">
        <v>364</v>
      </c>
      <c r="G224" s="158" t="s">
        <v>183</v>
      </c>
      <c r="H224" s="159">
        <v>1750</v>
      </c>
      <c r="I224" s="160">
        <v>0</v>
      </c>
      <c r="J224" s="160">
        <f>ROUND(I224*H224,2)</f>
        <v>0</v>
      </c>
      <c r="K224" s="161"/>
      <c r="L224" s="30"/>
      <c r="M224" s="162" t="s">
        <v>1</v>
      </c>
      <c r="N224" s="163" t="s">
        <v>33</v>
      </c>
      <c r="O224" s="164">
        <v>5.305E-2</v>
      </c>
      <c r="P224" s="164">
        <f>O224*H224</f>
        <v>92.837500000000006</v>
      </c>
      <c r="Q224" s="164">
        <v>0</v>
      </c>
      <c r="R224" s="164">
        <f>Q224*H224</f>
        <v>0</v>
      </c>
      <c r="S224" s="164">
        <v>0</v>
      </c>
      <c r="T224" s="165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66" t="s">
        <v>203</v>
      </c>
      <c r="AT224" s="166" t="s">
        <v>128</v>
      </c>
      <c r="AU224" s="166" t="s">
        <v>108</v>
      </c>
      <c r="AY224" s="17" t="s">
        <v>125</v>
      </c>
      <c r="BE224" s="167">
        <f>IF(N224="základná",J224,0)</f>
        <v>0</v>
      </c>
      <c r="BF224" s="167">
        <f>IF(N224="znížená",J224,0)</f>
        <v>0</v>
      </c>
      <c r="BG224" s="167">
        <f>IF(N224="zákl. prenesená",J224,0)</f>
        <v>0</v>
      </c>
      <c r="BH224" s="167">
        <f>IF(N224="zníž. prenesená",J224,0)</f>
        <v>0</v>
      </c>
      <c r="BI224" s="167">
        <f>IF(N224="nulová",J224,0)</f>
        <v>0</v>
      </c>
      <c r="BJ224" s="17" t="s">
        <v>108</v>
      </c>
      <c r="BK224" s="167">
        <f>ROUND(I224*H224,2)</f>
        <v>0</v>
      </c>
      <c r="BL224" s="17" t="s">
        <v>203</v>
      </c>
      <c r="BM224" s="166" t="s">
        <v>365</v>
      </c>
    </row>
    <row r="225" spans="1:65" s="2" customFormat="1" ht="24" customHeight="1">
      <c r="A225" s="29"/>
      <c r="B225" s="122"/>
      <c r="C225" s="183" t="s">
        <v>366</v>
      </c>
      <c r="D225" s="183" t="s">
        <v>232</v>
      </c>
      <c r="E225" s="184" t="s">
        <v>367</v>
      </c>
      <c r="F225" s="185" t="s">
        <v>368</v>
      </c>
      <c r="G225" s="186" t="s">
        <v>131</v>
      </c>
      <c r="H225" s="187">
        <v>4.62</v>
      </c>
      <c r="I225" s="188">
        <v>0</v>
      </c>
      <c r="J225" s="188">
        <f>ROUND(I225*H225,2)</f>
        <v>0</v>
      </c>
      <c r="K225" s="189"/>
      <c r="L225" s="190"/>
      <c r="M225" s="191" t="s">
        <v>1</v>
      </c>
      <c r="N225" s="192" t="s">
        <v>33</v>
      </c>
      <c r="O225" s="164">
        <v>0</v>
      </c>
      <c r="P225" s="164">
        <f>O225*H225</f>
        <v>0</v>
      </c>
      <c r="Q225" s="164">
        <v>0.55000000000000004</v>
      </c>
      <c r="R225" s="164">
        <f>Q225*H225</f>
        <v>2.5410000000000004</v>
      </c>
      <c r="S225" s="164">
        <v>0</v>
      </c>
      <c r="T225" s="165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6" t="s">
        <v>235</v>
      </c>
      <c r="AT225" s="166" t="s">
        <v>232</v>
      </c>
      <c r="AU225" s="166" t="s">
        <v>108</v>
      </c>
      <c r="AY225" s="17" t="s">
        <v>125</v>
      </c>
      <c r="BE225" s="167">
        <f>IF(N225="základná",J225,0)</f>
        <v>0</v>
      </c>
      <c r="BF225" s="167">
        <f>IF(N225="znížená",J225,0)</f>
        <v>0</v>
      </c>
      <c r="BG225" s="167">
        <f>IF(N225="zákl. prenesená",J225,0)</f>
        <v>0</v>
      </c>
      <c r="BH225" s="167">
        <f>IF(N225="zníž. prenesená",J225,0)</f>
        <v>0</v>
      </c>
      <c r="BI225" s="167">
        <f>IF(N225="nulová",J225,0)</f>
        <v>0</v>
      </c>
      <c r="BJ225" s="17" t="s">
        <v>108</v>
      </c>
      <c r="BK225" s="167">
        <f>ROUND(I225*H225,2)</f>
        <v>0</v>
      </c>
      <c r="BL225" s="17" t="s">
        <v>203</v>
      </c>
      <c r="BM225" s="166" t="s">
        <v>369</v>
      </c>
    </row>
    <row r="226" spans="1:65" s="13" customFormat="1">
      <c r="B226" s="168"/>
      <c r="D226" s="169" t="s">
        <v>134</v>
      </c>
      <c r="E226" s="170" t="s">
        <v>1</v>
      </c>
      <c r="F226" s="171" t="s">
        <v>370</v>
      </c>
      <c r="H226" s="172">
        <v>4.2</v>
      </c>
      <c r="L226" s="168"/>
      <c r="M226" s="173"/>
      <c r="N226" s="174"/>
      <c r="O226" s="174"/>
      <c r="P226" s="174"/>
      <c r="Q226" s="174"/>
      <c r="R226" s="174"/>
      <c r="S226" s="174"/>
      <c r="T226" s="175"/>
      <c r="AT226" s="170" t="s">
        <v>134</v>
      </c>
      <c r="AU226" s="170" t="s">
        <v>108</v>
      </c>
      <c r="AV226" s="13" t="s">
        <v>108</v>
      </c>
      <c r="AW226" s="13" t="s">
        <v>24</v>
      </c>
      <c r="AX226" s="13" t="s">
        <v>67</v>
      </c>
      <c r="AY226" s="170" t="s">
        <v>125</v>
      </c>
    </row>
    <row r="227" spans="1:65" s="13" customFormat="1">
      <c r="B227" s="168"/>
      <c r="D227" s="169" t="s">
        <v>134</v>
      </c>
      <c r="E227" s="170" t="s">
        <v>1</v>
      </c>
      <c r="F227" s="171" t="s">
        <v>371</v>
      </c>
      <c r="H227" s="172">
        <v>4.62</v>
      </c>
      <c r="L227" s="168"/>
      <c r="M227" s="173"/>
      <c r="N227" s="174"/>
      <c r="O227" s="174"/>
      <c r="P227" s="174"/>
      <c r="Q227" s="174"/>
      <c r="R227" s="174"/>
      <c r="S227" s="174"/>
      <c r="T227" s="175"/>
      <c r="AT227" s="170" t="s">
        <v>134</v>
      </c>
      <c r="AU227" s="170" t="s">
        <v>108</v>
      </c>
      <c r="AV227" s="13" t="s">
        <v>108</v>
      </c>
      <c r="AW227" s="13" t="s">
        <v>24</v>
      </c>
      <c r="AX227" s="13" t="s">
        <v>75</v>
      </c>
      <c r="AY227" s="170" t="s">
        <v>125</v>
      </c>
    </row>
    <row r="228" spans="1:65" s="2" customFormat="1" ht="16.5" customHeight="1">
      <c r="A228" s="29"/>
      <c r="B228" s="122"/>
      <c r="C228" s="155" t="s">
        <v>372</v>
      </c>
      <c r="D228" s="155" t="s">
        <v>128</v>
      </c>
      <c r="E228" s="156" t="s">
        <v>373</v>
      </c>
      <c r="F228" s="157" t="s">
        <v>374</v>
      </c>
      <c r="G228" s="158" t="s">
        <v>183</v>
      </c>
      <c r="H228" s="159">
        <v>610</v>
      </c>
      <c r="I228" s="160">
        <v>0</v>
      </c>
      <c r="J228" s="160">
        <f>ROUND(I228*H228,2)</f>
        <v>0</v>
      </c>
      <c r="K228" s="161"/>
      <c r="L228" s="30"/>
      <c r="M228" s="162" t="s">
        <v>1</v>
      </c>
      <c r="N228" s="163" t="s">
        <v>33</v>
      </c>
      <c r="O228" s="164">
        <v>0.10407</v>
      </c>
      <c r="P228" s="164">
        <f>O228*H228</f>
        <v>63.482699999999994</v>
      </c>
      <c r="Q228" s="164">
        <v>0</v>
      </c>
      <c r="R228" s="164">
        <f>Q228*H228</f>
        <v>0</v>
      </c>
      <c r="S228" s="164">
        <v>0</v>
      </c>
      <c r="T228" s="165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6" t="s">
        <v>203</v>
      </c>
      <c r="AT228" s="166" t="s">
        <v>128</v>
      </c>
      <c r="AU228" s="166" t="s">
        <v>108</v>
      </c>
      <c r="AY228" s="17" t="s">
        <v>125</v>
      </c>
      <c r="BE228" s="167">
        <f>IF(N228="základná",J228,0)</f>
        <v>0</v>
      </c>
      <c r="BF228" s="167">
        <f>IF(N228="znížená",J228,0)</f>
        <v>0</v>
      </c>
      <c r="BG228" s="167">
        <f>IF(N228="zákl. prenesená",J228,0)</f>
        <v>0</v>
      </c>
      <c r="BH228" s="167">
        <f>IF(N228="zníž. prenesená",J228,0)</f>
        <v>0</v>
      </c>
      <c r="BI228" s="167">
        <f>IF(N228="nulová",J228,0)</f>
        <v>0</v>
      </c>
      <c r="BJ228" s="17" t="s">
        <v>108</v>
      </c>
      <c r="BK228" s="167">
        <f>ROUND(I228*H228,2)</f>
        <v>0</v>
      </c>
      <c r="BL228" s="17" t="s">
        <v>203</v>
      </c>
      <c r="BM228" s="166" t="s">
        <v>375</v>
      </c>
    </row>
    <row r="229" spans="1:65" s="13" customFormat="1">
      <c r="B229" s="168"/>
      <c r="D229" s="169" t="s">
        <v>134</v>
      </c>
      <c r="E229" s="170" t="s">
        <v>1</v>
      </c>
      <c r="F229" s="171" t="s">
        <v>376</v>
      </c>
      <c r="H229" s="172">
        <v>610</v>
      </c>
      <c r="L229" s="168"/>
      <c r="M229" s="173"/>
      <c r="N229" s="174"/>
      <c r="O229" s="174"/>
      <c r="P229" s="174"/>
      <c r="Q229" s="174"/>
      <c r="R229" s="174"/>
      <c r="S229" s="174"/>
      <c r="T229" s="175"/>
      <c r="AT229" s="170" t="s">
        <v>134</v>
      </c>
      <c r="AU229" s="170" t="s">
        <v>108</v>
      </c>
      <c r="AV229" s="13" t="s">
        <v>108</v>
      </c>
      <c r="AW229" s="13" t="s">
        <v>24</v>
      </c>
      <c r="AX229" s="13" t="s">
        <v>75</v>
      </c>
      <c r="AY229" s="170" t="s">
        <v>125</v>
      </c>
    </row>
    <row r="230" spans="1:65" s="2" customFormat="1" ht="24" customHeight="1">
      <c r="A230" s="29"/>
      <c r="B230" s="122"/>
      <c r="C230" s="183" t="s">
        <v>377</v>
      </c>
      <c r="D230" s="183" t="s">
        <v>232</v>
      </c>
      <c r="E230" s="184" t="s">
        <v>378</v>
      </c>
      <c r="F230" s="185" t="s">
        <v>368</v>
      </c>
      <c r="G230" s="186" t="s">
        <v>131</v>
      </c>
      <c r="H230" s="187">
        <v>2.2919999999999998</v>
      </c>
      <c r="I230" s="188">
        <v>0</v>
      </c>
      <c r="J230" s="188">
        <f>ROUND(I230*H230,2)</f>
        <v>0</v>
      </c>
      <c r="K230" s="189"/>
      <c r="L230" s="190"/>
      <c r="M230" s="191" t="s">
        <v>1</v>
      </c>
      <c r="N230" s="192" t="s">
        <v>33</v>
      </c>
      <c r="O230" s="164">
        <v>0</v>
      </c>
      <c r="P230" s="164">
        <f>O230*H230</f>
        <v>0</v>
      </c>
      <c r="Q230" s="164">
        <v>0.55000000000000004</v>
      </c>
      <c r="R230" s="164">
        <f>Q230*H230</f>
        <v>1.2605999999999999</v>
      </c>
      <c r="S230" s="164">
        <v>0</v>
      </c>
      <c r="T230" s="165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6" t="s">
        <v>235</v>
      </c>
      <c r="AT230" s="166" t="s">
        <v>232</v>
      </c>
      <c r="AU230" s="166" t="s">
        <v>108</v>
      </c>
      <c r="AY230" s="17" t="s">
        <v>125</v>
      </c>
      <c r="BE230" s="167">
        <f>IF(N230="základná",J230,0)</f>
        <v>0</v>
      </c>
      <c r="BF230" s="167">
        <f>IF(N230="znížená",J230,0)</f>
        <v>0</v>
      </c>
      <c r="BG230" s="167">
        <f>IF(N230="zákl. prenesená",J230,0)</f>
        <v>0</v>
      </c>
      <c r="BH230" s="167">
        <f>IF(N230="zníž. prenesená",J230,0)</f>
        <v>0</v>
      </c>
      <c r="BI230" s="167">
        <f>IF(N230="nulová",J230,0)</f>
        <v>0</v>
      </c>
      <c r="BJ230" s="17" t="s">
        <v>108</v>
      </c>
      <c r="BK230" s="167">
        <f>ROUND(I230*H230,2)</f>
        <v>0</v>
      </c>
      <c r="BL230" s="17" t="s">
        <v>203</v>
      </c>
      <c r="BM230" s="166" t="s">
        <v>379</v>
      </c>
    </row>
    <row r="231" spans="1:65" s="13" customFormat="1">
      <c r="B231" s="168"/>
      <c r="D231" s="169" t="s">
        <v>134</v>
      </c>
      <c r="E231" s="170" t="s">
        <v>1</v>
      </c>
      <c r="F231" s="171" t="s">
        <v>380</v>
      </c>
      <c r="H231" s="172">
        <v>1.6919999999999999</v>
      </c>
      <c r="L231" s="168"/>
      <c r="M231" s="173"/>
      <c r="N231" s="174"/>
      <c r="O231" s="174"/>
      <c r="P231" s="174"/>
      <c r="Q231" s="174"/>
      <c r="R231" s="174"/>
      <c r="S231" s="174"/>
      <c r="T231" s="175"/>
      <c r="AT231" s="170" t="s">
        <v>134</v>
      </c>
      <c r="AU231" s="170" t="s">
        <v>108</v>
      </c>
      <c r="AV231" s="13" t="s">
        <v>108</v>
      </c>
      <c r="AW231" s="13" t="s">
        <v>24</v>
      </c>
      <c r="AX231" s="13" t="s">
        <v>67</v>
      </c>
      <c r="AY231" s="170" t="s">
        <v>125</v>
      </c>
    </row>
    <row r="232" spans="1:65" s="13" customFormat="1">
      <c r="B232" s="168"/>
      <c r="D232" s="169" t="s">
        <v>134</v>
      </c>
      <c r="E232" s="170" t="s">
        <v>1</v>
      </c>
      <c r="F232" s="171" t="s">
        <v>381</v>
      </c>
      <c r="H232" s="172">
        <v>0.39200000000000002</v>
      </c>
      <c r="L232" s="168"/>
      <c r="M232" s="173"/>
      <c r="N232" s="174"/>
      <c r="O232" s="174"/>
      <c r="P232" s="174"/>
      <c r="Q232" s="174"/>
      <c r="R232" s="174"/>
      <c r="S232" s="174"/>
      <c r="T232" s="175"/>
      <c r="AT232" s="170" t="s">
        <v>134</v>
      </c>
      <c r="AU232" s="170" t="s">
        <v>108</v>
      </c>
      <c r="AV232" s="13" t="s">
        <v>108</v>
      </c>
      <c r="AW232" s="13" t="s">
        <v>24</v>
      </c>
      <c r="AX232" s="13" t="s">
        <v>67</v>
      </c>
      <c r="AY232" s="170" t="s">
        <v>125</v>
      </c>
    </row>
    <row r="233" spans="1:65" s="15" customFormat="1">
      <c r="B233" s="193"/>
      <c r="D233" s="169" t="s">
        <v>134</v>
      </c>
      <c r="E233" s="194" t="s">
        <v>1</v>
      </c>
      <c r="F233" s="195" t="s">
        <v>356</v>
      </c>
      <c r="H233" s="196">
        <v>2.0840000000000001</v>
      </c>
      <c r="L233" s="193"/>
      <c r="M233" s="197"/>
      <c r="N233" s="198"/>
      <c r="O233" s="198"/>
      <c r="P233" s="198"/>
      <c r="Q233" s="198"/>
      <c r="R233" s="198"/>
      <c r="S233" s="198"/>
      <c r="T233" s="199"/>
      <c r="AT233" s="194" t="s">
        <v>134</v>
      </c>
      <c r="AU233" s="194" t="s">
        <v>108</v>
      </c>
      <c r="AV233" s="15" t="s">
        <v>126</v>
      </c>
      <c r="AW233" s="15" t="s">
        <v>24</v>
      </c>
      <c r="AX233" s="15" t="s">
        <v>67</v>
      </c>
      <c r="AY233" s="194" t="s">
        <v>125</v>
      </c>
    </row>
    <row r="234" spans="1:65" s="13" customFormat="1">
      <c r="B234" s="168"/>
      <c r="D234" s="169" t="s">
        <v>134</v>
      </c>
      <c r="E234" s="170" t="s">
        <v>1</v>
      </c>
      <c r="F234" s="171" t="s">
        <v>382</v>
      </c>
      <c r="H234" s="172">
        <v>2.2919999999999998</v>
      </c>
      <c r="L234" s="168"/>
      <c r="M234" s="173"/>
      <c r="N234" s="174"/>
      <c r="O234" s="174"/>
      <c r="P234" s="174"/>
      <c r="Q234" s="174"/>
      <c r="R234" s="174"/>
      <c r="S234" s="174"/>
      <c r="T234" s="175"/>
      <c r="AT234" s="170" t="s">
        <v>134</v>
      </c>
      <c r="AU234" s="170" t="s">
        <v>108</v>
      </c>
      <c r="AV234" s="13" t="s">
        <v>108</v>
      </c>
      <c r="AW234" s="13" t="s">
        <v>24</v>
      </c>
      <c r="AX234" s="13" t="s">
        <v>75</v>
      </c>
      <c r="AY234" s="170" t="s">
        <v>125</v>
      </c>
    </row>
    <row r="235" spans="1:65" s="2" customFormat="1" ht="36" customHeight="1">
      <c r="A235" s="29"/>
      <c r="B235" s="122"/>
      <c r="C235" s="155" t="s">
        <v>383</v>
      </c>
      <c r="D235" s="155" t="s">
        <v>128</v>
      </c>
      <c r="E235" s="156" t="s">
        <v>384</v>
      </c>
      <c r="F235" s="157" t="s">
        <v>385</v>
      </c>
      <c r="G235" s="158" t="s">
        <v>131</v>
      </c>
      <c r="H235" s="159">
        <v>20.041</v>
      </c>
      <c r="I235" s="160">
        <v>0</v>
      </c>
      <c r="J235" s="160">
        <f>ROUND(I235*H235,2)</f>
        <v>0</v>
      </c>
      <c r="K235" s="161"/>
      <c r="L235" s="30"/>
      <c r="M235" s="162" t="s">
        <v>1</v>
      </c>
      <c r="N235" s="163" t="s">
        <v>33</v>
      </c>
      <c r="O235" s="164">
        <v>1.026E-2</v>
      </c>
      <c r="P235" s="164">
        <f>O235*H235</f>
        <v>0.20562066000000001</v>
      </c>
      <c r="Q235" s="164">
        <v>2.3115177000000001E-2</v>
      </c>
      <c r="R235" s="164">
        <f>Q235*H235</f>
        <v>0.46325126225700003</v>
      </c>
      <c r="S235" s="164">
        <v>0</v>
      </c>
      <c r="T235" s="165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6" t="s">
        <v>203</v>
      </c>
      <c r="AT235" s="166" t="s">
        <v>128</v>
      </c>
      <c r="AU235" s="166" t="s">
        <v>108</v>
      </c>
      <c r="AY235" s="17" t="s">
        <v>125</v>
      </c>
      <c r="BE235" s="167">
        <f>IF(N235="základná",J235,0)</f>
        <v>0</v>
      </c>
      <c r="BF235" s="167">
        <f>IF(N235="znížená",J235,0)</f>
        <v>0</v>
      </c>
      <c r="BG235" s="167">
        <f>IF(N235="zákl. prenesená",J235,0)</f>
        <v>0</v>
      </c>
      <c r="BH235" s="167">
        <f>IF(N235="zníž. prenesená",J235,0)</f>
        <v>0</v>
      </c>
      <c r="BI235" s="167">
        <f>IF(N235="nulová",J235,0)</f>
        <v>0</v>
      </c>
      <c r="BJ235" s="17" t="s">
        <v>108</v>
      </c>
      <c r="BK235" s="167">
        <f>ROUND(I235*H235,2)</f>
        <v>0</v>
      </c>
      <c r="BL235" s="17" t="s">
        <v>203</v>
      </c>
      <c r="BM235" s="166" t="s">
        <v>386</v>
      </c>
    </row>
    <row r="236" spans="1:65" s="13" customFormat="1">
      <c r="B236" s="168"/>
      <c r="D236" s="169" t="s">
        <v>134</v>
      </c>
      <c r="E236" s="170" t="s">
        <v>1</v>
      </c>
      <c r="F236" s="171" t="s">
        <v>387</v>
      </c>
      <c r="H236" s="172">
        <v>20.041</v>
      </c>
      <c r="L236" s="168"/>
      <c r="M236" s="173"/>
      <c r="N236" s="174"/>
      <c r="O236" s="174"/>
      <c r="P236" s="174"/>
      <c r="Q236" s="174"/>
      <c r="R236" s="174"/>
      <c r="S236" s="174"/>
      <c r="T236" s="175"/>
      <c r="AT236" s="170" t="s">
        <v>134</v>
      </c>
      <c r="AU236" s="170" t="s">
        <v>108</v>
      </c>
      <c r="AV236" s="13" t="s">
        <v>108</v>
      </c>
      <c r="AW236" s="13" t="s">
        <v>24</v>
      </c>
      <c r="AX236" s="13" t="s">
        <v>75</v>
      </c>
      <c r="AY236" s="170" t="s">
        <v>125</v>
      </c>
    </row>
    <row r="237" spans="1:65" s="2" customFormat="1" ht="24" customHeight="1">
      <c r="A237" s="29"/>
      <c r="B237" s="122"/>
      <c r="C237" s="155" t="s">
        <v>388</v>
      </c>
      <c r="D237" s="155" t="s">
        <v>128</v>
      </c>
      <c r="E237" s="156" t="s">
        <v>389</v>
      </c>
      <c r="F237" s="157" t="s">
        <v>390</v>
      </c>
      <c r="G237" s="158" t="s">
        <v>264</v>
      </c>
      <c r="H237" s="159">
        <v>168.209</v>
      </c>
      <c r="I237" s="160">
        <v>0</v>
      </c>
      <c r="J237" s="160">
        <f>ROUND(I237*H237,2)</f>
        <v>0</v>
      </c>
      <c r="K237" s="161"/>
      <c r="L237" s="30"/>
      <c r="M237" s="162" t="s">
        <v>1</v>
      </c>
      <c r="N237" s="163" t="s">
        <v>33</v>
      </c>
      <c r="O237" s="164">
        <v>0</v>
      </c>
      <c r="P237" s="164">
        <f>O237*H237</f>
        <v>0</v>
      </c>
      <c r="Q237" s="164">
        <v>0</v>
      </c>
      <c r="R237" s="164">
        <f>Q237*H237</f>
        <v>0</v>
      </c>
      <c r="S237" s="164">
        <v>0</v>
      </c>
      <c r="T237" s="165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6" t="s">
        <v>203</v>
      </c>
      <c r="AT237" s="166" t="s">
        <v>128</v>
      </c>
      <c r="AU237" s="166" t="s">
        <v>108</v>
      </c>
      <c r="AY237" s="17" t="s">
        <v>125</v>
      </c>
      <c r="BE237" s="167">
        <f>IF(N237="základná",J237,0)</f>
        <v>0</v>
      </c>
      <c r="BF237" s="167">
        <f>IF(N237="znížená",J237,0)</f>
        <v>0</v>
      </c>
      <c r="BG237" s="167">
        <f>IF(N237="zákl. prenesená",J237,0)</f>
        <v>0</v>
      </c>
      <c r="BH237" s="167">
        <f>IF(N237="zníž. prenesená",J237,0)</f>
        <v>0</v>
      </c>
      <c r="BI237" s="167">
        <f>IF(N237="nulová",J237,0)</f>
        <v>0</v>
      </c>
      <c r="BJ237" s="17" t="s">
        <v>108</v>
      </c>
      <c r="BK237" s="167">
        <f>ROUND(I237*H237,2)</f>
        <v>0</v>
      </c>
      <c r="BL237" s="17" t="s">
        <v>203</v>
      </c>
      <c r="BM237" s="166" t="s">
        <v>391</v>
      </c>
    </row>
    <row r="238" spans="1:65" s="12" customFormat="1" ht="22.9" customHeight="1">
      <c r="B238" s="143"/>
      <c r="D238" s="144" t="s">
        <v>66</v>
      </c>
      <c r="E238" s="153" t="s">
        <v>392</v>
      </c>
      <c r="F238" s="153" t="s">
        <v>393</v>
      </c>
      <c r="J238" s="154">
        <f>BK238</f>
        <v>0</v>
      </c>
      <c r="L238" s="143"/>
      <c r="M238" s="147"/>
      <c r="N238" s="148"/>
      <c r="O238" s="148"/>
      <c r="P238" s="149">
        <f>SUM(P239:P268)</f>
        <v>430.72701000000001</v>
      </c>
      <c r="Q238" s="148"/>
      <c r="R238" s="149">
        <f>SUM(R239:R268)</f>
        <v>0.26105390749999996</v>
      </c>
      <c r="S238" s="148"/>
      <c r="T238" s="150">
        <f>SUM(T239:T268)</f>
        <v>1.1746720000000002</v>
      </c>
      <c r="AR238" s="144" t="s">
        <v>108</v>
      </c>
      <c r="AT238" s="151" t="s">
        <v>66</v>
      </c>
      <c r="AU238" s="151" t="s">
        <v>75</v>
      </c>
      <c r="AY238" s="144" t="s">
        <v>125</v>
      </c>
      <c r="BK238" s="152">
        <f>SUM(BK239:BK268)</f>
        <v>0</v>
      </c>
    </row>
    <row r="239" spans="1:65" s="2" customFormat="1" ht="24" customHeight="1">
      <c r="A239" s="29"/>
      <c r="B239" s="122"/>
      <c r="C239" s="155" t="s">
        <v>394</v>
      </c>
      <c r="D239" s="155" t="s">
        <v>128</v>
      </c>
      <c r="E239" s="156" t="s">
        <v>395</v>
      </c>
      <c r="F239" s="157" t="s">
        <v>396</v>
      </c>
      <c r="G239" s="158" t="s">
        <v>140</v>
      </c>
      <c r="H239" s="159">
        <v>110</v>
      </c>
      <c r="I239" s="160">
        <v>0</v>
      </c>
      <c r="J239" s="160">
        <f>ROUND(I239*H239,2)</f>
        <v>0</v>
      </c>
      <c r="K239" s="161"/>
      <c r="L239" s="30"/>
      <c r="M239" s="162" t="s">
        <v>1</v>
      </c>
      <c r="N239" s="163" t="s">
        <v>33</v>
      </c>
      <c r="O239" s="164">
        <v>0.104</v>
      </c>
      <c r="P239" s="164">
        <f>O239*H239</f>
        <v>11.44</v>
      </c>
      <c r="Q239" s="164">
        <v>0</v>
      </c>
      <c r="R239" s="164">
        <f>Q239*H239</f>
        <v>0</v>
      </c>
      <c r="S239" s="164">
        <v>7.5100000000000002E-3</v>
      </c>
      <c r="T239" s="165">
        <f>S239*H239</f>
        <v>0.82610000000000006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6" t="s">
        <v>203</v>
      </c>
      <c r="AT239" s="166" t="s">
        <v>128</v>
      </c>
      <c r="AU239" s="166" t="s">
        <v>108</v>
      </c>
      <c r="AY239" s="17" t="s">
        <v>125</v>
      </c>
      <c r="BE239" s="167">
        <f>IF(N239="základná",J239,0)</f>
        <v>0</v>
      </c>
      <c r="BF239" s="167">
        <f>IF(N239="znížená",J239,0)</f>
        <v>0</v>
      </c>
      <c r="BG239" s="167">
        <f>IF(N239="zákl. prenesená",J239,0)</f>
        <v>0</v>
      </c>
      <c r="BH239" s="167">
        <f>IF(N239="zníž. prenesená",J239,0)</f>
        <v>0</v>
      </c>
      <c r="BI239" s="167">
        <f>IF(N239="nulová",J239,0)</f>
        <v>0</v>
      </c>
      <c r="BJ239" s="17" t="s">
        <v>108</v>
      </c>
      <c r="BK239" s="167">
        <f>ROUND(I239*H239,2)</f>
        <v>0</v>
      </c>
      <c r="BL239" s="17" t="s">
        <v>203</v>
      </c>
      <c r="BM239" s="166" t="s">
        <v>397</v>
      </c>
    </row>
    <row r="240" spans="1:65" s="2" customFormat="1" ht="24" customHeight="1">
      <c r="A240" s="29"/>
      <c r="B240" s="122"/>
      <c r="C240" s="155" t="s">
        <v>398</v>
      </c>
      <c r="D240" s="155" t="s">
        <v>128</v>
      </c>
      <c r="E240" s="156" t="s">
        <v>399</v>
      </c>
      <c r="F240" s="157" t="s">
        <v>400</v>
      </c>
      <c r="G240" s="158" t="s">
        <v>183</v>
      </c>
      <c r="H240" s="159">
        <v>59</v>
      </c>
      <c r="I240" s="160">
        <v>0</v>
      </c>
      <c r="J240" s="160">
        <f>ROUND(I240*H240,2)</f>
        <v>0</v>
      </c>
      <c r="K240" s="161"/>
      <c r="L240" s="30"/>
      <c r="M240" s="162" t="s">
        <v>1</v>
      </c>
      <c r="N240" s="163" t="s">
        <v>33</v>
      </c>
      <c r="O240" s="164">
        <v>4.7E-2</v>
      </c>
      <c r="P240" s="164">
        <f>O240*H240</f>
        <v>2.7730000000000001</v>
      </c>
      <c r="Q240" s="164">
        <v>0</v>
      </c>
      <c r="R240" s="164">
        <f>Q240*H240</f>
        <v>0</v>
      </c>
      <c r="S240" s="164">
        <v>3.2000000000000002E-3</v>
      </c>
      <c r="T240" s="165">
        <f>S240*H240</f>
        <v>0.1888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6" t="s">
        <v>203</v>
      </c>
      <c r="AT240" s="166" t="s">
        <v>128</v>
      </c>
      <c r="AU240" s="166" t="s">
        <v>108</v>
      </c>
      <c r="AY240" s="17" t="s">
        <v>125</v>
      </c>
      <c r="BE240" s="167">
        <f>IF(N240="základná",J240,0)</f>
        <v>0</v>
      </c>
      <c r="BF240" s="167">
        <f>IF(N240="znížená",J240,0)</f>
        <v>0</v>
      </c>
      <c r="BG240" s="167">
        <f>IF(N240="zákl. prenesená",J240,0)</f>
        <v>0</v>
      </c>
      <c r="BH240" s="167">
        <f>IF(N240="zníž. prenesená",J240,0)</f>
        <v>0</v>
      </c>
      <c r="BI240" s="167">
        <f>IF(N240="nulová",J240,0)</f>
        <v>0</v>
      </c>
      <c r="BJ240" s="17" t="s">
        <v>108</v>
      </c>
      <c r="BK240" s="167">
        <f>ROUND(I240*H240,2)</f>
        <v>0</v>
      </c>
      <c r="BL240" s="17" t="s">
        <v>203</v>
      </c>
      <c r="BM240" s="166" t="s">
        <v>401</v>
      </c>
    </row>
    <row r="241" spans="1:65" s="2" customFormat="1" ht="36" customHeight="1">
      <c r="A241" s="29"/>
      <c r="B241" s="122"/>
      <c r="C241" s="155" t="s">
        <v>402</v>
      </c>
      <c r="D241" s="155" t="s">
        <v>128</v>
      </c>
      <c r="E241" s="156" t="s">
        <v>403</v>
      </c>
      <c r="F241" s="157" t="s">
        <v>404</v>
      </c>
      <c r="G241" s="158" t="s">
        <v>183</v>
      </c>
      <c r="H241" s="159">
        <v>19.5</v>
      </c>
      <c r="I241" s="160">
        <v>0</v>
      </c>
      <c r="J241" s="160">
        <f>ROUND(I241*H241,2)</f>
        <v>0</v>
      </c>
      <c r="K241" s="161"/>
      <c r="L241" s="30"/>
      <c r="M241" s="162" t="s">
        <v>1</v>
      </c>
      <c r="N241" s="163" t="s">
        <v>33</v>
      </c>
      <c r="O241" s="164">
        <v>3.7999999999999999E-2</v>
      </c>
      <c r="P241" s="164">
        <f>O241*H241</f>
        <v>0.74099999999999999</v>
      </c>
      <c r="Q241" s="164">
        <v>0</v>
      </c>
      <c r="R241" s="164">
        <f>Q241*H241</f>
        <v>0</v>
      </c>
      <c r="S241" s="164">
        <v>2.0500000000000002E-3</v>
      </c>
      <c r="T241" s="165">
        <f>S241*H241</f>
        <v>3.9975000000000004E-2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6" t="s">
        <v>203</v>
      </c>
      <c r="AT241" s="166" t="s">
        <v>128</v>
      </c>
      <c r="AU241" s="166" t="s">
        <v>108</v>
      </c>
      <c r="AY241" s="17" t="s">
        <v>125</v>
      </c>
      <c r="BE241" s="167">
        <f>IF(N241="základná",J241,0)</f>
        <v>0</v>
      </c>
      <c r="BF241" s="167">
        <f>IF(N241="znížená",J241,0)</f>
        <v>0</v>
      </c>
      <c r="BG241" s="167">
        <f>IF(N241="zákl. prenesená",J241,0)</f>
        <v>0</v>
      </c>
      <c r="BH241" s="167">
        <f>IF(N241="zníž. prenesená",J241,0)</f>
        <v>0</v>
      </c>
      <c r="BI241" s="167">
        <f>IF(N241="nulová",J241,0)</f>
        <v>0</v>
      </c>
      <c r="BJ241" s="17" t="s">
        <v>108</v>
      </c>
      <c r="BK241" s="167">
        <f>ROUND(I241*H241,2)</f>
        <v>0</v>
      </c>
      <c r="BL241" s="17" t="s">
        <v>203</v>
      </c>
      <c r="BM241" s="166" t="s">
        <v>405</v>
      </c>
    </row>
    <row r="242" spans="1:65" s="2" customFormat="1" ht="24" customHeight="1">
      <c r="A242" s="29"/>
      <c r="B242" s="122"/>
      <c r="C242" s="155" t="s">
        <v>406</v>
      </c>
      <c r="D242" s="155" t="s">
        <v>128</v>
      </c>
      <c r="E242" s="156" t="s">
        <v>407</v>
      </c>
      <c r="F242" s="157" t="s">
        <v>408</v>
      </c>
      <c r="G242" s="158" t="s">
        <v>183</v>
      </c>
      <c r="H242" s="159">
        <v>1</v>
      </c>
      <c r="I242" s="160">
        <v>0</v>
      </c>
      <c r="J242" s="160">
        <f>ROUND(I242*H242,2)</f>
        <v>0</v>
      </c>
      <c r="K242" s="161"/>
      <c r="L242" s="30"/>
      <c r="M242" s="162" t="s">
        <v>1</v>
      </c>
      <c r="N242" s="163" t="s">
        <v>33</v>
      </c>
      <c r="O242" s="164">
        <v>7.4999999999999997E-2</v>
      </c>
      <c r="P242" s="164">
        <f>O242*H242</f>
        <v>7.4999999999999997E-2</v>
      </c>
      <c r="Q242" s="164">
        <v>0</v>
      </c>
      <c r="R242" s="164">
        <f>Q242*H242</f>
        <v>0</v>
      </c>
      <c r="S242" s="164">
        <v>1.3500000000000001E-3</v>
      </c>
      <c r="T242" s="165">
        <f>S242*H242</f>
        <v>1.3500000000000001E-3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6" t="s">
        <v>203</v>
      </c>
      <c r="AT242" s="166" t="s">
        <v>128</v>
      </c>
      <c r="AU242" s="166" t="s">
        <v>108</v>
      </c>
      <c r="AY242" s="17" t="s">
        <v>125</v>
      </c>
      <c r="BE242" s="167">
        <f>IF(N242="základná",J242,0)</f>
        <v>0</v>
      </c>
      <c r="BF242" s="167">
        <f>IF(N242="znížená",J242,0)</f>
        <v>0</v>
      </c>
      <c r="BG242" s="167">
        <f>IF(N242="zákl. prenesená",J242,0)</f>
        <v>0</v>
      </c>
      <c r="BH242" s="167">
        <f>IF(N242="zníž. prenesená",J242,0)</f>
        <v>0</v>
      </c>
      <c r="BI242" s="167">
        <f>IF(N242="nulová",J242,0)</f>
        <v>0</v>
      </c>
      <c r="BJ242" s="17" t="s">
        <v>108</v>
      </c>
      <c r="BK242" s="167">
        <f>ROUND(I242*H242,2)</f>
        <v>0</v>
      </c>
      <c r="BL242" s="17" t="s">
        <v>203</v>
      </c>
      <c r="BM242" s="166" t="s">
        <v>409</v>
      </c>
    </row>
    <row r="243" spans="1:65" s="2" customFormat="1" ht="24" customHeight="1">
      <c r="A243" s="29"/>
      <c r="B243" s="122"/>
      <c r="C243" s="155" t="s">
        <v>410</v>
      </c>
      <c r="D243" s="155" t="s">
        <v>128</v>
      </c>
      <c r="E243" s="156" t="s">
        <v>411</v>
      </c>
      <c r="F243" s="157" t="s">
        <v>412</v>
      </c>
      <c r="G243" s="158" t="s">
        <v>183</v>
      </c>
      <c r="H243" s="159">
        <v>9.1</v>
      </c>
      <c r="I243" s="160">
        <v>0</v>
      </c>
      <c r="J243" s="160">
        <f>ROUND(I243*H243,2)</f>
        <v>0</v>
      </c>
      <c r="K243" s="161"/>
      <c r="L243" s="30"/>
      <c r="M243" s="162" t="s">
        <v>1</v>
      </c>
      <c r="N243" s="163" t="s">
        <v>33</v>
      </c>
      <c r="O243" s="164">
        <v>9.5000000000000001E-2</v>
      </c>
      <c r="P243" s="164">
        <f>O243*H243</f>
        <v>0.86449999999999994</v>
      </c>
      <c r="Q243" s="164">
        <v>0</v>
      </c>
      <c r="R243" s="164">
        <f>Q243*H243</f>
        <v>0</v>
      </c>
      <c r="S243" s="164">
        <v>3.3700000000000002E-3</v>
      </c>
      <c r="T243" s="165">
        <f>S243*H243</f>
        <v>3.0667E-2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6" t="s">
        <v>203</v>
      </c>
      <c r="AT243" s="166" t="s">
        <v>128</v>
      </c>
      <c r="AU243" s="166" t="s">
        <v>108</v>
      </c>
      <c r="AY243" s="17" t="s">
        <v>125</v>
      </c>
      <c r="BE243" s="167">
        <f>IF(N243="základná",J243,0)</f>
        <v>0</v>
      </c>
      <c r="BF243" s="167">
        <f>IF(N243="znížená",J243,0)</f>
        <v>0</v>
      </c>
      <c r="BG243" s="167">
        <f>IF(N243="zákl. prenesená",J243,0)</f>
        <v>0</v>
      </c>
      <c r="BH243" s="167">
        <f>IF(N243="zníž. prenesená",J243,0)</f>
        <v>0</v>
      </c>
      <c r="BI243" s="167">
        <f>IF(N243="nulová",J243,0)</f>
        <v>0</v>
      </c>
      <c r="BJ243" s="17" t="s">
        <v>108</v>
      </c>
      <c r="BK243" s="167">
        <f>ROUND(I243*H243,2)</f>
        <v>0</v>
      </c>
      <c r="BL243" s="17" t="s">
        <v>203</v>
      </c>
      <c r="BM243" s="166" t="s">
        <v>413</v>
      </c>
    </row>
    <row r="244" spans="1:65" s="13" customFormat="1">
      <c r="B244" s="168"/>
      <c r="D244" s="169" t="s">
        <v>134</v>
      </c>
      <c r="E244" s="170" t="s">
        <v>1</v>
      </c>
      <c r="F244" s="171" t="s">
        <v>414</v>
      </c>
      <c r="H244" s="172">
        <v>9.1</v>
      </c>
      <c r="L244" s="168"/>
      <c r="M244" s="173"/>
      <c r="N244" s="174"/>
      <c r="O244" s="174"/>
      <c r="P244" s="174"/>
      <c r="Q244" s="174"/>
      <c r="R244" s="174"/>
      <c r="S244" s="174"/>
      <c r="T244" s="175"/>
      <c r="AT244" s="170" t="s">
        <v>134</v>
      </c>
      <c r="AU244" s="170" t="s">
        <v>108</v>
      </c>
      <c r="AV244" s="13" t="s">
        <v>108</v>
      </c>
      <c r="AW244" s="13" t="s">
        <v>24</v>
      </c>
      <c r="AX244" s="13" t="s">
        <v>75</v>
      </c>
      <c r="AY244" s="170" t="s">
        <v>125</v>
      </c>
    </row>
    <row r="245" spans="1:65" s="2" customFormat="1" ht="24" customHeight="1">
      <c r="A245" s="29"/>
      <c r="B245" s="122"/>
      <c r="C245" s="155" t="s">
        <v>415</v>
      </c>
      <c r="D245" s="155" t="s">
        <v>128</v>
      </c>
      <c r="E245" s="156" t="s">
        <v>416</v>
      </c>
      <c r="F245" s="157" t="s">
        <v>417</v>
      </c>
      <c r="G245" s="158" t="s">
        <v>183</v>
      </c>
      <c r="H245" s="159">
        <v>21</v>
      </c>
      <c r="I245" s="160">
        <v>0</v>
      </c>
      <c r="J245" s="160">
        <f t="shared" ref="J245:J255" si="30">ROUND(I245*H245,2)</f>
        <v>0</v>
      </c>
      <c r="K245" s="161"/>
      <c r="L245" s="30"/>
      <c r="M245" s="162" t="s">
        <v>1</v>
      </c>
      <c r="N245" s="163" t="s">
        <v>33</v>
      </c>
      <c r="O245" s="164">
        <v>5.6000000000000001E-2</v>
      </c>
      <c r="P245" s="164">
        <f t="shared" ref="P245:P255" si="31">O245*H245</f>
        <v>1.1759999999999999</v>
      </c>
      <c r="Q245" s="164">
        <v>0</v>
      </c>
      <c r="R245" s="164">
        <f t="shared" ref="R245:R255" si="32">Q245*H245</f>
        <v>0</v>
      </c>
      <c r="S245" s="164">
        <v>4.1799999999999997E-3</v>
      </c>
      <c r="T245" s="165">
        <f t="shared" ref="T245:T255" si="33">S245*H245</f>
        <v>8.7779999999999997E-2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6" t="s">
        <v>203</v>
      </c>
      <c r="AT245" s="166" t="s">
        <v>128</v>
      </c>
      <c r="AU245" s="166" t="s">
        <v>108</v>
      </c>
      <c r="AY245" s="17" t="s">
        <v>125</v>
      </c>
      <c r="BE245" s="167">
        <f t="shared" ref="BE245:BE255" si="34">IF(N245="základná",J245,0)</f>
        <v>0</v>
      </c>
      <c r="BF245" s="167">
        <f t="shared" ref="BF245:BF255" si="35">IF(N245="znížená",J245,0)</f>
        <v>0</v>
      </c>
      <c r="BG245" s="167">
        <f t="shared" ref="BG245:BG255" si="36">IF(N245="zákl. prenesená",J245,0)</f>
        <v>0</v>
      </c>
      <c r="BH245" s="167">
        <f t="shared" ref="BH245:BH255" si="37">IF(N245="zníž. prenesená",J245,0)</f>
        <v>0</v>
      </c>
      <c r="BI245" s="167">
        <f t="shared" ref="BI245:BI255" si="38">IF(N245="nulová",J245,0)</f>
        <v>0</v>
      </c>
      <c r="BJ245" s="17" t="s">
        <v>108</v>
      </c>
      <c r="BK245" s="167">
        <f t="shared" ref="BK245:BK255" si="39">ROUND(I245*H245,2)</f>
        <v>0</v>
      </c>
      <c r="BL245" s="17" t="s">
        <v>203</v>
      </c>
      <c r="BM245" s="166" t="s">
        <v>418</v>
      </c>
    </row>
    <row r="246" spans="1:65" s="2" customFormat="1" ht="24" customHeight="1">
      <c r="A246" s="29"/>
      <c r="B246" s="122"/>
      <c r="C246" s="155" t="s">
        <v>419</v>
      </c>
      <c r="D246" s="155" t="s">
        <v>128</v>
      </c>
      <c r="E246" s="156" t="s">
        <v>420</v>
      </c>
      <c r="F246" s="157" t="s">
        <v>421</v>
      </c>
      <c r="G246" s="158" t="s">
        <v>140</v>
      </c>
      <c r="H246" s="159">
        <v>110</v>
      </c>
      <c r="I246" s="160">
        <v>0</v>
      </c>
      <c r="J246" s="160">
        <f t="shared" si="30"/>
        <v>0</v>
      </c>
      <c r="K246" s="161"/>
      <c r="L246" s="30"/>
      <c r="M246" s="162" t="s">
        <v>1</v>
      </c>
      <c r="N246" s="163" t="s">
        <v>33</v>
      </c>
      <c r="O246" s="164">
        <v>1.3797699999999999</v>
      </c>
      <c r="P246" s="164">
        <f t="shared" si="31"/>
        <v>151.7747</v>
      </c>
      <c r="Q246" s="164">
        <v>4.1199999999999999E-4</v>
      </c>
      <c r="R246" s="164">
        <f t="shared" si="32"/>
        <v>4.5319999999999999E-2</v>
      </c>
      <c r="S246" s="164">
        <v>0</v>
      </c>
      <c r="T246" s="165">
        <f t="shared" si="3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6" t="s">
        <v>203</v>
      </c>
      <c r="AT246" s="166" t="s">
        <v>128</v>
      </c>
      <c r="AU246" s="166" t="s">
        <v>108</v>
      </c>
      <c r="AY246" s="17" t="s">
        <v>125</v>
      </c>
      <c r="BE246" s="167">
        <f t="shared" si="34"/>
        <v>0</v>
      </c>
      <c r="BF246" s="167">
        <f t="shared" si="35"/>
        <v>0</v>
      </c>
      <c r="BG246" s="167">
        <f t="shared" si="36"/>
        <v>0</v>
      </c>
      <c r="BH246" s="167">
        <f t="shared" si="37"/>
        <v>0</v>
      </c>
      <c r="BI246" s="167">
        <f t="shared" si="38"/>
        <v>0</v>
      </c>
      <c r="BJ246" s="17" t="s">
        <v>108</v>
      </c>
      <c r="BK246" s="167">
        <f t="shared" si="39"/>
        <v>0</v>
      </c>
      <c r="BL246" s="17" t="s">
        <v>203</v>
      </c>
      <c r="BM246" s="166" t="s">
        <v>422</v>
      </c>
    </row>
    <row r="247" spans="1:65" s="2" customFormat="1" ht="24" customHeight="1">
      <c r="A247" s="29"/>
      <c r="B247" s="122"/>
      <c r="C247" s="155" t="s">
        <v>423</v>
      </c>
      <c r="D247" s="155" t="s">
        <v>128</v>
      </c>
      <c r="E247" s="156" t="s">
        <v>424</v>
      </c>
      <c r="F247" s="157" t="s">
        <v>425</v>
      </c>
      <c r="G247" s="158" t="s">
        <v>178</v>
      </c>
      <c r="H247" s="159">
        <v>1</v>
      </c>
      <c r="I247" s="160">
        <v>0</v>
      </c>
      <c r="J247" s="160">
        <f t="shared" si="30"/>
        <v>0</v>
      </c>
      <c r="K247" s="161"/>
      <c r="L247" s="30"/>
      <c r="M247" s="162" t="s">
        <v>1</v>
      </c>
      <c r="N247" s="163" t="s">
        <v>33</v>
      </c>
      <c r="O247" s="164">
        <v>1.23874</v>
      </c>
      <c r="P247" s="164">
        <f t="shared" si="31"/>
        <v>1.23874</v>
      </c>
      <c r="Q247" s="164">
        <v>1.1302E-4</v>
      </c>
      <c r="R247" s="164">
        <f t="shared" si="32"/>
        <v>1.1302E-4</v>
      </c>
      <c r="S247" s="164">
        <v>0</v>
      </c>
      <c r="T247" s="165">
        <f t="shared" si="3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6" t="s">
        <v>203</v>
      </c>
      <c r="AT247" s="166" t="s">
        <v>128</v>
      </c>
      <c r="AU247" s="166" t="s">
        <v>108</v>
      </c>
      <c r="AY247" s="17" t="s">
        <v>125</v>
      </c>
      <c r="BE247" s="167">
        <f t="shared" si="34"/>
        <v>0</v>
      </c>
      <c r="BF247" s="167">
        <f t="shared" si="35"/>
        <v>0</v>
      </c>
      <c r="BG247" s="167">
        <f t="shared" si="36"/>
        <v>0</v>
      </c>
      <c r="BH247" s="167">
        <f t="shared" si="37"/>
        <v>0</v>
      </c>
      <c r="BI247" s="167">
        <f t="shared" si="38"/>
        <v>0</v>
      </c>
      <c r="BJ247" s="17" t="s">
        <v>108</v>
      </c>
      <c r="BK247" s="167">
        <f t="shared" si="39"/>
        <v>0</v>
      </c>
      <c r="BL247" s="17" t="s">
        <v>203</v>
      </c>
      <c r="BM247" s="166" t="s">
        <v>426</v>
      </c>
    </row>
    <row r="248" spans="1:65" s="2" customFormat="1" ht="24" customHeight="1">
      <c r="A248" s="29"/>
      <c r="B248" s="122"/>
      <c r="C248" s="155" t="s">
        <v>427</v>
      </c>
      <c r="D248" s="155" t="s">
        <v>128</v>
      </c>
      <c r="E248" s="156" t="s">
        <v>428</v>
      </c>
      <c r="F248" s="157" t="s">
        <v>429</v>
      </c>
      <c r="G248" s="158" t="s">
        <v>183</v>
      </c>
      <c r="H248" s="159">
        <v>2</v>
      </c>
      <c r="I248" s="160">
        <v>0</v>
      </c>
      <c r="J248" s="160">
        <f t="shared" si="30"/>
        <v>0</v>
      </c>
      <c r="K248" s="161"/>
      <c r="L248" s="30"/>
      <c r="M248" s="162" t="s">
        <v>1</v>
      </c>
      <c r="N248" s="163" t="s">
        <v>33</v>
      </c>
      <c r="O248" s="164">
        <v>0.67220000000000002</v>
      </c>
      <c r="P248" s="164">
        <f t="shared" si="31"/>
        <v>1.3444</v>
      </c>
      <c r="Q248" s="164">
        <v>1.2703899999999999E-4</v>
      </c>
      <c r="R248" s="164">
        <f t="shared" si="32"/>
        <v>2.5407799999999998E-4</v>
      </c>
      <c r="S248" s="164">
        <v>0</v>
      </c>
      <c r="T248" s="165">
        <f t="shared" si="33"/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66" t="s">
        <v>203</v>
      </c>
      <c r="AT248" s="166" t="s">
        <v>128</v>
      </c>
      <c r="AU248" s="166" t="s">
        <v>108</v>
      </c>
      <c r="AY248" s="17" t="s">
        <v>125</v>
      </c>
      <c r="BE248" s="167">
        <f t="shared" si="34"/>
        <v>0</v>
      </c>
      <c r="BF248" s="167">
        <f t="shared" si="35"/>
        <v>0</v>
      </c>
      <c r="BG248" s="167">
        <f t="shared" si="36"/>
        <v>0</v>
      </c>
      <c r="BH248" s="167">
        <f t="shared" si="37"/>
        <v>0</v>
      </c>
      <c r="BI248" s="167">
        <f t="shared" si="38"/>
        <v>0</v>
      </c>
      <c r="BJ248" s="17" t="s">
        <v>108</v>
      </c>
      <c r="BK248" s="167">
        <f t="shared" si="39"/>
        <v>0</v>
      </c>
      <c r="BL248" s="17" t="s">
        <v>203</v>
      </c>
      <c r="BM248" s="166" t="s">
        <v>430</v>
      </c>
    </row>
    <row r="249" spans="1:65" s="2" customFormat="1" ht="16.5" customHeight="1">
      <c r="A249" s="29"/>
      <c r="B249" s="122"/>
      <c r="C249" s="155" t="s">
        <v>431</v>
      </c>
      <c r="D249" s="155" t="s">
        <v>128</v>
      </c>
      <c r="E249" s="156" t="s">
        <v>432</v>
      </c>
      <c r="F249" s="157" t="s">
        <v>433</v>
      </c>
      <c r="G249" s="158" t="s">
        <v>183</v>
      </c>
      <c r="H249" s="159">
        <v>3</v>
      </c>
      <c r="I249" s="160">
        <v>0</v>
      </c>
      <c r="J249" s="160">
        <f t="shared" si="30"/>
        <v>0</v>
      </c>
      <c r="K249" s="161"/>
      <c r="L249" s="30"/>
      <c r="M249" s="162" t="s">
        <v>1</v>
      </c>
      <c r="N249" s="163" t="s">
        <v>33</v>
      </c>
      <c r="O249" s="164">
        <v>0.92210000000000003</v>
      </c>
      <c r="P249" s="164">
        <f t="shared" si="31"/>
        <v>2.7663000000000002</v>
      </c>
      <c r="Q249" s="164">
        <v>1.4564999999999999E-4</v>
      </c>
      <c r="R249" s="164">
        <f t="shared" si="32"/>
        <v>4.3694999999999997E-4</v>
      </c>
      <c r="S249" s="164">
        <v>0</v>
      </c>
      <c r="T249" s="165">
        <f t="shared" si="33"/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66" t="s">
        <v>203</v>
      </c>
      <c r="AT249" s="166" t="s">
        <v>128</v>
      </c>
      <c r="AU249" s="166" t="s">
        <v>108</v>
      </c>
      <c r="AY249" s="17" t="s">
        <v>125</v>
      </c>
      <c r="BE249" s="167">
        <f t="shared" si="34"/>
        <v>0</v>
      </c>
      <c r="BF249" s="167">
        <f t="shared" si="35"/>
        <v>0</v>
      </c>
      <c r="BG249" s="167">
        <f t="shared" si="36"/>
        <v>0</v>
      </c>
      <c r="BH249" s="167">
        <f t="shared" si="37"/>
        <v>0</v>
      </c>
      <c r="BI249" s="167">
        <f t="shared" si="38"/>
        <v>0</v>
      </c>
      <c r="BJ249" s="17" t="s">
        <v>108</v>
      </c>
      <c r="BK249" s="167">
        <f t="shared" si="39"/>
        <v>0</v>
      </c>
      <c r="BL249" s="17" t="s">
        <v>203</v>
      </c>
      <c r="BM249" s="166" t="s">
        <v>434</v>
      </c>
    </row>
    <row r="250" spans="1:65" s="2" customFormat="1" ht="16.5" customHeight="1">
      <c r="A250" s="29"/>
      <c r="B250" s="122"/>
      <c r="C250" s="155" t="s">
        <v>435</v>
      </c>
      <c r="D250" s="155" t="s">
        <v>128</v>
      </c>
      <c r="E250" s="156" t="s">
        <v>436</v>
      </c>
      <c r="F250" s="157" t="s">
        <v>437</v>
      </c>
      <c r="G250" s="158" t="s">
        <v>183</v>
      </c>
      <c r="H250" s="159">
        <v>22</v>
      </c>
      <c r="I250" s="160">
        <v>0</v>
      </c>
      <c r="J250" s="160">
        <f t="shared" si="30"/>
        <v>0</v>
      </c>
      <c r="K250" s="161"/>
      <c r="L250" s="30"/>
      <c r="M250" s="162" t="s">
        <v>1</v>
      </c>
      <c r="N250" s="163" t="s">
        <v>33</v>
      </c>
      <c r="O250" s="164">
        <v>1.5874900000000001</v>
      </c>
      <c r="P250" s="164">
        <f t="shared" si="31"/>
        <v>34.924779999999998</v>
      </c>
      <c r="Q250" s="164">
        <v>1.5129999999999999E-4</v>
      </c>
      <c r="R250" s="164">
        <f t="shared" si="32"/>
        <v>3.3285999999999997E-3</v>
      </c>
      <c r="S250" s="164">
        <v>0</v>
      </c>
      <c r="T250" s="165">
        <f t="shared" si="3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6" t="s">
        <v>203</v>
      </c>
      <c r="AT250" s="166" t="s">
        <v>128</v>
      </c>
      <c r="AU250" s="166" t="s">
        <v>108</v>
      </c>
      <c r="AY250" s="17" t="s">
        <v>125</v>
      </c>
      <c r="BE250" s="167">
        <f t="shared" si="34"/>
        <v>0</v>
      </c>
      <c r="BF250" s="167">
        <f t="shared" si="35"/>
        <v>0</v>
      </c>
      <c r="BG250" s="167">
        <f t="shared" si="36"/>
        <v>0</v>
      </c>
      <c r="BH250" s="167">
        <f t="shared" si="37"/>
        <v>0</v>
      </c>
      <c r="BI250" s="167">
        <f t="shared" si="38"/>
        <v>0</v>
      </c>
      <c r="BJ250" s="17" t="s">
        <v>108</v>
      </c>
      <c r="BK250" s="167">
        <f t="shared" si="39"/>
        <v>0</v>
      </c>
      <c r="BL250" s="17" t="s">
        <v>203</v>
      </c>
      <c r="BM250" s="166" t="s">
        <v>438</v>
      </c>
    </row>
    <row r="251" spans="1:65" s="2" customFormat="1" ht="24" customHeight="1">
      <c r="A251" s="29"/>
      <c r="B251" s="122"/>
      <c r="C251" s="155" t="s">
        <v>439</v>
      </c>
      <c r="D251" s="155" t="s">
        <v>128</v>
      </c>
      <c r="E251" s="156" t="s">
        <v>440</v>
      </c>
      <c r="F251" s="157" t="s">
        <v>441</v>
      </c>
      <c r="G251" s="158" t="s">
        <v>183</v>
      </c>
      <c r="H251" s="159">
        <v>13</v>
      </c>
      <c r="I251" s="160">
        <v>0</v>
      </c>
      <c r="J251" s="160">
        <f t="shared" si="30"/>
        <v>0</v>
      </c>
      <c r="K251" s="161"/>
      <c r="L251" s="30"/>
      <c r="M251" s="162" t="s">
        <v>1</v>
      </c>
      <c r="N251" s="163" t="s">
        <v>33</v>
      </c>
      <c r="O251" s="164">
        <v>0.56650999999999996</v>
      </c>
      <c r="P251" s="164">
        <f t="shared" si="31"/>
        <v>7.3646299999999991</v>
      </c>
      <c r="Q251" s="164">
        <v>3.3729000000000002E-5</v>
      </c>
      <c r="R251" s="164">
        <f t="shared" si="32"/>
        <v>4.3847700000000005E-4</v>
      </c>
      <c r="S251" s="164">
        <v>0</v>
      </c>
      <c r="T251" s="165">
        <f t="shared" si="3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66" t="s">
        <v>203</v>
      </c>
      <c r="AT251" s="166" t="s">
        <v>128</v>
      </c>
      <c r="AU251" s="166" t="s">
        <v>108</v>
      </c>
      <c r="AY251" s="17" t="s">
        <v>125</v>
      </c>
      <c r="BE251" s="167">
        <f t="shared" si="34"/>
        <v>0</v>
      </c>
      <c r="BF251" s="167">
        <f t="shared" si="35"/>
        <v>0</v>
      </c>
      <c r="BG251" s="167">
        <f t="shared" si="36"/>
        <v>0</v>
      </c>
      <c r="BH251" s="167">
        <f t="shared" si="37"/>
        <v>0</v>
      </c>
      <c r="BI251" s="167">
        <f t="shared" si="38"/>
        <v>0</v>
      </c>
      <c r="BJ251" s="17" t="s">
        <v>108</v>
      </c>
      <c r="BK251" s="167">
        <f t="shared" si="39"/>
        <v>0</v>
      </c>
      <c r="BL251" s="17" t="s">
        <v>203</v>
      </c>
      <c r="BM251" s="166" t="s">
        <v>442</v>
      </c>
    </row>
    <row r="252" spans="1:65" s="2" customFormat="1" ht="36" customHeight="1">
      <c r="A252" s="29"/>
      <c r="B252" s="122"/>
      <c r="C252" s="155" t="s">
        <v>443</v>
      </c>
      <c r="D252" s="155" t="s">
        <v>128</v>
      </c>
      <c r="E252" s="156" t="s">
        <v>444</v>
      </c>
      <c r="F252" s="157" t="s">
        <v>445</v>
      </c>
      <c r="G252" s="158" t="s">
        <v>183</v>
      </c>
      <c r="H252" s="159">
        <v>10.6</v>
      </c>
      <c r="I252" s="160">
        <v>0</v>
      </c>
      <c r="J252" s="160">
        <f t="shared" si="30"/>
        <v>0</v>
      </c>
      <c r="K252" s="161"/>
      <c r="L252" s="30"/>
      <c r="M252" s="162" t="s">
        <v>1</v>
      </c>
      <c r="N252" s="163" t="s">
        <v>33</v>
      </c>
      <c r="O252" s="164">
        <v>0.81191999999999998</v>
      </c>
      <c r="P252" s="164">
        <f t="shared" si="31"/>
        <v>8.6063519999999993</v>
      </c>
      <c r="Q252" s="164">
        <v>6.7650000000000005E-5</v>
      </c>
      <c r="R252" s="164">
        <f t="shared" si="32"/>
        <v>7.1708999999999998E-4</v>
      </c>
      <c r="S252" s="164">
        <v>0</v>
      </c>
      <c r="T252" s="165">
        <f t="shared" si="3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6" t="s">
        <v>203</v>
      </c>
      <c r="AT252" s="166" t="s">
        <v>128</v>
      </c>
      <c r="AU252" s="166" t="s">
        <v>108</v>
      </c>
      <c r="AY252" s="17" t="s">
        <v>125</v>
      </c>
      <c r="BE252" s="167">
        <f t="shared" si="34"/>
        <v>0</v>
      </c>
      <c r="BF252" s="167">
        <f t="shared" si="35"/>
        <v>0</v>
      </c>
      <c r="BG252" s="167">
        <f t="shared" si="36"/>
        <v>0</v>
      </c>
      <c r="BH252" s="167">
        <f t="shared" si="37"/>
        <v>0</v>
      </c>
      <c r="BI252" s="167">
        <f t="shared" si="38"/>
        <v>0</v>
      </c>
      <c r="BJ252" s="17" t="s">
        <v>108</v>
      </c>
      <c r="BK252" s="167">
        <f t="shared" si="39"/>
        <v>0</v>
      </c>
      <c r="BL252" s="17" t="s">
        <v>203</v>
      </c>
      <c r="BM252" s="166" t="s">
        <v>446</v>
      </c>
    </row>
    <row r="253" spans="1:65" s="2" customFormat="1" ht="24" customHeight="1">
      <c r="A253" s="29"/>
      <c r="B253" s="122"/>
      <c r="C253" s="155" t="s">
        <v>447</v>
      </c>
      <c r="D253" s="155" t="s">
        <v>128</v>
      </c>
      <c r="E253" s="156" t="s">
        <v>448</v>
      </c>
      <c r="F253" s="157" t="s">
        <v>449</v>
      </c>
      <c r="G253" s="158" t="s">
        <v>183</v>
      </c>
      <c r="H253" s="159">
        <v>26.5</v>
      </c>
      <c r="I253" s="160">
        <v>0</v>
      </c>
      <c r="J253" s="160">
        <f t="shared" si="30"/>
        <v>0</v>
      </c>
      <c r="K253" s="161"/>
      <c r="L253" s="30"/>
      <c r="M253" s="162" t="s">
        <v>1</v>
      </c>
      <c r="N253" s="163" t="s">
        <v>33</v>
      </c>
      <c r="O253" s="164">
        <v>0.70565999999999995</v>
      </c>
      <c r="P253" s="164">
        <f t="shared" si="31"/>
        <v>18.69999</v>
      </c>
      <c r="Q253" s="164">
        <v>1.3640000000000001E-4</v>
      </c>
      <c r="R253" s="164">
        <f t="shared" si="32"/>
        <v>3.6146000000000004E-3</v>
      </c>
      <c r="S253" s="164">
        <v>0</v>
      </c>
      <c r="T253" s="165">
        <f t="shared" si="3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6" t="s">
        <v>203</v>
      </c>
      <c r="AT253" s="166" t="s">
        <v>128</v>
      </c>
      <c r="AU253" s="166" t="s">
        <v>108</v>
      </c>
      <c r="AY253" s="17" t="s">
        <v>125</v>
      </c>
      <c r="BE253" s="167">
        <f t="shared" si="34"/>
        <v>0</v>
      </c>
      <c r="BF253" s="167">
        <f t="shared" si="35"/>
        <v>0</v>
      </c>
      <c r="BG253" s="167">
        <f t="shared" si="36"/>
        <v>0</v>
      </c>
      <c r="BH253" s="167">
        <f t="shared" si="37"/>
        <v>0</v>
      </c>
      <c r="BI253" s="167">
        <f t="shared" si="38"/>
        <v>0</v>
      </c>
      <c r="BJ253" s="17" t="s">
        <v>108</v>
      </c>
      <c r="BK253" s="167">
        <f t="shared" si="39"/>
        <v>0</v>
      </c>
      <c r="BL253" s="17" t="s">
        <v>203</v>
      </c>
      <c r="BM253" s="166" t="s">
        <v>450</v>
      </c>
    </row>
    <row r="254" spans="1:65" s="2" customFormat="1" ht="24" customHeight="1">
      <c r="A254" s="29"/>
      <c r="B254" s="122"/>
      <c r="C254" s="155" t="s">
        <v>451</v>
      </c>
      <c r="D254" s="155" t="s">
        <v>128</v>
      </c>
      <c r="E254" s="156" t="s">
        <v>452</v>
      </c>
      <c r="F254" s="157" t="s">
        <v>453</v>
      </c>
      <c r="G254" s="158" t="s">
        <v>183</v>
      </c>
      <c r="H254" s="159">
        <v>85</v>
      </c>
      <c r="I254" s="160">
        <v>0</v>
      </c>
      <c r="J254" s="160">
        <f t="shared" si="30"/>
        <v>0</v>
      </c>
      <c r="K254" s="161"/>
      <c r="L254" s="30"/>
      <c r="M254" s="162" t="s">
        <v>1</v>
      </c>
      <c r="N254" s="163" t="s">
        <v>33</v>
      </c>
      <c r="O254" s="164">
        <v>0.53707000000000005</v>
      </c>
      <c r="P254" s="164">
        <f t="shared" si="31"/>
        <v>45.650950000000002</v>
      </c>
      <c r="Q254" s="164">
        <v>4.7729000000000003E-5</v>
      </c>
      <c r="R254" s="164">
        <f t="shared" si="32"/>
        <v>4.0569650000000001E-3</v>
      </c>
      <c r="S254" s="164">
        <v>0</v>
      </c>
      <c r="T254" s="165">
        <f t="shared" si="3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6" t="s">
        <v>203</v>
      </c>
      <c r="AT254" s="166" t="s">
        <v>128</v>
      </c>
      <c r="AU254" s="166" t="s">
        <v>108</v>
      </c>
      <c r="AY254" s="17" t="s">
        <v>125</v>
      </c>
      <c r="BE254" s="167">
        <f t="shared" si="34"/>
        <v>0</v>
      </c>
      <c r="BF254" s="167">
        <f t="shared" si="35"/>
        <v>0</v>
      </c>
      <c r="BG254" s="167">
        <f t="shared" si="36"/>
        <v>0</v>
      </c>
      <c r="BH254" s="167">
        <f t="shared" si="37"/>
        <v>0</v>
      </c>
      <c r="BI254" s="167">
        <f t="shared" si="38"/>
        <v>0</v>
      </c>
      <c r="BJ254" s="17" t="s">
        <v>108</v>
      </c>
      <c r="BK254" s="167">
        <f t="shared" si="39"/>
        <v>0</v>
      </c>
      <c r="BL254" s="17" t="s">
        <v>203</v>
      </c>
      <c r="BM254" s="166" t="s">
        <v>454</v>
      </c>
    </row>
    <row r="255" spans="1:65" s="2" customFormat="1" ht="36" customHeight="1">
      <c r="A255" s="29"/>
      <c r="B255" s="122"/>
      <c r="C255" s="155" t="s">
        <v>455</v>
      </c>
      <c r="D255" s="155" t="s">
        <v>128</v>
      </c>
      <c r="E255" s="156" t="s">
        <v>456</v>
      </c>
      <c r="F255" s="157" t="s">
        <v>457</v>
      </c>
      <c r="G255" s="158" t="s">
        <v>183</v>
      </c>
      <c r="H255" s="159">
        <v>18</v>
      </c>
      <c r="I255" s="160">
        <v>0</v>
      </c>
      <c r="J255" s="160">
        <f t="shared" si="30"/>
        <v>0</v>
      </c>
      <c r="K255" s="161"/>
      <c r="L255" s="30"/>
      <c r="M255" s="162" t="s">
        <v>1</v>
      </c>
      <c r="N255" s="163" t="s">
        <v>33</v>
      </c>
      <c r="O255" s="164">
        <v>0.53949000000000003</v>
      </c>
      <c r="P255" s="164">
        <f t="shared" si="31"/>
        <v>9.71082</v>
      </c>
      <c r="Q255" s="164">
        <v>5.7729000000000002E-5</v>
      </c>
      <c r="R255" s="164">
        <f t="shared" si="32"/>
        <v>1.039122E-3</v>
      </c>
      <c r="S255" s="164">
        <v>0</v>
      </c>
      <c r="T255" s="165">
        <f t="shared" si="33"/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66" t="s">
        <v>203</v>
      </c>
      <c r="AT255" s="166" t="s">
        <v>128</v>
      </c>
      <c r="AU255" s="166" t="s">
        <v>108</v>
      </c>
      <c r="AY255" s="17" t="s">
        <v>125</v>
      </c>
      <c r="BE255" s="167">
        <f t="shared" si="34"/>
        <v>0</v>
      </c>
      <c r="BF255" s="167">
        <f t="shared" si="35"/>
        <v>0</v>
      </c>
      <c r="BG255" s="167">
        <f t="shared" si="36"/>
        <v>0</v>
      </c>
      <c r="BH255" s="167">
        <f t="shared" si="37"/>
        <v>0</v>
      </c>
      <c r="BI255" s="167">
        <f t="shared" si="38"/>
        <v>0</v>
      </c>
      <c r="BJ255" s="17" t="s">
        <v>108</v>
      </c>
      <c r="BK255" s="167">
        <f t="shared" si="39"/>
        <v>0</v>
      </c>
      <c r="BL255" s="17" t="s">
        <v>203</v>
      </c>
      <c r="BM255" s="166" t="s">
        <v>458</v>
      </c>
    </row>
    <row r="256" spans="1:65" s="13" customFormat="1">
      <c r="B256" s="168"/>
      <c r="D256" s="169" t="s">
        <v>134</v>
      </c>
      <c r="E256" s="170" t="s">
        <v>1</v>
      </c>
      <c r="F256" s="171" t="s">
        <v>459</v>
      </c>
      <c r="H256" s="172">
        <v>18</v>
      </c>
      <c r="L256" s="168"/>
      <c r="M256" s="173"/>
      <c r="N256" s="174"/>
      <c r="O256" s="174"/>
      <c r="P256" s="174"/>
      <c r="Q256" s="174"/>
      <c r="R256" s="174"/>
      <c r="S256" s="174"/>
      <c r="T256" s="175"/>
      <c r="AT256" s="170" t="s">
        <v>134</v>
      </c>
      <c r="AU256" s="170" t="s">
        <v>108</v>
      </c>
      <c r="AV256" s="13" t="s">
        <v>108</v>
      </c>
      <c r="AW256" s="13" t="s">
        <v>24</v>
      </c>
      <c r="AX256" s="13" t="s">
        <v>75</v>
      </c>
      <c r="AY256" s="170" t="s">
        <v>125</v>
      </c>
    </row>
    <row r="257" spans="1:65" s="2" customFormat="1" ht="24" customHeight="1">
      <c r="A257" s="29"/>
      <c r="B257" s="122"/>
      <c r="C257" s="155" t="s">
        <v>460</v>
      </c>
      <c r="D257" s="155" t="s">
        <v>128</v>
      </c>
      <c r="E257" s="156" t="s">
        <v>461</v>
      </c>
      <c r="F257" s="157" t="s">
        <v>462</v>
      </c>
      <c r="G257" s="158" t="s">
        <v>183</v>
      </c>
      <c r="H257" s="159">
        <v>19.5</v>
      </c>
      <c r="I257" s="160">
        <v>0</v>
      </c>
      <c r="J257" s="160">
        <f>ROUND(I257*H257,2)</f>
        <v>0</v>
      </c>
      <c r="K257" s="161"/>
      <c r="L257" s="30"/>
      <c r="M257" s="162" t="s">
        <v>1</v>
      </c>
      <c r="N257" s="163" t="s">
        <v>33</v>
      </c>
      <c r="O257" s="164">
        <v>0.86634</v>
      </c>
      <c r="P257" s="164">
        <f>O257*H257</f>
        <v>16.893630000000002</v>
      </c>
      <c r="Q257" s="164">
        <v>2.26729E-4</v>
      </c>
      <c r="R257" s="164">
        <f>Q257*H257</f>
        <v>4.4212154999999998E-3</v>
      </c>
      <c r="S257" s="164">
        <v>0</v>
      </c>
      <c r="T257" s="165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66" t="s">
        <v>203</v>
      </c>
      <c r="AT257" s="166" t="s">
        <v>128</v>
      </c>
      <c r="AU257" s="166" t="s">
        <v>108</v>
      </c>
      <c r="AY257" s="17" t="s">
        <v>125</v>
      </c>
      <c r="BE257" s="167">
        <f>IF(N257="základná",J257,0)</f>
        <v>0</v>
      </c>
      <c r="BF257" s="167">
        <f>IF(N257="znížená",J257,0)</f>
        <v>0</v>
      </c>
      <c r="BG257" s="167">
        <f>IF(N257="zákl. prenesená",J257,0)</f>
        <v>0</v>
      </c>
      <c r="BH257" s="167">
        <f>IF(N257="zníž. prenesená",J257,0)</f>
        <v>0</v>
      </c>
      <c r="BI257" s="167">
        <f>IF(N257="nulová",J257,0)</f>
        <v>0</v>
      </c>
      <c r="BJ257" s="17" t="s">
        <v>108</v>
      </c>
      <c r="BK257" s="167">
        <f>ROUND(I257*H257,2)</f>
        <v>0</v>
      </c>
      <c r="BL257" s="17" t="s">
        <v>203</v>
      </c>
      <c r="BM257" s="166" t="s">
        <v>463</v>
      </c>
    </row>
    <row r="258" spans="1:65" s="2" customFormat="1" ht="36" customHeight="1">
      <c r="A258" s="29"/>
      <c r="B258" s="122"/>
      <c r="C258" s="155" t="s">
        <v>464</v>
      </c>
      <c r="D258" s="155" t="s">
        <v>128</v>
      </c>
      <c r="E258" s="156" t="s">
        <v>465</v>
      </c>
      <c r="F258" s="157" t="s">
        <v>466</v>
      </c>
      <c r="G258" s="158" t="s">
        <v>183</v>
      </c>
      <c r="H258" s="159">
        <v>9.1</v>
      </c>
      <c r="I258" s="160">
        <v>0</v>
      </c>
      <c r="J258" s="160">
        <f>ROUND(I258*H258,2)</f>
        <v>0</v>
      </c>
      <c r="K258" s="161"/>
      <c r="L258" s="30"/>
      <c r="M258" s="162" t="s">
        <v>1</v>
      </c>
      <c r="N258" s="163" t="s">
        <v>33</v>
      </c>
      <c r="O258" s="164">
        <v>3.3168799999999998</v>
      </c>
      <c r="P258" s="164">
        <f>O258*H258</f>
        <v>30.183607999999996</v>
      </c>
      <c r="Q258" s="164">
        <v>6.0384000000000002E-4</v>
      </c>
      <c r="R258" s="164">
        <f>Q258*H258</f>
        <v>5.4949439999999999E-3</v>
      </c>
      <c r="S258" s="164">
        <v>0</v>
      </c>
      <c r="T258" s="165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66" t="s">
        <v>203</v>
      </c>
      <c r="AT258" s="166" t="s">
        <v>128</v>
      </c>
      <c r="AU258" s="166" t="s">
        <v>108</v>
      </c>
      <c r="AY258" s="17" t="s">
        <v>125</v>
      </c>
      <c r="BE258" s="167">
        <f>IF(N258="základná",J258,0)</f>
        <v>0</v>
      </c>
      <c r="BF258" s="167">
        <f>IF(N258="znížená",J258,0)</f>
        <v>0</v>
      </c>
      <c r="BG258" s="167">
        <f>IF(N258="zákl. prenesená",J258,0)</f>
        <v>0</v>
      </c>
      <c r="BH258" s="167">
        <f>IF(N258="zníž. prenesená",J258,0)</f>
        <v>0</v>
      </c>
      <c r="BI258" s="167">
        <f>IF(N258="nulová",J258,0)</f>
        <v>0</v>
      </c>
      <c r="BJ258" s="17" t="s">
        <v>108</v>
      </c>
      <c r="BK258" s="167">
        <f>ROUND(I258*H258,2)</f>
        <v>0</v>
      </c>
      <c r="BL258" s="17" t="s">
        <v>203</v>
      </c>
      <c r="BM258" s="166" t="s">
        <v>467</v>
      </c>
    </row>
    <row r="259" spans="1:65" s="13" customFormat="1">
      <c r="B259" s="168"/>
      <c r="D259" s="169" t="s">
        <v>134</v>
      </c>
      <c r="E259" s="170" t="s">
        <v>1</v>
      </c>
      <c r="F259" s="171" t="s">
        <v>414</v>
      </c>
      <c r="H259" s="172">
        <v>9.1</v>
      </c>
      <c r="L259" s="168"/>
      <c r="M259" s="173"/>
      <c r="N259" s="174"/>
      <c r="O259" s="174"/>
      <c r="P259" s="174"/>
      <c r="Q259" s="174"/>
      <c r="R259" s="174"/>
      <c r="S259" s="174"/>
      <c r="T259" s="175"/>
      <c r="AT259" s="170" t="s">
        <v>134</v>
      </c>
      <c r="AU259" s="170" t="s">
        <v>108</v>
      </c>
      <c r="AV259" s="13" t="s">
        <v>108</v>
      </c>
      <c r="AW259" s="13" t="s">
        <v>24</v>
      </c>
      <c r="AX259" s="13" t="s">
        <v>75</v>
      </c>
      <c r="AY259" s="170" t="s">
        <v>125</v>
      </c>
    </row>
    <row r="260" spans="1:65" s="2" customFormat="1" ht="24" customHeight="1">
      <c r="A260" s="29"/>
      <c r="B260" s="122"/>
      <c r="C260" s="155" t="s">
        <v>468</v>
      </c>
      <c r="D260" s="155" t="s">
        <v>128</v>
      </c>
      <c r="E260" s="156" t="s">
        <v>469</v>
      </c>
      <c r="F260" s="157" t="s">
        <v>470</v>
      </c>
      <c r="G260" s="158" t="s">
        <v>183</v>
      </c>
      <c r="H260" s="159">
        <v>59</v>
      </c>
      <c r="I260" s="160">
        <v>0</v>
      </c>
      <c r="J260" s="160">
        <f t="shared" ref="J260:J268" si="40">ROUND(I260*H260,2)</f>
        <v>0</v>
      </c>
      <c r="K260" s="161"/>
      <c r="L260" s="30"/>
      <c r="M260" s="162" t="s">
        <v>1</v>
      </c>
      <c r="N260" s="163" t="s">
        <v>33</v>
      </c>
      <c r="O260" s="164">
        <v>0.90581</v>
      </c>
      <c r="P260" s="164">
        <f t="shared" ref="P260:P268" si="41">O260*H260</f>
        <v>53.442790000000002</v>
      </c>
      <c r="Q260" s="164">
        <v>2.9886399999999999E-3</v>
      </c>
      <c r="R260" s="164">
        <f t="shared" ref="R260:R268" si="42">Q260*H260</f>
        <v>0.17632976</v>
      </c>
      <c r="S260" s="164">
        <v>0</v>
      </c>
      <c r="T260" s="165">
        <f t="shared" ref="T260:T268" si="43"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66" t="s">
        <v>203</v>
      </c>
      <c r="AT260" s="166" t="s">
        <v>128</v>
      </c>
      <c r="AU260" s="166" t="s">
        <v>108</v>
      </c>
      <c r="AY260" s="17" t="s">
        <v>125</v>
      </c>
      <c r="BE260" s="167">
        <f t="shared" ref="BE260:BE268" si="44">IF(N260="základná",J260,0)</f>
        <v>0</v>
      </c>
      <c r="BF260" s="167">
        <f t="shared" ref="BF260:BF268" si="45">IF(N260="znížená",J260,0)</f>
        <v>0</v>
      </c>
      <c r="BG260" s="167">
        <f t="shared" ref="BG260:BG268" si="46">IF(N260="zákl. prenesená",J260,0)</f>
        <v>0</v>
      </c>
      <c r="BH260" s="167">
        <f t="shared" ref="BH260:BH268" si="47">IF(N260="zníž. prenesená",J260,0)</f>
        <v>0</v>
      </c>
      <c r="BI260" s="167">
        <f t="shared" ref="BI260:BI268" si="48">IF(N260="nulová",J260,0)</f>
        <v>0</v>
      </c>
      <c r="BJ260" s="17" t="s">
        <v>108</v>
      </c>
      <c r="BK260" s="167">
        <f t="shared" ref="BK260:BK268" si="49">ROUND(I260*H260,2)</f>
        <v>0</v>
      </c>
      <c r="BL260" s="17" t="s">
        <v>203</v>
      </c>
      <c r="BM260" s="166" t="s">
        <v>471</v>
      </c>
    </row>
    <row r="261" spans="1:65" s="2" customFormat="1" ht="24" customHeight="1">
      <c r="A261" s="29"/>
      <c r="B261" s="122"/>
      <c r="C261" s="155" t="s">
        <v>472</v>
      </c>
      <c r="D261" s="155" t="s">
        <v>128</v>
      </c>
      <c r="E261" s="156" t="s">
        <v>473</v>
      </c>
      <c r="F261" s="157" t="s">
        <v>474</v>
      </c>
      <c r="G261" s="158" t="s">
        <v>183</v>
      </c>
      <c r="H261" s="159">
        <v>1</v>
      </c>
      <c r="I261" s="160">
        <v>0</v>
      </c>
      <c r="J261" s="160">
        <f t="shared" si="40"/>
        <v>0</v>
      </c>
      <c r="K261" s="161"/>
      <c r="L261" s="30"/>
      <c r="M261" s="162" t="s">
        <v>1</v>
      </c>
      <c r="N261" s="163" t="s">
        <v>33</v>
      </c>
      <c r="O261" s="164">
        <v>0.57132000000000005</v>
      </c>
      <c r="P261" s="164">
        <f t="shared" si="41"/>
        <v>0.57132000000000005</v>
      </c>
      <c r="Q261" s="164">
        <v>2.09039E-4</v>
      </c>
      <c r="R261" s="164">
        <f t="shared" si="42"/>
        <v>2.09039E-4</v>
      </c>
      <c r="S261" s="164">
        <v>0</v>
      </c>
      <c r="T261" s="165">
        <f t="shared" si="43"/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66" t="s">
        <v>203</v>
      </c>
      <c r="AT261" s="166" t="s">
        <v>128</v>
      </c>
      <c r="AU261" s="166" t="s">
        <v>108</v>
      </c>
      <c r="AY261" s="17" t="s">
        <v>125</v>
      </c>
      <c r="BE261" s="167">
        <f t="shared" si="44"/>
        <v>0</v>
      </c>
      <c r="BF261" s="167">
        <f t="shared" si="45"/>
        <v>0</v>
      </c>
      <c r="BG261" s="167">
        <f t="shared" si="46"/>
        <v>0</v>
      </c>
      <c r="BH261" s="167">
        <f t="shared" si="47"/>
        <v>0</v>
      </c>
      <c r="BI261" s="167">
        <f t="shared" si="48"/>
        <v>0</v>
      </c>
      <c r="BJ261" s="17" t="s">
        <v>108</v>
      </c>
      <c r="BK261" s="167">
        <f t="shared" si="49"/>
        <v>0</v>
      </c>
      <c r="BL261" s="17" t="s">
        <v>203</v>
      </c>
      <c r="BM261" s="166" t="s">
        <v>475</v>
      </c>
    </row>
    <row r="262" spans="1:65" s="2" customFormat="1" ht="24" customHeight="1">
      <c r="A262" s="29"/>
      <c r="B262" s="122"/>
      <c r="C262" s="155" t="s">
        <v>476</v>
      </c>
      <c r="D262" s="155" t="s">
        <v>128</v>
      </c>
      <c r="E262" s="156" t="s">
        <v>477</v>
      </c>
      <c r="F262" s="157" t="s">
        <v>478</v>
      </c>
      <c r="G262" s="158" t="s">
        <v>183</v>
      </c>
      <c r="H262" s="159">
        <v>21</v>
      </c>
      <c r="I262" s="160">
        <v>0</v>
      </c>
      <c r="J262" s="160">
        <f t="shared" si="40"/>
        <v>0</v>
      </c>
      <c r="K262" s="161"/>
      <c r="L262" s="30"/>
      <c r="M262" s="162" t="s">
        <v>1</v>
      </c>
      <c r="N262" s="163" t="s">
        <v>33</v>
      </c>
      <c r="O262" s="164">
        <v>0.99880000000000002</v>
      </c>
      <c r="P262" s="164">
        <f t="shared" si="41"/>
        <v>20.974800000000002</v>
      </c>
      <c r="Q262" s="164">
        <v>5.41907E-4</v>
      </c>
      <c r="R262" s="164">
        <f t="shared" si="42"/>
        <v>1.1380047000000001E-2</v>
      </c>
      <c r="S262" s="164">
        <v>0</v>
      </c>
      <c r="T262" s="165">
        <f t="shared" si="4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66" t="s">
        <v>203</v>
      </c>
      <c r="AT262" s="166" t="s">
        <v>128</v>
      </c>
      <c r="AU262" s="166" t="s">
        <v>108</v>
      </c>
      <c r="AY262" s="17" t="s">
        <v>125</v>
      </c>
      <c r="BE262" s="167">
        <f t="shared" si="44"/>
        <v>0</v>
      </c>
      <c r="BF262" s="167">
        <f t="shared" si="45"/>
        <v>0</v>
      </c>
      <c r="BG262" s="167">
        <f t="shared" si="46"/>
        <v>0</v>
      </c>
      <c r="BH262" s="167">
        <f t="shared" si="47"/>
        <v>0</v>
      </c>
      <c r="BI262" s="167">
        <f t="shared" si="48"/>
        <v>0</v>
      </c>
      <c r="BJ262" s="17" t="s">
        <v>108</v>
      </c>
      <c r="BK262" s="167">
        <f t="shared" si="49"/>
        <v>0</v>
      </c>
      <c r="BL262" s="17" t="s">
        <v>203</v>
      </c>
      <c r="BM262" s="166" t="s">
        <v>479</v>
      </c>
    </row>
    <row r="263" spans="1:65" s="2" customFormat="1" ht="16.5" customHeight="1">
      <c r="A263" s="29"/>
      <c r="B263" s="122"/>
      <c r="C263" s="155" t="s">
        <v>480</v>
      </c>
      <c r="D263" s="155" t="s">
        <v>128</v>
      </c>
      <c r="E263" s="156" t="s">
        <v>481</v>
      </c>
      <c r="F263" s="157" t="s">
        <v>482</v>
      </c>
      <c r="G263" s="158" t="s">
        <v>178</v>
      </c>
      <c r="H263" s="159">
        <v>2</v>
      </c>
      <c r="I263" s="160">
        <v>0</v>
      </c>
      <c r="J263" s="160">
        <f t="shared" si="40"/>
        <v>0</v>
      </c>
      <c r="K263" s="161"/>
      <c r="L263" s="30"/>
      <c r="M263" s="162" t="s">
        <v>1</v>
      </c>
      <c r="N263" s="163" t="s">
        <v>33</v>
      </c>
      <c r="O263" s="164">
        <v>0.90097000000000005</v>
      </c>
      <c r="P263" s="164">
        <f t="shared" si="41"/>
        <v>1.8019400000000001</v>
      </c>
      <c r="Q263" s="164">
        <v>1.3999999999999999E-4</v>
      </c>
      <c r="R263" s="164">
        <f t="shared" si="42"/>
        <v>2.7999999999999998E-4</v>
      </c>
      <c r="S263" s="164">
        <v>0</v>
      </c>
      <c r="T263" s="165">
        <f t="shared" si="4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66" t="s">
        <v>203</v>
      </c>
      <c r="AT263" s="166" t="s">
        <v>128</v>
      </c>
      <c r="AU263" s="166" t="s">
        <v>108</v>
      </c>
      <c r="AY263" s="17" t="s">
        <v>125</v>
      </c>
      <c r="BE263" s="167">
        <f t="shared" si="44"/>
        <v>0</v>
      </c>
      <c r="BF263" s="167">
        <f t="shared" si="45"/>
        <v>0</v>
      </c>
      <c r="BG263" s="167">
        <f t="shared" si="46"/>
        <v>0</v>
      </c>
      <c r="BH263" s="167">
        <f t="shared" si="47"/>
        <v>0</v>
      </c>
      <c r="BI263" s="167">
        <f t="shared" si="48"/>
        <v>0</v>
      </c>
      <c r="BJ263" s="17" t="s">
        <v>108</v>
      </c>
      <c r="BK263" s="167">
        <f t="shared" si="49"/>
        <v>0</v>
      </c>
      <c r="BL263" s="17" t="s">
        <v>203</v>
      </c>
      <c r="BM263" s="166" t="s">
        <v>483</v>
      </c>
    </row>
    <row r="264" spans="1:65" s="2" customFormat="1" ht="16.5" customHeight="1">
      <c r="A264" s="29"/>
      <c r="B264" s="122"/>
      <c r="C264" s="155" t="s">
        <v>484</v>
      </c>
      <c r="D264" s="155" t="s">
        <v>128</v>
      </c>
      <c r="E264" s="156" t="s">
        <v>485</v>
      </c>
      <c r="F264" s="157" t="s">
        <v>486</v>
      </c>
      <c r="G264" s="158" t="s">
        <v>178</v>
      </c>
      <c r="H264" s="159">
        <v>2</v>
      </c>
      <c r="I264" s="160">
        <v>0</v>
      </c>
      <c r="J264" s="160">
        <f t="shared" si="40"/>
        <v>0</v>
      </c>
      <c r="K264" s="161"/>
      <c r="L264" s="30"/>
      <c r="M264" s="162" t="s">
        <v>1</v>
      </c>
      <c r="N264" s="163" t="s">
        <v>33</v>
      </c>
      <c r="O264" s="164">
        <v>0.90097000000000005</v>
      </c>
      <c r="P264" s="164">
        <f t="shared" si="41"/>
        <v>1.8019400000000001</v>
      </c>
      <c r="Q264" s="164">
        <v>1.3999999999999999E-4</v>
      </c>
      <c r="R264" s="164">
        <f t="shared" si="42"/>
        <v>2.7999999999999998E-4</v>
      </c>
      <c r="S264" s="164">
        <v>0</v>
      </c>
      <c r="T264" s="165">
        <f t="shared" si="4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66" t="s">
        <v>203</v>
      </c>
      <c r="AT264" s="166" t="s">
        <v>128</v>
      </c>
      <c r="AU264" s="166" t="s">
        <v>108</v>
      </c>
      <c r="AY264" s="17" t="s">
        <v>125</v>
      </c>
      <c r="BE264" s="167">
        <f t="shared" si="44"/>
        <v>0</v>
      </c>
      <c r="BF264" s="167">
        <f t="shared" si="45"/>
        <v>0</v>
      </c>
      <c r="BG264" s="167">
        <f t="shared" si="46"/>
        <v>0</v>
      </c>
      <c r="BH264" s="167">
        <f t="shared" si="47"/>
        <v>0</v>
      </c>
      <c r="BI264" s="167">
        <f t="shared" si="48"/>
        <v>0</v>
      </c>
      <c r="BJ264" s="17" t="s">
        <v>108</v>
      </c>
      <c r="BK264" s="167">
        <f t="shared" si="49"/>
        <v>0</v>
      </c>
      <c r="BL264" s="17" t="s">
        <v>203</v>
      </c>
      <c r="BM264" s="166" t="s">
        <v>487</v>
      </c>
    </row>
    <row r="265" spans="1:65" s="2" customFormat="1" ht="16.5" customHeight="1">
      <c r="A265" s="29"/>
      <c r="B265" s="122"/>
      <c r="C265" s="155" t="s">
        <v>488</v>
      </c>
      <c r="D265" s="155" t="s">
        <v>128</v>
      </c>
      <c r="E265" s="156" t="s">
        <v>489</v>
      </c>
      <c r="F265" s="157" t="s">
        <v>490</v>
      </c>
      <c r="G265" s="158" t="s">
        <v>178</v>
      </c>
      <c r="H265" s="159">
        <v>3</v>
      </c>
      <c r="I265" s="160">
        <v>0</v>
      </c>
      <c r="J265" s="160">
        <f t="shared" si="40"/>
        <v>0</v>
      </c>
      <c r="K265" s="161"/>
      <c r="L265" s="30"/>
      <c r="M265" s="162" t="s">
        <v>1</v>
      </c>
      <c r="N265" s="163" t="s">
        <v>33</v>
      </c>
      <c r="O265" s="164">
        <v>0.90097000000000005</v>
      </c>
      <c r="P265" s="164">
        <f t="shared" si="41"/>
        <v>2.7029100000000001</v>
      </c>
      <c r="Q265" s="164">
        <v>1.3999999999999999E-4</v>
      </c>
      <c r="R265" s="164">
        <f t="shared" si="42"/>
        <v>4.1999999999999996E-4</v>
      </c>
      <c r="S265" s="164">
        <v>0</v>
      </c>
      <c r="T265" s="165">
        <f t="shared" si="4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66" t="s">
        <v>203</v>
      </c>
      <c r="AT265" s="166" t="s">
        <v>128</v>
      </c>
      <c r="AU265" s="166" t="s">
        <v>108</v>
      </c>
      <c r="AY265" s="17" t="s">
        <v>125</v>
      </c>
      <c r="BE265" s="167">
        <f t="shared" si="44"/>
        <v>0</v>
      </c>
      <c r="BF265" s="167">
        <f t="shared" si="45"/>
        <v>0</v>
      </c>
      <c r="BG265" s="167">
        <f t="shared" si="46"/>
        <v>0</v>
      </c>
      <c r="BH265" s="167">
        <f t="shared" si="47"/>
        <v>0</v>
      </c>
      <c r="BI265" s="167">
        <f t="shared" si="48"/>
        <v>0</v>
      </c>
      <c r="BJ265" s="17" t="s">
        <v>108</v>
      </c>
      <c r="BK265" s="167">
        <f t="shared" si="49"/>
        <v>0</v>
      </c>
      <c r="BL265" s="17" t="s">
        <v>203</v>
      </c>
      <c r="BM265" s="166" t="s">
        <v>491</v>
      </c>
    </row>
    <row r="266" spans="1:65" s="2" customFormat="1" ht="16.5" customHeight="1">
      <c r="A266" s="29"/>
      <c r="B266" s="122"/>
      <c r="C266" s="155" t="s">
        <v>492</v>
      </c>
      <c r="D266" s="155" t="s">
        <v>128</v>
      </c>
      <c r="E266" s="156" t="s">
        <v>493</v>
      </c>
      <c r="F266" s="157" t="s">
        <v>494</v>
      </c>
      <c r="G266" s="158" t="s">
        <v>178</v>
      </c>
      <c r="H266" s="159">
        <v>3</v>
      </c>
      <c r="I266" s="160">
        <v>0</v>
      </c>
      <c r="J266" s="160">
        <f t="shared" si="40"/>
        <v>0</v>
      </c>
      <c r="K266" s="161"/>
      <c r="L266" s="30"/>
      <c r="M266" s="162" t="s">
        <v>1</v>
      </c>
      <c r="N266" s="163" t="s">
        <v>33</v>
      </c>
      <c r="O266" s="164">
        <v>0.90097000000000005</v>
      </c>
      <c r="P266" s="164">
        <f t="shared" si="41"/>
        <v>2.7029100000000001</v>
      </c>
      <c r="Q266" s="164">
        <v>1.3999999999999999E-4</v>
      </c>
      <c r="R266" s="164">
        <f t="shared" si="42"/>
        <v>4.1999999999999996E-4</v>
      </c>
      <c r="S266" s="164">
        <v>0</v>
      </c>
      <c r="T266" s="165">
        <f t="shared" si="4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66" t="s">
        <v>203</v>
      </c>
      <c r="AT266" s="166" t="s">
        <v>128</v>
      </c>
      <c r="AU266" s="166" t="s">
        <v>108</v>
      </c>
      <c r="AY266" s="17" t="s">
        <v>125</v>
      </c>
      <c r="BE266" s="167">
        <f t="shared" si="44"/>
        <v>0</v>
      </c>
      <c r="BF266" s="167">
        <f t="shared" si="45"/>
        <v>0</v>
      </c>
      <c r="BG266" s="167">
        <f t="shared" si="46"/>
        <v>0</v>
      </c>
      <c r="BH266" s="167">
        <f t="shared" si="47"/>
        <v>0</v>
      </c>
      <c r="BI266" s="167">
        <f t="shared" si="48"/>
        <v>0</v>
      </c>
      <c r="BJ266" s="17" t="s">
        <v>108</v>
      </c>
      <c r="BK266" s="167">
        <f t="shared" si="49"/>
        <v>0</v>
      </c>
      <c r="BL266" s="17" t="s">
        <v>203</v>
      </c>
      <c r="BM266" s="166" t="s">
        <v>495</v>
      </c>
    </row>
    <row r="267" spans="1:65" s="2" customFormat="1" ht="16.5" customHeight="1">
      <c r="A267" s="29"/>
      <c r="B267" s="122"/>
      <c r="C267" s="155" t="s">
        <v>496</v>
      </c>
      <c r="D267" s="155" t="s">
        <v>128</v>
      </c>
      <c r="E267" s="156" t="s">
        <v>497</v>
      </c>
      <c r="F267" s="157" t="s">
        <v>498</v>
      </c>
      <c r="G267" s="158" t="s">
        <v>178</v>
      </c>
      <c r="H267" s="159">
        <v>10</v>
      </c>
      <c r="I267" s="160">
        <v>0</v>
      </c>
      <c r="J267" s="160">
        <f t="shared" si="40"/>
        <v>0</v>
      </c>
      <c r="K267" s="161"/>
      <c r="L267" s="30"/>
      <c r="M267" s="162" t="s">
        <v>1</v>
      </c>
      <c r="N267" s="163" t="s">
        <v>33</v>
      </c>
      <c r="O267" s="164">
        <v>0.05</v>
      </c>
      <c r="P267" s="164">
        <f t="shared" si="41"/>
        <v>0.5</v>
      </c>
      <c r="Q267" s="164">
        <v>2.5000000000000001E-4</v>
      </c>
      <c r="R267" s="164">
        <f t="shared" si="42"/>
        <v>2.5000000000000001E-3</v>
      </c>
      <c r="S267" s="164">
        <v>0</v>
      </c>
      <c r="T267" s="165">
        <f t="shared" si="4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66" t="s">
        <v>203</v>
      </c>
      <c r="AT267" s="166" t="s">
        <v>128</v>
      </c>
      <c r="AU267" s="166" t="s">
        <v>108</v>
      </c>
      <c r="AY267" s="17" t="s">
        <v>125</v>
      </c>
      <c r="BE267" s="167">
        <f t="shared" si="44"/>
        <v>0</v>
      </c>
      <c r="BF267" s="167">
        <f t="shared" si="45"/>
        <v>0</v>
      </c>
      <c r="BG267" s="167">
        <f t="shared" si="46"/>
        <v>0</v>
      </c>
      <c r="BH267" s="167">
        <f t="shared" si="47"/>
        <v>0</v>
      </c>
      <c r="BI267" s="167">
        <f t="shared" si="48"/>
        <v>0</v>
      </c>
      <c r="BJ267" s="17" t="s">
        <v>108</v>
      </c>
      <c r="BK267" s="167">
        <f t="shared" si="49"/>
        <v>0</v>
      </c>
      <c r="BL267" s="17" t="s">
        <v>203</v>
      </c>
      <c r="BM267" s="166" t="s">
        <v>499</v>
      </c>
    </row>
    <row r="268" spans="1:65" s="2" customFormat="1" ht="24" customHeight="1">
      <c r="A268" s="29"/>
      <c r="B268" s="122"/>
      <c r="C268" s="155" t="s">
        <v>500</v>
      </c>
      <c r="D268" s="155" t="s">
        <v>128</v>
      </c>
      <c r="E268" s="156" t="s">
        <v>501</v>
      </c>
      <c r="F268" s="157" t="s">
        <v>502</v>
      </c>
      <c r="G268" s="158" t="s">
        <v>264</v>
      </c>
      <c r="H268" s="159">
        <v>101.43</v>
      </c>
      <c r="I268" s="160">
        <v>0</v>
      </c>
      <c r="J268" s="160">
        <f t="shared" si="40"/>
        <v>0</v>
      </c>
      <c r="K268" s="161"/>
      <c r="L268" s="30"/>
      <c r="M268" s="162" t="s">
        <v>1</v>
      </c>
      <c r="N268" s="163" t="s">
        <v>33</v>
      </c>
      <c r="O268" s="164">
        <v>0</v>
      </c>
      <c r="P268" s="164">
        <f t="shared" si="41"/>
        <v>0</v>
      </c>
      <c r="Q268" s="164">
        <v>0</v>
      </c>
      <c r="R268" s="164">
        <f t="shared" si="42"/>
        <v>0</v>
      </c>
      <c r="S268" s="164">
        <v>0</v>
      </c>
      <c r="T268" s="165">
        <f t="shared" si="4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66" t="s">
        <v>203</v>
      </c>
      <c r="AT268" s="166" t="s">
        <v>128</v>
      </c>
      <c r="AU268" s="166" t="s">
        <v>108</v>
      </c>
      <c r="AY268" s="17" t="s">
        <v>125</v>
      </c>
      <c r="BE268" s="167">
        <f t="shared" si="44"/>
        <v>0</v>
      </c>
      <c r="BF268" s="167">
        <f t="shared" si="45"/>
        <v>0</v>
      </c>
      <c r="BG268" s="167">
        <f t="shared" si="46"/>
        <v>0</v>
      </c>
      <c r="BH268" s="167">
        <f t="shared" si="47"/>
        <v>0</v>
      </c>
      <c r="BI268" s="167">
        <f t="shared" si="48"/>
        <v>0</v>
      </c>
      <c r="BJ268" s="17" t="s">
        <v>108</v>
      </c>
      <c r="BK268" s="167">
        <f t="shared" si="49"/>
        <v>0</v>
      </c>
      <c r="BL268" s="17" t="s">
        <v>203</v>
      </c>
      <c r="BM268" s="166" t="s">
        <v>503</v>
      </c>
    </row>
    <row r="269" spans="1:65" s="12" customFormat="1" ht="22.9" customHeight="1">
      <c r="B269" s="143"/>
      <c r="D269" s="144" t="s">
        <v>66</v>
      </c>
      <c r="E269" s="153" t="s">
        <v>504</v>
      </c>
      <c r="F269" s="153" t="s">
        <v>505</v>
      </c>
      <c r="J269" s="154">
        <f>BK269</f>
        <v>0</v>
      </c>
      <c r="L269" s="143"/>
      <c r="M269" s="147"/>
      <c r="N269" s="148"/>
      <c r="O269" s="148"/>
      <c r="P269" s="149">
        <f>SUM(P270:P315)</f>
        <v>618.06882800000005</v>
      </c>
      <c r="Q269" s="148"/>
      <c r="R269" s="149">
        <f>SUM(R270:R315)</f>
        <v>0.5539923000000001</v>
      </c>
      <c r="S269" s="148"/>
      <c r="T269" s="150">
        <f>SUM(T270:T315)</f>
        <v>22.352</v>
      </c>
      <c r="AR269" s="144" t="s">
        <v>108</v>
      </c>
      <c r="AT269" s="151" t="s">
        <v>66</v>
      </c>
      <c r="AU269" s="151" t="s">
        <v>75</v>
      </c>
      <c r="AY269" s="144" t="s">
        <v>125</v>
      </c>
      <c r="BK269" s="152">
        <f>SUM(BK270:BK315)</f>
        <v>0</v>
      </c>
    </row>
    <row r="270" spans="1:65" s="2" customFormat="1" ht="36" customHeight="1">
      <c r="A270" s="29"/>
      <c r="B270" s="122"/>
      <c r="C270" s="155" t="s">
        <v>506</v>
      </c>
      <c r="D270" s="155" t="s">
        <v>128</v>
      </c>
      <c r="E270" s="156" t="s">
        <v>507</v>
      </c>
      <c r="F270" s="157" t="s">
        <v>508</v>
      </c>
      <c r="G270" s="158" t="s">
        <v>140</v>
      </c>
      <c r="H270" s="159">
        <v>430</v>
      </c>
      <c r="I270" s="160">
        <v>0</v>
      </c>
      <c r="J270" s="160">
        <f t="shared" ref="J270:J276" si="50">ROUND(I270*H270,2)</f>
        <v>0</v>
      </c>
      <c r="K270" s="161"/>
      <c r="L270" s="30"/>
      <c r="M270" s="162" t="s">
        <v>1</v>
      </c>
      <c r="N270" s="163" t="s">
        <v>33</v>
      </c>
      <c r="O270" s="164">
        <v>0.218</v>
      </c>
      <c r="P270" s="164">
        <f t="shared" ref="P270:P276" si="51">O270*H270</f>
        <v>93.74</v>
      </c>
      <c r="Q270" s="164">
        <v>0</v>
      </c>
      <c r="R270" s="164">
        <f t="shared" ref="R270:R276" si="52">Q270*H270</f>
        <v>0</v>
      </c>
      <c r="S270" s="164">
        <v>0.05</v>
      </c>
      <c r="T270" s="165">
        <f t="shared" ref="T270:T276" si="53">S270*H270</f>
        <v>21.5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66" t="s">
        <v>203</v>
      </c>
      <c r="AT270" s="166" t="s">
        <v>128</v>
      </c>
      <c r="AU270" s="166" t="s">
        <v>108</v>
      </c>
      <c r="AY270" s="17" t="s">
        <v>125</v>
      </c>
      <c r="BE270" s="167">
        <f t="shared" ref="BE270:BE276" si="54">IF(N270="základná",J270,0)</f>
        <v>0</v>
      </c>
      <c r="BF270" s="167">
        <f t="shared" ref="BF270:BF276" si="55">IF(N270="znížená",J270,0)</f>
        <v>0</v>
      </c>
      <c r="BG270" s="167">
        <f t="shared" ref="BG270:BG276" si="56">IF(N270="zákl. prenesená",J270,0)</f>
        <v>0</v>
      </c>
      <c r="BH270" s="167">
        <f t="shared" ref="BH270:BH276" si="57">IF(N270="zníž. prenesená",J270,0)</f>
        <v>0</v>
      </c>
      <c r="BI270" s="167">
        <f t="shared" ref="BI270:BI276" si="58">IF(N270="nulová",J270,0)</f>
        <v>0</v>
      </c>
      <c r="BJ270" s="17" t="s">
        <v>108</v>
      </c>
      <c r="BK270" s="167">
        <f t="shared" ref="BK270:BK276" si="59">ROUND(I270*H270,2)</f>
        <v>0</v>
      </c>
      <c r="BL270" s="17" t="s">
        <v>203</v>
      </c>
      <c r="BM270" s="166" t="s">
        <v>509</v>
      </c>
    </row>
    <row r="271" spans="1:65" s="2" customFormat="1" ht="36" customHeight="1">
      <c r="A271" s="29"/>
      <c r="B271" s="122"/>
      <c r="C271" s="155" t="s">
        <v>510</v>
      </c>
      <c r="D271" s="155" t="s">
        <v>128</v>
      </c>
      <c r="E271" s="156" t="s">
        <v>511</v>
      </c>
      <c r="F271" s="157" t="s">
        <v>512</v>
      </c>
      <c r="G271" s="158" t="s">
        <v>183</v>
      </c>
      <c r="H271" s="159">
        <v>25.6</v>
      </c>
      <c r="I271" s="160">
        <v>0</v>
      </c>
      <c r="J271" s="160">
        <f t="shared" si="50"/>
        <v>0</v>
      </c>
      <c r="K271" s="161"/>
      <c r="L271" s="30"/>
      <c r="M271" s="162" t="s">
        <v>1</v>
      </c>
      <c r="N271" s="163" t="s">
        <v>33</v>
      </c>
      <c r="O271" s="164">
        <v>0.123</v>
      </c>
      <c r="P271" s="164">
        <f t="shared" si="51"/>
        <v>3.1488</v>
      </c>
      <c r="Q271" s="164">
        <v>0</v>
      </c>
      <c r="R271" s="164">
        <f t="shared" si="52"/>
        <v>0</v>
      </c>
      <c r="S271" s="164">
        <v>0.02</v>
      </c>
      <c r="T271" s="165">
        <f t="shared" si="53"/>
        <v>0.51200000000000001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66" t="s">
        <v>203</v>
      </c>
      <c r="AT271" s="166" t="s">
        <v>128</v>
      </c>
      <c r="AU271" s="166" t="s">
        <v>108</v>
      </c>
      <c r="AY271" s="17" t="s">
        <v>125</v>
      </c>
      <c r="BE271" s="167">
        <f t="shared" si="54"/>
        <v>0</v>
      </c>
      <c r="BF271" s="167">
        <f t="shared" si="55"/>
        <v>0</v>
      </c>
      <c r="BG271" s="167">
        <f t="shared" si="56"/>
        <v>0</v>
      </c>
      <c r="BH271" s="167">
        <f t="shared" si="57"/>
        <v>0</v>
      </c>
      <c r="BI271" s="167">
        <f t="shared" si="58"/>
        <v>0</v>
      </c>
      <c r="BJ271" s="17" t="s">
        <v>108</v>
      </c>
      <c r="BK271" s="167">
        <f t="shared" si="59"/>
        <v>0</v>
      </c>
      <c r="BL271" s="17" t="s">
        <v>203</v>
      </c>
      <c r="BM271" s="166" t="s">
        <v>513</v>
      </c>
    </row>
    <row r="272" spans="1:65" s="2" customFormat="1" ht="36" customHeight="1">
      <c r="A272" s="29"/>
      <c r="B272" s="122"/>
      <c r="C272" s="155" t="s">
        <v>514</v>
      </c>
      <c r="D272" s="155" t="s">
        <v>128</v>
      </c>
      <c r="E272" s="156" t="s">
        <v>515</v>
      </c>
      <c r="F272" s="157" t="s">
        <v>516</v>
      </c>
      <c r="G272" s="158" t="s">
        <v>183</v>
      </c>
      <c r="H272" s="159">
        <v>34</v>
      </c>
      <c r="I272" s="160">
        <v>0</v>
      </c>
      <c r="J272" s="160">
        <f t="shared" si="50"/>
        <v>0</v>
      </c>
      <c r="K272" s="161"/>
      <c r="L272" s="30"/>
      <c r="M272" s="162" t="s">
        <v>1</v>
      </c>
      <c r="N272" s="163" t="s">
        <v>33</v>
      </c>
      <c r="O272" s="164">
        <v>0.13900000000000001</v>
      </c>
      <c r="P272" s="164">
        <f t="shared" si="51"/>
        <v>4.7260000000000009</v>
      </c>
      <c r="Q272" s="164">
        <v>0</v>
      </c>
      <c r="R272" s="164">
        <f t="shared" si="52"/>
        <v>0</v>
      </c>
      <c r="S272" s="164">
        <v>0.01</v>
      </c>
      <c r="T272" s="165">
        <f t="shared" si="53"/>
        <v>0.34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66" t="s">
        <v>203</v>
      </c>
      <c r="AT272" s="166" t="s">
        <v>128</v>
      </c>
      <c r="AU272" s="166" t="s">
        <v>108</v>
      </c>
      <c r="AY272" s="17" t="s">
        <v>125</v>
      </c>
      <c r="BE272" s="167">
        <f t="shared" si="54"/>
        <v>0</v>
      </c>
      <c r="BF272" s="167">
        <f t="shared" si="55"/>
        <v>0</v>
      </c>
      <c r="BG272" s="167">
        <f t="shared" si="56"/>
        <v>0</v>
      </c>
      <c r="BH272" s="167">
        <f t="shared" si="57"/>
        <v>0</v>
      </c>
      <c r="BI272" s="167">
        <f t="shared" si="58"/>
        <v>0</v>
      </c>
      <c r="BJ272" s="17" t="s">
        <v>108</v>
      </c>
      <c r="BK272" s="167">
        <f t="shared" si="59"/>
        <v>0</v>
      </c>
      <c r="BL272" s="17" t="s">
        <v>203</v>
      </c>
      <c r="BM272" s="166" t="s">
        <v>517</v>
      </c>
    </row>
    <row r="273" spans="1:65" s="2" customFormat="1" ht="24" customHeight="1">
      <c r="A273" s="29"/>
      <c r="B273" s="122"/>
      <c r="C273" s="155" t="s">
        <v>518</v>
      </c>
      <c r="D273" s="155" t="s">
        <v>128</v>
      </c>
      <c r="E273" s="156" t="s">
        <v>519</v>
      </c>
      <c r="F273" s="157" t="s">
        <v>520</v>
      </c>
      <c r="G273" s="158" t="s">
        <v>140</v>
      </c>
      <c r="H273" s="159">
        <v>431</v>
      </c>
      <c r="I273" s="160">
        <v>0</v>
      </c>
      <c r="J273" s="160">
        <f t="shared" si="50"/>
        <v>0</v>
      </c>
      <c r="K273" s="161"/>
      <c r="L273" s="30"/>
      <c r="M273" s="162" t="s">
        <v>1</v>
      </c>
      <c r="N273" s="163" t="s">
        <v>33</v>
      </c>
      <c r="O273" s="164">
        <v>0.73331000000000002</v>
      </c>
      <c r="P273" s="164">
        <f t="shared" si="51"/>
        <v>316.05661000000003</v>
      </c>
      <c r="Q273" s="164">
        <v>5.4739999999999997E-4</v>
      </c>
      <c r="R273" s="164">
        <f t="shared" si="52"/>
        <v>0.23592939999999998</v>
      </c>
      <c r="S273" s="164">
        <v>0</v>
      </c>
      <c r="T273" s="165">
        <f t="shared" si="5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66" t="s">
        <v>203</v>
      </c>
      <c r="AT273" s="166" t="s">
        <v>128</v>
      </c>
      <c r="AU273" s="166" t="s">
        <v>108</v>
      </c>
      <c r="AY273" s="17" t="s">
        <v>125</v>
      </c>
      <c r="BE273" s="167">
        <f t="shared" si="54"/>
        <v>0</v>
      </c>
      <c r="BF273" s="167">
        <f t="shared" si="55"/>
        <v>0</v>
      </c>
      <c r="BG273" s="167">
        <f t="shared" si="56"/>
        <v>0</v>
      </c>
      <c r="BH273" s="167">
        <f t="shared" si="57"/>
        <v>0</v>
      </c>
      <c r="BI273" s="167">
        <f t="shared" si="58"/>
        <v>0</v>
      </c>
      <c r="BJ273" s="17" t="s">
        <v>108</v>
      </c>
      <c r="BK273" s="167">
        <f t="shared" si="59"/>
        <v>0</v>
      </c>
      <c r="BL273" s="17" t="s">
        <v>203</v>
      </c>
      <c r="BM273" s="166" t="s">
        <v>521</v>
      </c>
    </row>
    <row r="274" spans="1:65" s="2" customFormat="1" ht="25.5" customHeight="1">
      <c r="A274" s="29"/>
      <c r="B274" s="122"/>
      <c r="C274" s="155" t="s">
        <v>522</v>
      </c>
      <c r="D274" s="155" t="s">
        <v>128</v>
      </c>
      <c r="E274" s="156" t="s">
        <v>523</v>
      </c>
      <c r="F274" s="157" t="s">
        <v>911</v>
      </c>
      <c r="G274" s="158" t="s">
        <v>183</v>
      </c>
      <c r="H274" s="159">
        <v>25.6</v>
      </c>
      <c r="I274" s="160">
        <v>0</v>
      </c>
      <c r="J274" s="160">
        <f t="shared" si="50"/>
        <v>0</v>
      </c>
      <c r="K274" s="161"/>
      <c r="L274" s="30"/>
      <c r="M274" s="162" t="s">
        <v>1</v>
      </c>
      <c r="N274" s="163" t="s">
        <v>33</v>
      </c>
      <c r="O274" s="164">
        <v>0.91425999999999996</v>
      </c>
      <c r="P274" s="164">
        <f t="shared" si="51"/>
        <v>23.405056000000002</v>
      </c>
      <c r="Q274" s="164">
        <v>1.7275000000000001E-3</v>
      </c>
      <c r="R274" s="164">
        <f t="shared" si="52"/>
        <v>4.4224000000000006E-2</v>
      </c>
      <c r="S274" s="164">
        <v>0</v>
      </c>
      <c r="T274" s="165">
        <f t="shared" si="5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66" t="s">
        <v>203</v>
      </c>
      <c r="AT274" s="166" t="s">
        <v>128</v>
      </c>
      <c r="AU274" s="166" t="s">
        <v>108</v>
      </c>
      <c r="AY274" s="17" t="s">
        <v>125</v>
      </c>
      <c r="BE274" s="167">
        <f t="shared" si="54"/>
        <v>0</v>
      </c>
      <c r="BF274" s="167">
        <f t="shared" si="55"/>
        <v>0</v>
      </c>
      <c r="BG274" s="167">
        <f t="shared" si="56"/>
        <v>0</v>
      </c>
      <c r="BH274" s="167">
        <f t="shared" si="57"/>
        <v>0</v>
      </c>
      <c r="BI274" s="167">
        <f t="shared" si="58"/>
        <v>0</v>
      </c>
      <c r="BJ274" s="17" t="s">
        <v>108</v>
      </c>
      <c r="BK274" s="167">
        <f t="shared" si="59"/>
        <v>0</v>
      </c>
      <c r="BL274" s="17" t="s">
        <v>203</v>
      </c>
      <c r="BM274" s="166" t="s">
        <v>524</v>
      </c>
    </row>
    <row r="275" spans="1:65" s="2" customFormat="1" ht="27.75" customHeight="1">
      <c r="A275" s="29"/>
      <c r="B275" s="122"/>
      <c r="C275" s="155" t="s">
        <v>525</v>
      </c>
      <c r="D275" s="155" t="s">
        <v>128</v>
      </c>
      <c r="E275" s="156" t="s">
        <v>526</v>
      </c>
      <c r="F275" s="157" t="s">
        <v>912</v>
      </c>
      <c r="G275" s="158" t="s">
        <v>183</v>
      </c>
      <c r="H275" s="159">
        <v>34</v>
      </c>
      <c r="I275" s="160">
        <v>0</v>
      </c>
      <c r="J275" s="160">
        <f t="shared" si="50"/>
        <v>0</v>
      </c>
      <c r="K275" s="161"/>
      <c r="L275" s="30"/>
      <c r="M275" s="162" t="s">
        <v>1</v>
      </c>
      <c r="N275" s="163" t="s">
        <v>33</v>
      </c>
      <c r="O275" s="164">
        <v>0.89468000000000003</v>
      </c>
      <c r="P275" s="164">
        <f t="shared" si="51"/>
        <v>30.419119999999999</v>
      </c>
      <c r="Q275" s="164">
        <v>1.9525E-3</v>
      </c>
      <c r="R275" s="164">
        <f t="shared" si="52"/>
        <v>6.6385E-2</v>
      </c>
      <c r="S275" s="164">
        <v>0</v>
      </c>
      <c r="T275" s="165">
        <f t="shared" si="5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66" t="s">
        <v>203</v>
      </c>
      <c r="AT275" s="166" t="s">
        <v>128</v>
      </c>
      <c r="AU275" s="166" t="s">
        <v>108</v>
      </c>
      <c r="AY275" s="17" t="s">
        <v>125</v>
      </c>
      <c r="BE275" s="167">
        <f t="shared" si="54"/>
        <v>0</v>
      </c>
      <c r="BF275" s="167">
        <f t="shared" si="55"/>
        <v>0</v>
      </c>
      <c r="BG275" s="167">
        <f t="shared" si="56"/>
        <v>0</v>
      </c>
      <c r="BH275" s="167">
        <f t="shared" si="57"/>
        <v>0</v>
      </c>
      <c r="BI275" s="167">
        <f t="shared" si="58"/>
        <v>0</v>
      </c>
      <c r="BJ275" s="17" t="s">
        <v>108</v>
      </c>
      <c r="BK275" s="167">
        <f t="shared" si="59"/>
        <v>0</v>
      </c>
      <c r="BL275" s="17" t="s">
        <v>203</v>
      </c>
      <c r="BM275" s="166" t="s">
        <v>527</v>
      </c>
    </row>
    <row r="276" spans="1:65" s="2" customFormat="1" ht="38.25" customHeight="1">
      <c r="A276" s="29"/>
      <c r="B276" s="122"/>
      <c r="C276" s="155" t="s">
        <v>528</v>
      </c>
      <c r="D276" s="155" t="s">
        <v>128</v>
      </c>
      <c r="E276" s="156" t="s">
        <v>529</v>
      </c>
      <c r="F276" s="157" t="s">
        <v>913</v>
      </c>
      <c r="G276" s="158" t="s">
        <v>183</v>
      </c>
      <c r="H276" s="159">
        <v>3</v>
      </c>
      <c r="I276" s="160">
        <v>0</v>
      </c>
      <c r="J276" s="160">
        <f t="shared" si="50"/>
        <v>0</v>
      </c>
      <c r="K276" s="161"/>
      <c r="L276" s="30"/>
      <c r="M276" s="162" t="s">
        <v>1</v>
      </c>
      <c r="N276" s="163" t="s">
        <v>33</v>
      </c>
      <c r="O276" s="164">
        <v>0.27193000000000001</v>
      </c>
      <c r="P276" s="164">
        <f t="shared" si="51"/>
        <v>0.81579000000000002</v>
      </c>
      <c r="Q276" s="164">
        <v>9.6000000000000002E-5</v>
      </c>
      <c r="R276" s="164">
        <f t="shared" si="52"/>
        <v>2.8800000000000001E-4</v>
      </c>
      <c r="S276" s="164">
        <v>0</v>
      </c>
      <c r="T276" s="165">
        <f t="shared" si="5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66" t="s">
        <v>203</v>
      </c>
      <c r="AT276" s="166" t="s">
        <v>128</v>
      </c>
      <c r="AU276" s="166" t="s">
        <v>108</v>
      </c>
      <c r="AY276" s="17" t="s">
        <v>125</v>
      </c>
      <c r="BE276" s="167">
        <f t="shared" si="54"/>
        <v>0</v>
      </c>
      <c r="BF276" s="167">
        <f t="shared" si="55"/>
        <v>0</v>
      </c>
      <c r="BG276" s="167">
        <f t="shared" si="56"/>
        <v>0</v>
      </c>
      <c r="BH276" s="167">
        <f t="shared" si="57"/>
        <v>0</v>
      </c>
      <c r="BI276" s="167">
        <f t="shared" si="58"/>
        <v>0</v>
      </c>
      <c r="BJ276" s="17" t="s">
        <v>108</v>
      </c>
      <c r="BK276" s="167">
        <f t="shared" si="59"/>
        <v>0</v>
      </c>
      <c r="BL276" s="17" t="s">
        <v>203</v>
      </c>
      <c r="BM276" s="166" t="s">
        <v>530</v>
      </c>
    </row>
    <row r="277" spans="1:65" s="13" customFormat="1">
      <c r="B277" s="168"/>
      <c r="D277" s="169" t="s">
        <v>134</v>
      </c>
      <c r="E277" s="170" t="s">
        <v>1</v>
      </c>
      <c r="F277" s="171" t="s">
        <v>531</v>
      </c>
      <c r="H277" s="172">
        <v>1.5</v>
      </c>
      <c r="L277" s="168"/>
      <c r="M277" s="173"/>
      <c r="N277" s="174"/>
      <c r="O277" s="174"/>
      <c r="P277" s="174"/>
      <c r="Q277" s="174"/>
      <c r="R277" s="174"/>
      <c r="S277" s="174"/>
      <c r="T277" s="175"/>
      <c r="AT277" s="170" t="s">
        <v>134</v>
      </c>
      <c r="AU277" s="170" t="s">
        <v>108</v>
      </c>
      <c r="AV277" s="13" t="s">
        <v>108</v>
      </c>
      <c r="AW277" s="13" t="s">
        <v>24</v>
      </c>
      <c r="AX277" s="13" t="s">
        <v>67</v>
      </c>
      <c r="AY277" s="170" t="s">
        <v>125</v>
      </c>
    </row>
    <row r="278" spans="1:65" s="13" customFormat="1">
      <c r="B278" s="168"/>
      <c r="D278" s="169" t="s">
        <v>134</v>
      </c>
      <c r="E278" s="170" t="s">
        <v>1</v>
      </c>
      <c r="F278" s="171" t="s">
        <v>532</v>
      </c>
      <c r="H278" s="172">
        <v>1.5</v>
      </c>
      <c r="L278" s="168"/>
      <c r="M278" s="173"/>
      <c r="N278" s="174"/>
      <c r="O278" s="174"/>
      <c r="P278" s="174"/>
      <c r="Q278" s="174"/>
      <c r="R278" s="174"/>
      <c r="S278" s="174"/>
      <c r="T278" s="175"/>
      <c r="AT278" s="170" t="s">
        <v>134</v>
      </c>
      <c r="AU278" s="170" t="s">
        <v>108</v>
      </c>
      <c r="AV278" s="13" t="s">
        <v>108</v>
      </c>
      <c r="AW278" s="13" t="s">
        <v>24</v>
      </c>
      <c r="AX278" s="13" t="s">
        <v>67</v>
      </c>
      <c r="AY278" s="170" t="s">
        <v>125</v>
      </c>
    </row>
    <row r="279" spans="1:65" s="14" customFormat="1">
      <c r="B279" s="176"/>
      <c r="D279" s="169" t="s">
        <v>134</v>
      </c>
      <c r="E279" s="177" t="s">
        <v>1</v>
      </c>
      <c r="F279" s="178" t="s">
        <v>230</v>
      </c>
      <c r="H279" s="179">
        <v>3</v>
      </c>
      <c r="L279" s="176"/>
      <c r="M279" s="180"/>
      <c r="N279" s="181"/>
      <c r="O279" s="181"/>
      <c r="P279" s="181"/>
      <c r="Q279" s="181"/>
      <c r="R279" s="181"/>
      <c r="S279" s="181"/>
      <c r="T279" s="182"/>
      <c r="AT279" s="177" t="s">
        <v>134</v>
      </c>
      <c r="AU279" s="177" t="s">
        <v>108</v>
      </c>
      <c r="AV279" s="14" t="s">
        <v>132</v>
      </c>
      <c r="AW279" s="14" t="s">
        <v>24</v>
      </c>
      <c r="AX279" s="14" t="s">
        <v>75</v>
      </c>
      <c r="AY279" s="177" t="s">
        <v>125</v>
      </c>
    </row>
    <row r="280" spans="1:65" s="2" customFormat="1" ht="16.5" customHeight="1">
      <c r="A280" s="29"/>
      <c r="B280" s="122"/>
      <c r="C280" s="155" t="s">
        <v>533</v>
      </c>
      <c r="D280" s="155" t="s">
        <v>128</v>
      </c>
      <c r="E280" s="156" t="s">
        <v>534</v>
      </c>
      <c r="F280" s="157" t="s">
        <v>904</v>
      </c>
      <c r="G280" s="158" t="s">
        <v>183</v>
      </c>
      <c r="H280" s="159">
        <v>26.7</v>
      </c>
      <c r="I280" s="160">
        <v>0</v>
      </c>
      <c r="J280" s="160">
        <f>ROUND(I280*H280,2)</f>
        <v>0</v>
      </c>
      <c r="K280" s="161"/>
      <c r="L280" s="30"/>
      <c r="M280" s="162" t="s">
        <v>1</v>
      </c>
      <c r="N280" s="163" t="s">
        <v>33</v>
      </c>
      <c r="O280" s="164">
        <v>0.75061</v>
      </c>
      <c r="P280" s="164">
        <f>O280*H280</f>
        <v>20.041287000000001</v>
      </c>
      <c r="Q280" s="164">
        <v>1.8000000000000001E-4</v>
      </c>
      <c r="R280" s="164">
        <f>Q280*H280</f>
        <v>4.8060000000000004E-3</v>
      </c>
      <c r="S280" s="164">
        <v>0</v>
      </c>
      <c r="T280" s="165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66" t="s">
        <v>203</v>
      </c>
      <c r="AT280" s="166" t="s">
        <v>128</v>
      </c>
      <c r="AU280" s="166" t="s">
        <v>108</v>
      </c>
      <c r="AY280" s="17" t="s">
        <v>125</v>
      </c>
      <c r="BE280" s="167">
        <f>IF(N280="základná",J280,0)</f>
        <v>0</v>
      </c>
      <c r="BF280" s="167">
        <f>IF(N280="znížená",J280,0)</f>
        <v>0</v>
      </c>
      <c r="BG280" s="167">
        <f>IF(N280="zákl. prenesená",J280,0)</f>
        <v>0</v>
      </c>
      <c r="BH280" s="167">
        <f>IF(N280="zníž. prenesená",J280,0)</f>
        <v>0</v>
      </c>
      <c r="BI280" s="167">
        <f>IF(N280="nulová",J280,0)</f>
        <v>0</v>
      </c>
      <c r="BJ280" s="17" t="s">
        <v>108</v>
      </c>
      <c r="BK280" s="167">
        <f>ROUND(I280*H280,2)</f>
        <v>0</v>
      </c>
      <c r="BL280" s="17" t="s">
        <v>203</v>
      </c>
      <c r="BM280" s="166" t="s">
        <v>535</v>
      </c>
    </row>
    <row r="281" spans="1:65" s="2" customFormat="1" ht="16.5" customHeight="1">
      <c r="A281" s="29"/>
      <c r="B281" s="122"/>
      <c r="C281" s="155" t="s">
        <v>536</v>
      </c>
      <c r="D281" s="155" t="s">
        <v>128</v>
      </c>
      <c r="E281" s="156" t="s">
        <v>537</v>
      </c>
      <c r="F281" s="157" t="s">
        <v>905</v>
      </c>
      <c r="G281" s="158" t="s">
        <v>183</v>
      </c>
      <c r="H281" s="159">
        <v>61.2</v>
      </c>
      <c r="I281" s="160">
        <v>0</v>
      </c>
      <c r="J281" s="160">
        <f>ROUND(I281*H281,2)</f>
        <v>0</v>
      </c>
      <c r="K281" s="161"/>
      <c r="L281" s="30"/>
      <c r="M281" s="162" t="s">
        <v>1</v>
      </c>
      <c r="N281" s="163" t="s">
        <v>33</v>
      </c>
      <c r="O281" s="164">
        <v>0.25090000000000001</v>
      </c>
      <c r="P281" s="164">
        <f>O281*H281</f>
        <v>15.355080000000001</v>
      </c>
      <c r="Q281" s="164">
        <v>1.6000000000000001E-4</v>
      </c>
      <c r="R281" s="164">
        <f>Q281*H281</f>
        <v>9.7920000000000021E-3</v>
      </c>
      <c r="S281" s="164">
        <v>0</v>
      </c>
      <c r="T281" s="165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66" t="s">
        <v>203</v>
      </c>
      <c r="AT281" s="166" t="s">
        <v>128</v>
      </c>
      <c r="AU281" s="166" t="s">
        <v>108</v>
      </c>
      <c r="AY281" s="17" t="s">
        <v>125</v>
      </c>
      <c r="BE281" s="167">
        <f>IF(N281="základná",J281,0)</f>
        <v>0</v>
      </c>
      <c r="BF281" s="167">
        <f>IF(N281="znížená",J281,0)</f>
        <v>0</v>
      </c>
      <c r="BG281" s="167">
        <f>IF(N281="zákl. prenesená",J281,0)</f>
        <v>0</v>
      </c>
      <c r="BH281" s="167">
        <f>IF(N281="zníž. prenesená",J281,0)</f>
        <v>0</v>
      </c>
      <c r="BI281" s="167">
        <f>IF(N281="nulová",J281,0)</f>
        <v>0</v>
      </c>
      <c r="BJ281" s="17" t="s">
        <v>108</v>
      </c>
      <c r="BK281" s="167">
        <f>ROUND(I281*H281,2)</f>
        <v>0</v>
      </c>
      <c r="BL281" s="17" t="s">
        <v>203</v>
      </c>
      <c r="BM281" s="166" t="s">
        <v>538</v>
      </c>
    </row>
    <row r="282" spans="1:65" s="2" customFormat="1" ht="16.5" customHeight="1">
      <c r="A282" s="29"/>
      <c r="B282" s="122"/>
      <c r="C282" s="155" t="s">
        <v>539</v>
      </c>
      <c r="D282" s="155" t="s">
        <v>128</v>
      </c>
      <c r="E282" s="156" t="s">
        <v>540</v>
      </c>
      <c r="F282" s="157" t="s">
        <v>849</v>
      </c>
      <c r="G282" s="158" t="s">
        <v>140</v>
      </c>
      <c r="H282" s="159">
        <v>540</v>
      </c>
      <c r="I282" s="160">
        <v>0</v>
      </c>
      <c r="J282" s="160">
        <f>ROUND(I282*H282,2)</f>
        <v>0</v>
      </c>
      <c r="K282" s="161"/>
      <c r="L282" s="30"/>
      <c r="M282" s="162" t="s">
        <v>1</v>
      </c>
      <c r="N282" s="163" t="s">
        <v>33</v>
      </c>
      <c r="O282" s="164">
        <v>0.10407</v>
      </c>
      <c r="P282" s="164">
        <f>O282*H282</f>
        <v>56.197800000000001</v>
      </c>
      <c r="Q282" s="164">
        <v>5.0000000000000002E-5</v>
      </c>
      <c r="R282" s="164">
        <f>Q282*H282</f>
        <v>2.7E-2</v>
      </c>
      <c r="S282" s="164">
        <v>0</v>
      </c>
      <c r="T282" s="165">
        <f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66" t="s">
        <v>203</v>
      </c>
      <c r="AT282" s="166" t="s">
        <v>128</v>
      </c>
      <c r="AU282" s="166" t="s">
        <v>108</v>
      </c>
      <c r="AY282" s="17" t="s">
        <v>125</v>
      </c>
      <c r="BE282" s="167">
        <f>IF(N282="základná",J282,0)</f>
        <v>0</v>
      </c>
      <c r="BF282" s="167">
        <f>IF(N282="znížená",J282,0)</f>
        <v>0</v>
      </c>
      <c r="BG282" s="167">
        <f>IF(N282="zákl. prenesená",J282,0)</f>
        <v>0</v>
      </c>
      <c r="BH282" s="167">
        <f>IF(N282="zníž. prenesená",J282,0)</f>
        <v>0</v>
      </c>
      <c r="BI282" s="167">
        <f>IF(N282="nulová",J282,0)</f>
        <v>0</v>
      </c>
      <c r="BJ282" s="17" t="s">
        <v>108</v>
      </c>
      <c r="BK282" s="167">
        <f>ROUND(I282*H282,2)</f>
        <v>0</v>
      </c>
      <c r="BL282" s="17" t="s">
        <v>203</v>
      </c>
      <c r="BM282" s="166" t="s">
        <v>541</v>
      </c>
    </row>
    <row r="283" spans="1:65" s="13" customFormat="1">
      <c r="B283" s="168"/>
      <c r="D283" s="169" t="s">
        <v>134</v>
      </c>
      <c r="E283" s="170" t="s">
        <v>1</v>
      </c>
      <c r="F283" s="171" t="s">
        <v>542</v>
      </c>
      <c r="H283" s="172">
        <v>430</v>
      </c>
      <c r="L283" s="168"/>
      <c r="M283" s="173"/>
      <c r="N283" s="174"/>
      <c r="O283" s="174"/>
      <c r="P283" s="174"/>
      <c r="Q283" s="174"/>
      <c r="R283" s="174"/>
      <c r="S283" s="174"/>
      <c r="T283" s="175"/>
      <c r="AT283" s="170" t="s">
        <v>134</v>
      </c>
      <c r="AU283" s="170" t="s">
        <v>108</v>
      </c>
      <c r="AV283" s="13" t="s">
        <v>108</v>
      </c>
      <c r="AW283" s="13" t="s">
        <v>24</v>
      </c>
      <c r="AX283" s="13" t="s">
        <v>67</v>
      </c>
      <c r="AY283" s="170" t="s">
        <v>125</v>
      </c>
    </row>
    <row r="284" spans="1:65" s="13" customFormat="1">
      <c r="B284" s="168"/>
      <c r="D284" s="169" t="s">
        <v>134</v>
      </c>
      <c r="E284" s="170" t="s">
        <v>1</v>
      </c>
      <c r="F284" s="171" t="s">
        <v>543</v>
      </c>
      <c r="H284" s="172">
        <v>110</v>
      </c>
      <c r="L284" s="168"/>
      <c r="M284" s="173"/>
      <c r="N284" s="174"/>
      <c r="O284" s="174"/>
      <c r="P284" s="174"/>
      <c r="Q284" s="174"/>
      <c r="R284" s="174"/>
      <c r="S284" s="174"/>
      <c r="T284" s="175"/>
      <c r="AT284" s="170" t="s">
        <v>134</v>
      </c>
      <c r="AU284" s="170" t="s">
        <v>108</v>
      </c>
      <c r="AV284" s="13" t="s">
        <v>108</v>
      </c>
      <c r="AW284" s="13" t="s">
        <v>24</v>
      </c>
      <c r="AX284" s="13" t="s">
        <v>67</v>
      </c>
      <c r="AY284" s="170" t="s">
        <v>125</v>
      </c>
    </row>
    <row r="285" spans="1:65" s="14" customFormat="1">
      <c r="B285" s="176"/>
      <c r="D285" s="169" t="s">
        <v>134</v>
      </c>
      <c r="E285" s="177" t="s">
        <v>1</v>
      </c>
      <c r="F285" s="178" t="s">
        <v>230</v>
      </c>
      <c r="H285" s="179">
        <v>540</v>
      </c>
      <c r="L285" s="176"/>
      <c r="M285" s="180"/>
      <c r="N285" s="181"/>
      <c r="O285" s="181"/>
      <c r="P285" s="181"/>
      <c r="Q285" s="181"/>
      <c r="R285" s="181"/>
      <c r="S285" s="181"/>
      <c r="T285" s="182"/>
      <c r="AT285" s="177" t="s">
        <v>134</v>
      </c>
      <c r="AU285" s="177" t="s">
        <v>108</v>
      </c>
      <c r="AV285" s="14" t="s">
        <v>132</v>
      </c>
      <c r="AW285" s="14" t="s">
        <v>24</v>
      </c>
      <c r="AX285" s="14" t="s">
        <v>75</v>
      </c>
      <c r="AY285" s="177" t="s">
        <v>125</v>
      </c>
    </row>
    <row r="286" spans="1:65" s="2" customFormat="1" ht="24" customHeight="1">
      <c r="A286" s="29"/>
      <c r="B286" s="122"/>
      <c r="C286" s="155" t="s">
        <v>544</v>
      </c>
      <c r="D286" s="155" t="s">
        <v>128</v>
      </c>
      <c r="E286" s="156" t="s">
        <v>545</v>
      </c>
      <c r="F286" s="157" t="s">
        <v>906</v>
      </c>
      <c r="G286" s="158" t="s">
        <v>140</v>
      </c>
      <c r="H286" s="159">
        <v>431</v>
      </c>
      <c r="I286" s="160">
        <v>0</v>
      </c>
      <c r="J286" s="160">
        <f t="shared" ref="J286:J315" si="60">ROUND(I286*H286,2)</f>
        <v>0</v>
      </c>
      <c r="K286" s="161"/>
      <c r="L286" s="30"/>
      <c r="M286" s="162" t="s">
        <v>1</v>
      </c>
      <c r="N286" s="163" t="s">
        <v>33</v>
      </c>
      <c r="O286" s="164">
        <v>0.11561</v>
      </c>
      <c r="P286" s="164">
        <f t="shared" ref="P286:P315" si="61">O286*H286</f>
        <v>49.827910000000003</v>
      </c>
      <c r="Q286" s="164">
        <v>3.5340000000000002E-4</v>
      </c>
      <c r="R286" s="164">
        <f t="shared" ref="R286:R315" si="62">Q286*H286</f>
        <v>0.15231540000000002</v>
      </c>
      <c r="S286" s="164">
        <v>0</v>
      </c>
      <c r="T286" s="165">
        <f t="shared" ref="T286:T315" si="63"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166" t="s">
        <v>203</v>
      </c>
      <c r="AT286" s="166" t="s">
        <v>128</v>
      </c>
      <c r="AU286" s="166" t="s">
        <v>108</v>
      </c>
      <c r="AY286" s="17" t="s">
        <v>125</v>
      </c>
      <c r="BE286" s="167">
        <f t="shared" ref="BE286:BE315" si="64">IF(N286="základná",J286,0)</f>
        <v>0</v>
      </c>
      <c r="BF286" s="167">
        <f t="shared" ref="BF286:BF315" si="65">IF(N286="znížená",J286,0)</f>
        <v>0</v>
      </c>
      <c r="BG286" s="167">
        <f t="shared" ref="BG286:BG315" si="66">IF(N286="zákl. prenesená",J286,0)</f>
        <v>0</v>
      </c>
      <c r="BH286" s="167">
        <f t="shared" ref="BH286:BH315" si="67">IF(N286="zníž. prenesená",J286,0)</f>
        <v>0</v>
      </c>
      <c r="BI286" s="167">
        <f t="shared" ref="BI286:BI315" si="68">IF(N286="nulová",J286,0)</f>
        <v>0</v>
      </c>
      <c r="BJ286" s="17" t="s">
        <v>108</v>
      </c>
      <c r="BK286" s="167">
        <f t="shared" ref="BK286:BK315" si="69">ROUND(I286*H286,2)</f>
        <v>0</v>
      </c>
      <c r="BL286" s="17" t="s">
        <v>203</v>
      </c>
      <c r="BM286" s="166" t="s">
        <v>546</v>
      </c>
    </row>
    <row r="287" spans="1:65" s="2" customFormat="1" ht="24" customHeight="1">
      <c r="A287" s="29"/>
      <c r="B287" s="122"/>
      <c r="C287" s="155" t="s">
        <v>547</v>
      </c>
      <c r="D287" s="155" t="s">
        <v>128</v>
      </c>
      <c r="E287" s="156" t="s">
        <v>548</v>
      </c>
      <c r="F287" s="157" t="s">
        <v>914</v>
      </c>
      <c r="G287" s="158" t="s">
        <v>140</v>
      </c>
      <c r="H287" s="159">
        <v>37.5</v>
      </c>
      <c r="I287" s="160">
        <v>0</v>
      </c>
      <c r="J287" s="160">
        <f t="shared" si="60"/>
        <v>0</v>
      </c>
      <c r="K287" s="161"/>
      <c r="L287" s="30"/>
      <c r="M287" s="162" t="s">
        <v>1</v>
      </c>
      <c r="N287" s="163" t="s">
        <v>33</v>
      </c>
      <c r="O287" s="164">
        <v>0.11561</v>
      </c>
      <c r="P287" s="164">
        <f t="shared" si="61"/>
        <v>4.335375</v>
      </c>
      <c r="Q287" s="164">
        <v>3.5340000000000002E-4</v>
      </c>
      <c r="R287" s="164">
        <f t="shared" si="62"/>
        <v>1.32525E-2</v>
      </c>
      <c r="S287" s="164">
        <v>0</v>
      </c>
      <c r="T287" s="165">
        <f t="shared" si="63"/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66" t="s">
        <v>203</v>
      </c>
      <c r="AT287" s="166" t="s">
        <v>128</v>
      </c>
      <c r="AU287" s="166" t="s">
        <v>108</v>
      </c>
      <c r="AY287" s="17" t="s">
        <v>125</v>
      </c>
      <c r="BE287" s="167">
        <f t="shared" si="64"/>
        <v>0</v>
      </c>
      <c r="BF287" s="167">
        <f t="shared" si="65"/>
        <v>0</v>
      </c>
      <c r="BG287" s="167">
        <f t="shared" si="66"/>
        <v>0</v>
      </c>
      <c r="BH287" s="167">
        <f t="shared" si="67"/>
        <v>0</v>
      </c>
      <c r="BI287" s="167">
        <f t="shared" si="68"/>
        <v>0</v>
      </c>
      <c r="BJ287" s="17" t="s">
        <v>108</v>
      </c>
      <c r="BK287" s="167">
        <f t="shared" si="69"/>
        <v>0</v>
      </c>
      <c r="BL287" s="17" t="s">
        <v>203</v>
      </c>
      <c r="BM287" s="166" t="s">
        <v>549</v>
      </c>
    </row>
    <row r="288" spans="1:65" s="2" customFormat="1" ht="16.5" customHeight="1">
      <c r="A288" s="29"/>
      <c r="B288" s="122"/>
      <c r="C288" s="183" t="s">
        <v>550</v>
      </c>
      <c r="D288" s="183" t="s">
        <v>232</v>
      </c>
      <c r="E288" s="184" t="s">
        <v>551</v>
      </c>
      <c r="F288" s="185" t="s">
        <v>552</v>
      </c>
      <c r="G288" s="186" t="s">
        <v>178</v>
      </c>
      <c r="H288" s="187">
        <v>7450</v>
      </c>
      <c r="I288" s="188">
        <v>0</v>
      </c>
      <c r="J288" s="188">
        <f t="shared" si="60"/>
        <v>0</v>
      </c>
      <c r="K288" s="189"/>
      <c r="L288" s="190"/>
      <c r="M288" s="191" t="s">
        <v>1</v>
      </c>
      <c r="N288" s="192" t="s">
        <v>33</v>
      </c>
      <c r="O288" s="164">
        <v>0</v>
      </c>
      <c r="P288" s="164">
        <f t="shared" si="61"/>
        <v>0</v>
      </c>
      <c r="Q288" s="164">
        <v>0</v>
      </c>
      <c r="R288" s="164">
        <f t="shared" si="62"/>
        <v>0</v>
      </c>
      <c r="S288" s="164">
        <v>0</v>
      </c>
      <c r="T288" s="165">
        <f t="shared" si="63"/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66" t="s">
        <v>165</v>
      </c>
      <c r="AT288" s="166" t="s">
        <v>232</v>
      </c>
      <c r="AU288" s="166" t="s">
        <v>108</v>
      </c>
      <c r="AY288" s="17" t="s">
        <v>125</v>
      </c>
      <c r="BE288" s="167">
        <f t="shared" si="64"/>
        <v>0</v>
      </c>
      <c r="BF288" s="167">
        <f t="shared" si="65"/>
        <v>0</v>
      </c>
      <c r="BG288" s="167">
        <f t="shared" si="66"/>
        <v>0</v>
      </c>
      <c r="BH288" s="167">
        <f t="shared" si="67"/>
        <v>0</v>
      </c>
      <c r="BI288" s="167">
        <f t="shared" si="68"/>
        <v>0</v>
      </c>
      <c r="BJ288" s="17" t="s">
        <v>108</v>
      </c>
      <c r="BK288" s="167">
        <f t="shared" si="69"/>
        <v>0</v>
      </c>
      <c r="BL288" s="17" t="s">
        <v>132</v>
      </c>
      <c r="BM288" s="166" t="s">
        <v>553</v>
      </c>
    </row>
    <row r="289" spans="1:65" s="2" customFormat="1" ht="16.5" customHeight="1">
      <c r="A289" s="29"/>
      <c r="B289" s="122"/>
      <c r="C289" s="183" t="s">
        <v>554</v>
      </c>
      <c r="D289" s="183" t="s">
        <v>232</v>
      </c>
      <c r="E289" s="184" t="s">
        <v>555</v>
      </c>
      <c r="F289" s="185" t="s">
        <v>556</v>
      </c>
      <c r="G289" s="186" t="s">
        <v>178</v>
      </c>
      <c r="H289" s="187">
        <v>92</v>
      </c>
      <c r="I289" s="188">
        <v>0</v>
      </c>
      <c r="J289" s="188">
        <f t="shared" si="60"/>
        <v>0</v>
      </c>
      <c r="K289" s="189"/>
      <c r="L289" s="190"/>
      <c r="M289" s="191" t="s">
        <v>1</v>
      </c>
      <c r="N289" s="192" t="s">
        <v>33</v>
      </c>
      <c r="O289" s="164">
        <v>0</v>
      </c>
      <c r="P289" s="164">
        <f t="shared" si="61"/>
        <v>0</v>
      </c>
      <c r="Q289" s="164">
        <v>0</v>
      </c>
      <c r="R289" s="164">
        <f t="shared" si="62"/>
        <v>0</v>
      </c>
      <c r="S289" s="164">
        <v>0</v>
      </c>
      <c r="T289" s="165">
        <f t="shared" si="63"/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166" t="s">
        <v>165</v>
      </c>
      <c r="AT289" s="166" t="s">
        <v>232</v>
      </c>
      <c r="AU289" s="166" t="s">
        <v>108</v>
      </c>
      <c r="AY289" s="17" t="s">
        <v>125</v>
      </c>
      <c r="BE289" s="167">
        <f t="shared" si="64"/>
        <v>0</v>
      </c>
      <c r="BF289" s="167">
        <f t="shared" si="65"/>
        <v>0</v>
      </c>
      <c r="BG289" s="167">
        <f t="shared" si="66"/>
        <v>0</v>
      </c>
      <c r="BH289" s="167">
        <f t="shared" si="67"/>
        <v>0</v>
      </c>
      <c r="BI289" s="167">
        <f t="shared" si="68"/>
        <v>0</v>
      </c>
      <c r="BJ289" s="17" t="s">
        <v>108</v>
      </c>
      <c r="BK289" s="167">
        <f t="shared" si="69"/>
        <v>0</v>
      </c>
      <c r="BL289" s="17" t="s">
        <v>132</v>
      </c>
      <c r="BM289" s="166" t="s">
        <v>557</v>
      </c>
    </row>
    <row r="290" spans="1:65" s="2" customFormat="1" ht="16.5" customHeight="1">
      <c r="A290" s="29"/>
      <c r="B290" s="122"/>
      <c r="C290" s="183" t="s">
        <v>558</v>
      </c>
      <c r="D290" s="183" t="s">
        <v>232</v>
      </c>
      <c r="E290" s="184" t="s">
        <v>559</v>
      </c>
      <c r="F290" s="185" t="s">
        <v>560</v>
      </c>
      <c r="G290" s="186" t="s">
        <v>178</v>
      </c>
      <c r="H290" s="187">
        <v>6</v>
      </c>
      <c r="I290" s="188">
        <v>0</v>
      </c>
      <c r="J290" s="188">
        <f t="shared" si="60"/>
        <v>0</v>
      </c>
      <c r="K290" s="189"/>
      <c r="L290" s="190"/>
      <c r="M290" s="191" t="s">
        <v>1</v>
      </c>
      <c r="N290" s="192" t="s">
        <v>33</v>
      </c>
      <c r="O290" s="164">
        <v>0</v>
      </c>
      <c r="P290" s="164">
        <f t="shared" si="61"/>
        <v>0</v>
      </c>
      <c r="Q290" s="164">
        <v>0</v>
      </c>
      <c r="R290" s="164">
        <f t="shared" si="62"/>
        <v>0</v>
      </c>
      <c r="S290" s="164">
        <v>0</v>
      </c>
      <c r="T290" s="165">
        <f t="shared" si="63"/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66" t="s">
        <v>165</v>
      </c>
      <c r="AT290" s="166" t="s">
        <v>232</v>
      </c>
      <c r="AU290" s="166" t="s">
        <v>108</v>
      </c>
      <c r="AY290" s="17" t="s">
        <v>125</v>
      </c>
      <c r="BE290" s="167">
        <f t="shared" si="64"/>
        <v>0</v>
      </c>
      <c r="BF290" s="167">
        <f t="shared" si="65"/>
        <v>0</v>
      </c>
      <c r="BG290" s="167">
        <f t="shared" si="66"/>
        <v>0</v>
      </c>
      <c r="BH290" s="167">
        <f t="shared" si="67"/>
        <v>0</v>
      </c>
      <c r="BI290" s="167">
        <f t="shared" si="68"/>
        <v>0</v>
      </c>
      <c r="BJ290" s="17" t="s">
        <v>108</v>
      </c>
      <c r="BK290" s="167">
        <f t="shared" si="69"/>
        <v>0</v>
      </c>
      <c r="BL290" s="17" t="s">
        <v>132</v>
      </c>
      <c r="BM290" s="166" t="s">
        <v>561</v>
      </c>
    </row>
    <row r="291" spans="1:65" s="2" customFormat="1" ht="16.5" customHeight="1">
      <c r="A291" s="29"/>
      <c r="B291" s="122"/>
      <c r="C291" s="183" t="s">
        <v>562</v>
      </c>
      <c r="D291" s="183" t="s">
        <v>232</v>
      </c>
      <c r="E291" s="184" t="s">
        <v>563</v>
      </c>
      <c r="F291" s="185" t="s">
        <v>564</v>
      </c>
      <c r="G291" s="186" t="s">
        <v>178</v>
      </c>
      <c r="H291" s="187">
        <v>6</v>
      </c>
      <c r="I291" s="188">
        <v>0</v>
      </c>
      <c r="J291" s="188">
        <f t="shared" si="60"/>
        <v>0</v>
      </c>
      <c r="K291" s="189"/>
      <c r="L291" s="190"/>
      <c r="M291" s="191" t="s">
        <v>1</v>
      </c>
      <c r="N291" s="192" t="s">
        <v>33</v>
      </c>
      <c r="O291" s="164">
        <v>0</v>
      </c>
      <c r="P291" s="164">
        <f t="shared" si="61"/>
        <v>0</v>
      </c>
      <c r="Q291" s="164">
        <v>0</v>
      </c>
      <c r="R291" s="164">
        <f t="shared" si="62"/>
        <v>0</v>
      </c>
      <c r="S291" s="164">
        <v>0</v>
      </c>
      <c r="T291" s="165">
        <f t="shared" si="63"/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166" t="s">
        <v>165</v>
      </c>
      <c r="AT291" s="166" t="s">
        <v>232</v>
      </c>
      <c r="AU291" s="166" t="s">
        <v>108</v>
      </c>
      <c r="AY291" s="17" t="s">
        <v>125</v>
      </c>
      <c r="BE291" s="167">
        <f t="shared" si="64"/>
        <v>0</v>
      </c>
      <c r="BF291" s="167">
        <f t="shared" si="65"/>
        <v>0</v>
      </c>
      <c r="BG291" s="167">
        <f t="shared" si="66"/>
        <v>0</v>
      </c>
      <c r="BH291" s="167">
        <f t="shared" si="67"/>
        <v>0</v>
      </c>
      <c r="BI291" s="167">
        <f t="shared" si="68"/>
        <v>0</v>
      </c>
      <c r="BJ291" s="17" t="s">
        <v>108</v>
      </c>
      <c r="BK291" s="167">
        <f t="shared" si="69"/>
        <v>0</v>
      </c>
      <c r="BL291" s="17" t="s">
        <v>132</v>
      </c>
      <c r="BM291" s="166" t="s">
        <v>565</v>
      </c>
    </row>
    <row r="292" spans="1:65" s="2" customFormat="1" ht="16.5" customHeight="1">
      <c r="A292" s="29"/>
      <c r="B292" s="122"/>
      <c r="C292" s="183" t="s">
        <v>566</v>
      </c>
      <c r="D292" s="183" t="s">
        <v>232</v>
      </c>
      <c r="E292" s="184" t="s">
        <v>567</v>
      </c>
      <c r="F292" s="185" t="s">
        <v>568</v>
      </c>
      <c r="G292" s="186" t="s">
        <v>178</v>
      </c>
      <c r="H292" s="187">
        <v>73</v>
      </c>
      <c r="I292" s="188">
        <v>0</v>
      </c>
      <c r="J292" s="188">
        <f t="shared" si="60"/>
        <v>0</v>
      </c>
      <c r="K292" s="189"/>
      <c r="L292" s="190"/>
      <c r="M292" s="191" t="s">
        <v>1</v>
      </c>
      <c r="N292" s="192" t="s">
        <v>33</v>
      </c>
      <c r="O292" s="164">
        <v>0</v>
      </c>
      <c r="P292" s="164">
        <f t="shared" si="61"/>
        <v>0</v>
      </c>
      <c r="Q292" s="164">
        <v>0</v>
      </c>
      <c r="R292" s="164">
        <f t="shared" si="62"/>
        <v>0</v>
      </c>
      <c r="S292" s="164">
        <v>0</v>
      </c>
      <c r="T292" s="165">
        <f t="shared" si="63"/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66" t="s">
        <v>165</v>
      </c>
      <c r="AT292" s="166" t="s">
        <v>232</v>
      </c>
      <c r="AU292" s="166" t="s">
        <v>108</v>
      </c>
      <c r="AY292" s="17" t="s">
        <v>125</v>
      </c>
      <c r="BE292" s="167">
        <f t="shared" si="64"/>
        <v>0</v>
      </c>
      <c r="BF292" s="167">
        <f t="shared" si="65"/>
        <v>0</v>
      </c>
      <c r="BG292" s="167">
        <f t="shared" si="66"/>
        <v>0</v>
      </c>
      <c r="BH292" s="167">
        <f t="shared" si="67"/>
        <v>0</v>
      </c>
      <c r="BI292" s="167">
        <f t="shared" si="68"/>
        <v>0</v>
      </c>
      <c r="BJ292" s="17" t="s">
        <v>108</v>
      </c>
      <c r="BK292" s="167">
        <f t="shared" si="69"/>
        <v>0</v>
      </c>
      <c r="BL292" s="17" t="s">
        <v>132</v>
      </c>
      <c r="BM292" s="166" t="s">
        <v>569</v>
      </c>
    </row>
    <row r="293" spans="1:65" s="2" customFormat="1" ht="16.5" customHeight="1">
      <c r="A293" s="29"/>
      <c r="B293" s="122"/>
      <c r="C293" s="183" t="s">
        <v>215</v>
      </c>
      <c r="D293" s="183" t="s">
        <v>232</v>
      </c>
      <c r="E293" s="184" t="s">
        <v>570</v>
      </c>
      <c r="F293" s="185" t="s">
        <v>571</v>
      </c>
      <c r="G293" s="186" t="s">
        <v>178</v>
      </c>
      <c r="H293" s="187">
        <v>308</v>
      </c>
      <c r="I293" s="188">
        <v>0</v>
      </c>
      <c r="J293" s="188">
        <f t="shared" si="60"/>
        <v>0</v>
      </c>
      <c r="K293" s="189"/>
      <c r="L293" s="190"/>
      <c r="M293" s="191" t="s">
        <v>1</v>
      </c>
      <c r="N293" s="192" t="s">
        <v>33</v>
      </c>
      <c r="O293" s="164">
        <v>0</v>
      </c>
      <c r="P293" s="164">
        <f t="shared" si="61"/>
        <v>0</v>
      </c>
      <c r="Q293" s="164">
        <v>0</v>
      </c>
      <c r="R293" s="164">
        <f t="shared" si="62"/>
        <v>0</v>
      </c>
      <c r="S293" s="164">
        <v>0</v>
      </c>
      <c r="T293" s="165">
        <f t="shared" si="63"/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66" t="s">
        <v>165</v>
      </c>
      <c r="AT293" s="166" t="s">
        <v>232</v>
      </c>
      <c r="AU293" s="166" t="s">
        <v>108</v>
      </c>
      <c r="AY293" s="17" t="s">
        <v>125</v>
      </c>
      <c r="BE293" s="167">
        <f t="shared" si="64"/>
        <v>0</v>
      </c>
      <c r="BF293" s="167">
        <f t="shared" si="65"/>
        <v>0</v>
      </c>
      <c r="BG293" s="167">
        <f t="shared" si="66"/>
        <v>0</v>
      </c>
      <c r="BH293" s="167">
        <f t="shared" si="67"/>
        <v>0</v>
      </c>
      <c r="BI293" s="167">
        <f t="shared" si="68"/>
        <v>0</v>
      </c>
      <c r="BJ293" s="17" t="s">
        <v>108</v>
      </c>
      <c r="BK293" s="167">
        <f t="shared" si="69"/>
        <v>0</v>
      </c>
      <c r="BL293" s="17" t="s">
        <v>132</v>
      </c>
      <c r="BM293" s="166" t="s">
        <v>572</v>
      </c>
    </row>
    <row r="294" spans="1:65" s="2" customFormat="1" ht="16.5" customHeight="1">
      <c r="A294" s="29"/>
      <c r="B294" s="122"/>
      <c r="C294" s="183" t="s">
        <v>573</v>
      </c>
      <c r="D294" s="183" t="s">
        <v>232</v>
      </c>
      <c r="E294" s="184" t="s">
        <v>574</v>
      </c>
      <c r="F294" s="185" t="s">
        <v>575</v>
      </c>
      <c r="G294" s="186" t="s">
        <v>178</v>
      </c>
      <c r="H294" s="187">
        <v>3</v>
      </c>
      <c r="I294" s="188">
        <v>0</v>
      </c>
      <c r="J294" s="188">
        <f t="shared" si="60"/>
        <v>0</v>
      </c>
      <c r="K294" s="189"/>
      <c r="L294" s="190"/>
      <c r="M294" s="191" t="s">
        <v>1</v>
      </c>
      <c r="N294" s="192" t="s">
        <v>33</v>
      </c>
      <c r="O294" s="164">
        <v>0</v>
      </c>
      <c r="P294" s="164">
        <f t="shared" si="61"/>
        <v>0</v>
      </c>
      <c r="Q294" s="164">
        <v>0</v>
      </c>
      <c r="R294" s="164">
        <f t="shared" si="62"/>
        <v>0</v>
      </c>
      <c r="S294" s="164">
        <v>0</v>
      </c>
      <c r="T294" s="165">
        <f t="shared" si="63"/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66" t="s">
        <v>165</v>
      </c>
      <c r="AT294" s="166" t="s">
        <v>232</v>
      </c>
      <c r="AU294" s="166" t="s">
        <v>108</v>
      </c>
      <c r="AY294" s="17" t="s">
        <v>125</v>
      </c>
      <c r="BE294" s="167">
        <f t="shared" si="64"/>
        <v>0</v>
      </c>
      <c r="BF294" s="167">
        <f t="shared" si="65"/>
        <v>0</v>
      </c>
      <c r="BG294" s="167">
        <f t="shared" si="66"/>
        <v>0</v>
      </c>
      <c r="BH294" s="167">
        <f t="shared" si="67"/>
        <v>0</v>
      </c>
      <c r="BI294" s="167">
        <f t="shared" si="68"/>
        <v>0</v>
      </c>
      <c r="BJ294" s="17" t="s">
        <v>108</v>
      </c>
      <c r="BK294" s="167">
        <f t="shared" si="69"/>
        <v>0</v>
      </c>
      <c r="BL294" s="17" t="s">
        <v>132</v>
      </c>
      <c r="BM294" s="166" t="s">
        <v>576</v>
      </c>
    </row>
    <row r="295" spans="1:65" s="2" customFormat="1" ht="16.5" customHeight="1">
      <c r="A295" s="29"/>
      <c r="B295" s="122"/>
      <c r="C295" s="183" t="s">
        <v>577</v>
      </c>
      <c r="D295" s="183" t="s">
        <v>232</v>
      </c>
      <c r="E295" s="184" t="s">
        <v>578</v>
      </c>
      <c r="F295" s="185" t="s">
        <v>579</v>
      </c>
      <c r="G295" s="186" t="s">
        <v>178</v>
      </c>
      <c r="H295" s="187">
        <v>2</v>
      </c>
      <c r="I295" s="188">
        <v>0</v>
      </c>
      <c r="J295" s="188">
        <f t="shared" si="60"/>
        <v>0</v>
      </c>
      <c r="K295" s="189"/>
      <c r="L295" s="190"/>
      <c r="M295" s="191" t="s">
        <v>1</v>
      </c>
      <c r="N295" s="192" t="s">
        <v>33</v>
      </c>
      <c r="O295" s="164">
        <v>0</v>
      </c>
      <c r="P295" s="164">
        <f t="shared" si="61"/>
        <v>0</v>
      </c>
      <c r="Q295" s="164">
        <v>0</v>
      </c>
      <c r="R295" s="164">
        <f t="shared" si="62"/>
        <v>0</v>
      </c>
      <c r="S295" s="164">
        <v>0</v>
      </c>
      <c r="T295" s="165">
        <f t="shared" si="63"/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166" t="s">
        <v>165</v>
      </c>
      <c r="AT295" s="166" t="s">
        <v>232</v>
      </c>
      <c r="AU295" s="166" t="s">
        <v>108</v>
      </c>
      <c r="AY295" s="17" t="s">
        <v>125</v>
      </c>
      <c r="BE295" s="167">
        <f t="shared" si="64"/>
        <v>0</v>
      </c>
      <c r="BF295" s="167">
        <f t="shared" si="65"/>
        <v>0</v>
      </c>
      <c r="BG295" s="167">
        <f t="shared" si="66"/>
        <v>0</v>
      </c>
      <c r="BH295" s="167">
        <f t="shared" si="67"/>
        <v>0</v>
      </c>
      <c r="BI295" s="167">
        <f t="shared" si="68"/>
        <v>0</v>
      </c>
      <c r="BJ295" s="17" t="s">
        <v>108</v>
      </c>
      <c r="BK295" s="167">
        <f t="shared" si="69"/>
        <v>0</v>
      </c>
      <c r="BL295" s="17" t="s">
        <v>132</v>
      </c>
      <c r="BM295" s="166" t="s">
        <v>580</v>
      </c>
    </row>
    <row r="296" spans="1:65" s="2" customFormat="1" ht="16.5" customHeight="1">
      <c r="A296" s="29"/>
      <c r="B296" s="122"/>
      <c r="C296" s="183" t="s">
        <v>581</v>
      </c>
      <c r="D296" s="183" t="s">
        <v>232</v>
      </c>
      <c r="E296" s="184" t="s">
        <v>582</v>
      </c>
      <c r="F296" s="185" t="s">
        <v>583</v>
      </c>
      <c r="G296" s="186" t="s">
        <v>178</v>
      </c>
      <c r="H296" s="187">
        <v>173</v>
      </c>
      <c r="I296" s="188">
        <v>0</v>
      </c>
      <c r="J296" s="188">
        <f t="shared" si="60"/>
        <v>0</v>
      </c>
      <c r="K296" s="189"/>
      <c r="L296" s="190"/>
      <c r="M296" s="191" t="s">
        <v>1</v>
      </c>
      <c r="N296" s="192" t="s">
        <v>33</v>
      </c>
      <c r="O296" s="164">
        <v>0</v>
      </c>
      <c r="P296" s="164">
        <f t="shared" si="61"/>
        <v>0</v>
      </c>
      <c r="Q296" s="164">
        <v>0</v>
      </c>
      <c r="R296" s="164">
        <f t="shared" si="62"/>
        <v>0</v>
      </c>
      <c r="S296" s="164">
        <v>0</v>
      </c>
      <c r="T296" s="165">
        <f t="shared" si="63"/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66" t="s">
        <v>165</v>
      </c>
      <c r="AT296" s="166" t="s">
        <v>232</v>
      </c>
      <c r="AU296" s="166" t="s">
        <v>108</v>
      </c>
      <c r="AY296" s="17" t="s">
        <v>125</v>
      </c>
      <c r="BE296" s="167">
        <f t="shared" si="64"/>
        <v>0</v>
      </c>
      <c r="BF296" s="167">
        <f t="shared" si="65"/>
        <v>0</v>
      </c>
      <c r="BG296" s="167">
        <f t="shared" si="66"/>
        <v>0</v>
      </c>
      <c r="BH296" s="167">
        <f t="shared" si="67"/>
        <v>0</v>
      </c>
      <c r="BI296" s="167">
        <f t="shared" si="68"/>
        <v>0</v>
      </c>
      <c r="BJ296" s="17" t="s">
        <v>108</v>
      </c>
      <c r="BK296" s="167">
        <f t="shared" si="69"/>
        <v>0</v>
      </c>
      <c r="BL296" s="17" t="s">
        <v>132</v>
      </c>
      <c r="BM296" s="166" t="s">
        <v>584</v>
      </c>
    </row>
    <row r="297" spans="1:65" s="2" customFormat="1" ht="16.5" customHeight="1">
      <c r="A297" s="29"/>
      <c r="B297" s="122"/>
      <c r="C297" s="183" t="s">
        <v>585</v>
      </c>
      <c r="D297" s="183" t="s">
        <v>232</v>
      </c>
      <c r="E297" s="184" t="s">
        <v>586</v>
      </c>
      <c r="F297" s="185" t="s">
        <v>587</v>
      </c>
      <c r="G297" s="186" t="s">
        <v>178</v>
      </c>
      <c r="H297" s="187">
        <v>179</v>
      </c>
      <c r="I297" s="188">
        <v>0</v>
      </c>
      <c r="J297" s="188">
        <f t="shared" si="60"/>
        <v>0</v>
      </c>
      <c r="K297" s="189"/>
      <c r="L297" s="190"/>
      <c r="M297" s="191" t="s">
        <v>1</v>
      </c>
      <c r="N297" s="192" t="s">
        <v>33</v>
      </c>
      <c r="O297" s="164">
        <v>0</v>
      </c>
      <c r="P297" s="164">
        <f t="shared" si="61"/>
        <v>0</v>
      </c>
      <c r="Q297" s="164">
        <v>0</v>
      </c>
      <c r="R297" s="164">
        <f t="shared" si="62"/>
        <v>0</v>
      </c>
      <c r="S297" s="164">
        <v>0</v>
      </c>
      <c r="T297" s="165">
        <f t="shared" si="63"/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66" t="s">
        <v>165</v>
      </c>
      <c r="AT297" s="166" t="s">
        <v>232</v>
      </c>
      <c r="AU297" s="166" t="s">
        <v>108</v>
      </c>
      <c r="AY297" s="17" t="s">
        <v>125</v>
      </c>
      <c r="BE297" s="167">
        <f t="shared" si="64"/>
        <v>0</v>
      </c>
      <c r="BF297" s="167">
        <f t="shared" si="65"/>
        <v>0</v>
      </c>
      <c r="BG297" s="167">
        <f t="shared" si="66"/>
        <v>0</v>
      </c>
      <c r="BH297" s="167">
        <f t="shared" si="67"/>
        <v>0</v>
      </c>
      <c r="BI297" s="167">
        <f t="shared" si="68"/>
        <v>0</v>
      </c>
      <c r="BJ297" s="17" t="s">
        <v>108</v>
      </c>
      <c r="BK297" s="167">
        <f t="shared" si="69"/>
        <v>0</v>
      </c>
      <c r="BL297" s="17" t="s">
        <v>132</v>
      </c>
      <c r="BM297" s="166" t="s">
        <v>588</v>
      </c>
    </row>
    <row r="298" spans="1:65" s="2" customFormat="1" ht="16.5" customHeight="1">
      <c r="A298" s="29"/>
      <c r="B298" s="122"/>
      <c r="C298" s="183" t="s">
        <v>589</v>
      </c>
      <c r="D298" s="183" t="s">
        <v>232</v>
      </c>
      <c r="E298" s="184" t="s">
        <v>590</v>
      </c>
      <c r="F298" s="185" t="s">
        <v>591</v>
      </c>
      <c r="G298" s="186" t="s">
        <v>178</v>
      </c>
      <c r="H298" s="187">
        <v>2</v>
      </c>
      <c r="I298" s="188">
        <v>0</v>
      </c>
      <c r="J298" s="188">
        <f t="shared" si="60"/>
        <v>0</v>
      </c>
      <c r="K298" s="189"/>
      <c r="L298" s="190"/>
      <c r="M298" s="191" t="s">
        <v>1</v>
      </c>
      <c r="N298" s="192" t="s">
        <v>33</v>
      </c>
      <c r="O298" s="164">
        <v>0</v>
      </c>
      <c r="P298" s="164">
        <f t="shared" si="61"/>
        <v>0</v>
      </c>
      <c r="Q298" s="164">
        <v>0</v>
      </c>
      <c r="R298" s="164">
        <f t="shared" si="62"/>
        <v>0</v>
      </c>
      <c r="S298" s="164">
        <v>0</v>
      </c>
      <c r="T298" s="165">
        <f t="shared" si="63"/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66" t="s">
        <v>165</v>
      </c>
      <c r="AT298" s="166" t="s">
        <v>232</v>
      </c>
      <c r="AU298" s="166" t="s">
        <v>108</v>
      </c>
      <c r="AY298" s="17" t="s">
        <v>125</v>
      </c>
      <c r="BE298" s="167">
        <f t="shared" si="64"/>
        <v>0</v>
      </c>
      <c r="BF298" s="167">
        <f t="shared" si="65"/>
        <v>0</v>
      </c>
      <c r="BG298" s="167">
        <f t="shared" si="66"/>
        <v>0</v>
      </c>
      <c r="BH298" s="167">
        <f t="shared" si="67"/>
        <v>0</v>
      </c>
      <c r="BI298" s="167">
        <f t="shared" si="68"/>
        <v>0</v>
      </c>
      <c r="BJ298" s="17" t="s">
        <v>108</v>
      </c>
      <c r="BK298" s="167">
        <f t="shared" si="69"/>
        <v>0</v>
      </c>
      <c r="BL298" s="17" t="s">
        <v>132</v>
      </c>
      <c r="BM298" s="166" t="s">
        <v>592</v>
      </c>
    </row>
    <row r="299" spans="1:65" s="2" customFormat="1" ht="16.5" customHeight="1">
      <c r="A299" s="29"/>
      <c r="B299" s="122"/>
      <c r="C299" s="183" t="s">
        <v>593</v>
      </c>
      <c r="D299" s="183" t="s">
        <v>232</v>
      </c>
      <c r="E299" s="184" t="s">
        <v>594</v>
      </c>
      <c r="F299" s="185" t="s">
        <v>595</v>
      </c>
      <c r="G299" s="186" t="s">
        <v>178</v>
      </c>
      <c r="H299" s="187">
        <v>12</v>
      </c>
      <c r="I299" s="188">
        <v>0</v>
      </c>
      <c r="J299" s="188">
        <f t="shared" si="60"/>
        <v>0</v>
      </c>
      <c r="K299" s="189"/>
      <c r="L299" s="190"/>
      <c r="M299" s="191" t="s">
        <v>1</v>
      </c>
      <c r="N299" s="192" t="s">
        <v>33</v>
      </c>
      <c r="O299" s="164">
        <v>0</v>
      </c>
      <c r="P299" s="164">
        <f t="shared" si="61"/>
        <v>0</v>
      </c>
      <c r="Q299" s="164">
        <v>0</v>
      </c>
      <c r="R299" s="164">
        <f t="shared" si="62"/>
        <v>0</v>
      </c>
      <c r="S299" s="164">
        <v>0</v>
      </c>
      <c r="T299" s="165">
        <f t="shared" si="63"/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66" t="s">
        <v>165</v>
      </c>
      <c r="AT299" s="166" t="s">
        <v>232</v>
      </c>
      <c r="AU299" s="166" t="s">
        <v>108</v>
      </c>
      <c r="AY299" s="17" t="s">
        <v>125</v>
      </c>
      <c r="BE299" s="167">
        <f t="shared" si="64"/>
        <v>0</v>
      </c>
      <c r="BF299" s="167">
        <f t="shared" si="65"/>
        <v>0</v>
      </c>
      <c r="BG299" s="167">
        <f t="shared" si="66"/>
        <v>0</v>
      </c>
      <c r="BH299" s="167">
        <f t="shared" si="67"/>
        <v>0</v>
      </c>
      <c r="BI299" s="167">
        <f t="shared" si="68"/>
        <v>0</v>
      </c>
      <c r="BJ299" s="17" t="s">
        <v>108</v>
      </c>
      <c r="BK299" s="167">
        <f t="shared" si="69"/>
        <v>0</v>
      </c>
      <c r="BL299" s="17" t="s">
        <v>132</v>
      </c>
      <c r="BM299" s="166" t="s">
        <v>596</v>
      </c>
    </row>
    <row r="300" spans="1:65" s="2" customFormat="1" ht="16.5" customHeight="1">
      <c r="A300" s="29"/>
      <c r="B300" s="122"/>
      <c r="C300" s="183" t="s">
        <v>597</v>
      </c>
      <c r="D300" s="183" t="s">
        <v>232</v>
      </c>
      <c r="E300" s="184" t="s">
        <v>598</v>
      </c>
      <c r="F300" s="185" t="s">
        <v>599</v>
      </c>
      <c r="G300" s="186" t="s">
        <v>178</v>
      </c>
      <c r="H300" s="187">
        <v>13</v>
      </c>
      <c r="I300" s="188">
        <v>0</v>
      </c>
      <c r="J300" s="188">
        <f t="shared" si="60"/>
        <v>0</v>
      </c>
      <c r="K300" s="189"/>
      <c r="L300" s="190"/>
      <c r="M300" s="191" t="s">
        <v>1</v>
      </c>
      <c r="N300" s="192" t="s">
        <v>33</v>
      </c>
      <c r="O300" s="164">
        <v>0</v>
      </c>
      <c r="P300" s="164">
        <f t="shared" si="61"/>
        <v>0</v>
      </c>
      <c r="Q300" s="164">
        <v>0</v>
      </c>
      <c r="R300" s="164">
        <f t="shared" si="62"/>
        <v>0</v>
      </c>
      <c r="S300" s="164">
        <v>0</v>
      </c>
      <c r="T300" s="165">
        <f t="shared" si="63"/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66" t="s">
        <v>165</v>
      </c>
      <c r="AT300" s="166" t="s">
        <v>232</v>
      </c>
      <c r="AU300" s="166" t="s">
        <v>108</v>
      </c>
      <c r="AY300" s="17" t="s">
        <v>125</v>
      </c>
      <c r="BE300" s="167">
        <f t="shared" si="64"/>
        <v>0</v>
      </c>
      <c r="BF300" s="167">
        <f t="shared" si="65"/>
        <v>0</v>
      </c>
      <c r="BG300" s="167">
        <f t="shared" si="66"/>
        <v>0</v>
      </c>
      <c r="BH300" s="167">
        <f t="shared" si="67"/>
        <v>0</v>
      </c>
      <c r="BI300" s="167">
        <f t="shared" si="68"/>
        <v>0</v>
      </c>
      <c r="BJ300" s="17" t="s">
        <v>108</v>
      </c>
      <c r="BK300" s="167">
        <f t="shared" si="69"/>
        <v>0</v>
      </c>
      <c r="BL300" s="17" t="s">
        <v>132</v>
      </c>
      <c r="BM300" s="166" t="s">
        <v>600</v>
      </c>
    </row>
    <row r="301" spans="1:65" s="2" customFormat="1" ht="24" customHeight="1">
      <c r="A301" s="29"/>
      <c r="B301" s="122"/>
      <c r="C301" s="183" t="s">
        <v>601</v>
      </c>
      <c r="D301" s="183" t="s">
        <v>232</v>
      </c>
      <c r="E301" s="184" t="s">
        <v>602</v>
      </c>
      <c r="F301" s="185" t="s">
        <v>603</v>
      </c>
      <c r="G301" s="186" t="s">
        <v>178</v>
      </c>
      <c r="H301" s="187">
        <v>2</v>
      </c>
      <c r="I301" s="188">
        <v>0</v>
      </c>
      <c r="J301" s="188">
        <f t="shared" si="60"/>
        <v>0</v>
      </c>
      <c r="K301" s="189"/>
      <c r="L301" s="190"/>
      <c r="M301" s="191" t="s">
        <v>1</v>
      </c>
      <c r="N301" s="192" t="s">
        <v>33</v>
      </c>
      <c r="O301" s="164">
        <v>0</v>
      </c>
      <c r="P301" s="164">
        <f t="shared" si="61"/>
        <v>0</v>
      </c>
      <c r="Q301" s="164">
        <v>0</v>
      </c>
      <c r="R301" s="164">
        <f t="shared" si="62"/>
        <v>0</v>
      </c>
      <c r="S301" s="164">
        <v>0</v>
      </c>
      <c r="T301" s="165">
        <f t="shared" si="63"/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66" t="s">
        <v>165</v>
      </c>
      <c r="AT301" s="166" t="s">
        <v>232</v>
      </c>
      <c r="AU301" s="166" t="s">
        <v>108</v>
      </c>
      <c r="AY301" s="17" t="s">
        <v>125</v>
      </c>
      <c r="BE301" s="167">
        <f t="shared" si="64"/>
        <v>0</v>
      </c>
      <c r="BF301" s="167">
        <f t="shared" si="65"/>
        <v>0</v>
      </c>
      <c r="BG301" s="167">
        <f t="shared" si="66"/>
        <v>0</v>
      </c>
      <c r="BH301" s="167">
        <f t="shared" si="67"/>
        <v>0</v>
      </c>
      <c r="BI301" s="167">
        <f t="shared" si="68"/>
        <v>0</v>
      </c>
      <c r="BJ301" s="17" t="s">
        <v>108</v>
      </c>
      <c r="BK301" s="167">
        <f t="shared" si="69"/>
        <v>0</v>
      </c>
      <c r="BL301" s="17" t="s">
        <v>132</v>
      </c>
      <c r="BM301" s="166" t="s">
        <v>604</v>
      </c>
    </row>
    <row r="302" spans="1:65" s="2" customFormat="1" ht="51.75" customHeight="1">
      <c r="A302" s="29"/>
      <c r="B302" s="122"/>
      <c r="C302" s="183" t="s">
        <v>605</v>
      </c>
      <c r="D302" s="183" t="s">
        <v>232</v>
      </c>
      <c r="E302" s="184" t="s">
        <v>606</v>
      </c>
      <c r="F302" s="185" t="s">
        <v>907</v>
      </c>
      <c r="G302" s="186" t="s">
        <v>917</v>
      </c>
      <c r="H302" s="187">
        <v>7</v>
      </c>
      <c r="I302" s="188">
        <v>0</v>
      </c>
      <c r="J302" s="188">
        <f t="shared" si="60"/>
        <v>0</v>
      </c>
      <c r="K302" s="189"/>
      <c r="L302" s="190"/>
      <c r="M302" s="191" t="s">
        <v>1</v>
      </c>
      <c r="N302" s="192" t="s">
        <v>33</v>
      </c>
      <c r="O302" s="164">
        <v>0</v>
      </c>
      <c r="P302" s="164">
        <f t="shared" si="61"/>
        <v>0</v>
      </c>
      <c r="Q302" s="164">
        <v>0</v>
      </c>
      <c r="R302" s="164">
        <f t="shared" si="62"/>
        <v>0</v>
      </c>
      <c r="S302" s="164">
        <v>0</v>
      </c>
      <c r="T302" s="165">
        <f t="shared" si="63"/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66" t="s">
        <v>165</v>
      </c>
      <c r="AT302" s="166" t="s">
        <v>232</v>
      </c>
      <c r="AU302" s="166" t="s">
        <v>108</v>
      </c>
      <c r="AY302" s="17" t="s">
        <v>125</v>
      </c>
      <c r="BE302" s="167">
        <f t="shared" si="64"/>
        <v>0</v>
      </c>
      <c r="BF302" s="167">
        <f t="shared" si="65"/>
        <v>0</v>
      </c>
      <c r="BG302" s="167">
        <f t="shared" si="66"/>
        <v>0</v>
      </c>
      <c r="BH302" s="167">
        <f t="shared" si="67"/>
        <v>0</v>
      </c>
      <c r="BI302" s="167">
        <f t="shared" si="68"/>
        <v>0</v>
      </c>
      <c r="BJ302" s="17" t="s">
        <v>108</v>
      </c>
      <c r="BK302" s="167">
        <f t="shared" si="69"/>
        <v>0</v>
      </c>
      <c r="BL302" s="17" t="s">
        <v>132</v>
      </c>
      <c r="BM302" s="166" t="s">
        <v>607</v>
      </c>
    </row>
    <row r="303" spans="1:65" s="2" customFormat="1" ht="24" customHeight="1">
      <c r="A303" s="29"/>
      <c r="B303" s="122"/>
      <c r="C303" s="183" t="s">
        <v>608</v>
      </c>
      <c r="D303" s="183" t="s">
        <v>232</v>
      </c>
      <c r="E303" s="184" t="s">
        <v>609</v>
      </c>
      <c r="F303" s="185" t="s">
        <v>610</v>
      </c>
      <c r="G303" s="186" t="s">
        <v>178</v>
      </c>
      <c r="H303" s="187">
        <v>1</v>
      </c>
      <c r="I303" s="188">
        <v>0</v>
      </c>
      <c r="J303" s="188">
        <f t="shared" si="60"/>
        <v>0</v>
      </c>
      <c r="K303" s="189"/>
      <c r="L303" s="190"/>
      <c r="M303" s="191" t="s">
        <v>1</v>
      </c>
      <c r="N303" s="192" t="s">
        <v>33</v>
      </c>
      <c r="O303" s="164">
        <v>0</v>
      </c>
      <c r="P303" s="164">
        <f t="shared" si="61"/>
        <v>0</v>
      </c>
      <c r="Q303" s="164">
        <v>0</v>
      </c>
      <c r="R303" s="164">
        <f t="shared" si="62"/>
        <v>0</v>
      </c>
      <c r="S303" s="164">
        <v>0</v>
      </c>
      <c r="T303" s="165">
        <f t="shared" si="63"/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66" t="s">
        <v>165</v>
      </c>
      <c r="AT303" s="166" t="s">
        <v>232</v>
      </c>
      <c r="AU303" s="166" t="s">
        <v>108</v>
      </c>
      <c r="AY303" s="17" t="s">
        <v>125</v>
      </c>
      <c r="BE303" s="167">
        <f t="shared" si="64"/>
        <v>0</v>
      </c>
      <c r="BF303" s="167">
        <f t="shared" si="65"/>
        <v>0</v>
      </c>
      <c r="BG303" s="167">
        <f t="shared" si="66"/>
        <v>0</v>
      </c>
      <c r="BH303" s="167">
        <f t="shared" si="67"/>
        <v>0</v>
      </c>
      <c r="BI303" s="167">
        <f t="shared" si="68"/>
        <v>0</v>
      </c>
      <c r="BJ303" s="17" t="s">
        <v>108</v>
      </c>
      <c r="BK303" s="167">
        <f t="shared" si="69"/>
        <v>0</v>
      </c>
      <c r="BL303" s="17" t="s">
        <v>132</v>
      </c>
      <c r="BM303" s="166" t="s">
        <v>611</v>
      </c>
    </row>
    <row r="304" spans="1:65" s="2" customFormat="1" ht="24" customHeight="1">
      <c r="A304" s="29"/>
      <c r="B304" s="122"/>
      <c r="C304" s="183" t="s">
        <v>612</v>
      </c>
      <c r="D304" s="183" t="s">
        <v>232</v>
      </c>
      <c r="E304" s="184" t="s">
        <v>613</v>
      </c>
      <c r="F304" s="185" t="s">
        <v>614</v>
      </c>
      <c r="G304" s="186" t="s">
        <v>178</v>
      </c>
      <c r="H304" s="187">
        <v>16</v>
      </c>
      <c r="I304" s="188">
        <v>0</v>
      </c>
      <c r="J304" s="188">
        <f t="shared" si="60"/>
        <v>0</v>
      </c>
      <c r="K304" s="189"/>
      <c r="L304" s="190"/>
      <c r="M304" s="191" t="s">
        <v>1</v>
      </c>
      <c r="N304" s="192" t="s">
        <v>33</v>
      </c>
      <c r="O304" s="164">
        <v>0</v>
      </c>
      <c r="P304" s="164">
        <f t="shared" si="61"/>
        <v>0</v>
      </c>
      <c r="Q304" s="164">
        <v>0</v>
      </c>
      <c r="R304" s="164">
        <f t="shared" si="62"/>
        <v>0</v>
      </c>
      <c r="S304" s="164">
        <v>0</v>
      </c>
      <c r="T304" s="165">
        <f t="shared" si="63"/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66" t="s">
        <v>165</v>
      </c>
      <c r="AT304" s="166" t="s">
        <v>232</v>
      </c>
      <c r="AU304" s="166" t="s">
        <v>108</v>
      </c>
      <c r="AY304" s="17" t="s">
        <v>125</v>
      </c>
      <c r="BE304" s="167">
        <f t="shared" si="64"/>
        <v>0</v>
      </c>
      <c r="BF304" s="167">
        <f t="shared" si="65"/>
        <v>0</v>
      </c>
      <c r="BG304" s="167">
        <f t="shared" si="66"/>
        <v>0</v>
      </c>
      <c r="BH304" s="167">
        <f t="shared" si="67"/>
        <v>0</v>
      </c>
      <c r="BI304" s="167">
        <f t="shared" si="68"/>
        <v>0</v>
      </c>
      <c r="BJ304" s="17" t="s">
        <v>108</v>
      </c>
      <c r="BK304" s="167">
        <f t="shared" si="69"/>
        <v>0</v>
      </c>
      <c r="BL304" s="17" t="s">
        <v>132</v>
      </c>
      <c r="BM304" s="166" t="s">
        <v>615</v>
      </c>
    </row>
    <row r="305" spans="1:65" s="2" customFormat="1" ht="24" customHeight="1">
      <c r="A305" s="29"/>
      <c r="B305" s="122"/>
      <c r="C305" s="183" t="s">
        <v>616</v>
      </c>
      <c r="D305" s="183" t="s">
        <v>232</v>
      </c>
      <c r="E305" s="184" t="s">
        <v>617</v>
      </c>
      <c r="F305" s="185" t="s">
        <v>915</v>
      </c>
      <c r="G305" s="186" t="s">
        <v>178</v>
      </c>
      <c r="H305" s="187">
        <v>1</v>
      </c>
      <c r="I305" s="188">
        <v>0</v>
      </c>
      <c r="J305" s="188">
        <f t="shared" si="60"/>
        <v>0</v>
      </c>
      <c r="K305" s="189"/>
      <c r="L305" s="190"/>
      <c r="M305" s="191" t="s">
        <v>1</v>
      </c>
      <c r="N305" s="192" t="s">
        <v>33</v>
      </c>
      <c r="O305" s="164">
        <v>0</v>
      </c>
      <c r="P305" s="164">
        <f t="shared" si="61"/>
        <v>0</v>
      </c>
      <c r="Q305" s="164">
        <v>0</v>
      </c>
      <c r="R305" s="164">
        <f t="shared" si="62"/>
        <v>0</v>
      </c>
      <c r="S305" s="164">
        <v>0</v>
      </c>
      <c r="T305" s="165">
        <f t="shared" si="63"/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66" t="s">
        <v>165</v>
      </c>
      <c r="AT305" s="166" t="s">
        <v>232</v>
      </c>
      <c r="AU305" s="166" t="s">
        <v>108</v>
      </c>
      <c r="AY305" s="17" t="s">
        <v>125</v>
      </c>
      <c r="BE305" s="167">
        <f t="shared" si="64"/>
        <v>0</v>
      </c>
      <c r="BF305" s="167">
        <f t="shared" si="65"/>
        <v>0</v>
      </c>
      <c r="BG305" s="167">
        <f t="shared" si="66"/>
        <v>0</v>
      </c>
      <c r="BH305" s="167">
        <f t="shared" si="67"/>
        <v>0</v>
      </c>
      <c r="BI305" s="167">
        <f t="shared" si="68"/>
        <v>0</v>
      </c>
      <c r="BJ305" s="17" t="s">
        <v>108</v>
      </c>
      <c r="BK305" s="167">
        <f t="shared" si="69"/>
        <v>0</v>
      </c>
      <c r="BL305" s="17" t="s">
        <v>132</v>
      </c>
      <c r="BM305" s="166" t="s">
        <v>618</v>
      </c>
    </row>
    <row r="306" spans="1:65" s="2" customFormat="1" ht="16.5" customHeight="1">
      <c r="A306" s="29"/>
      <c r="B306" s="122"/>
      <c r="C306" s="183" t="s">
        <v>619</v>
      </c>
      <c r="D306" s="183" t="s">
        <v>232</v>
      </c>
      <c r="E306" s="184" t="s">
        <v>620</v>
      </c>
      <c r="F306" s="185" t="s">
        <v>621</v>
      </c>
      <c r="G306" s="186" t="s">
        <v>178</v>
      </c>
      <c r="H306" s="187">
        <v>2</v>
      </c>
      <c r="I306" s="188">
        <v>0</v>
      </c>
      <c r="J306" s="188">
        <f t="shared" si="60"/>
        <v>0</v>
      </c>
      <c r="K306" s="189"/>
      <c r="L306" s="190"/>
      <c r="M306" s="191" t="s">
        <v>1</v>
      </c>
      <c r="N306" s="192" t="s">
        <v>33</v>
      </c>
      <c r="O306" s="164">
        <v>0</v>
      </c>
      <c r="P306" s="164">
        <f t="shared" si="61"/>
        <v>0</v>
      </c>
      <c r="Q306" s="164">
        <v>0</v>
      </c>
      <c r="R306" s="164">
        <f t="shared" si="62"/>
        <v>0</v>
      </c>
      <c r="S306" s="164">
        <v>0</v>
      </c>
      <c r="T306" s="165">
        <f t="shared" si="63"/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66" t="s">
        <v>165</v>
      </c>
      <c r="AT306" s="166" t="s">
        <v>232</v>
      </c>
      <c r="AU306" s="166" t="s">
        <v>108</v>
      </c>
      <c r="AY306" s="17" t="s">
        <v>125</v>
      </c>
      <c r="BE306" s="167">
        <f t="shared" si="64"/>
        <v>0</v>
      </c>
      <c r="BF306" s="167">
        <f t="shared" si="65"/>
        <v>0</v>
      </c>
      <c r="BG306" s="167">
        <f t="shared" si="66"/>
        <v>0</v>
      </c>
      <c r="BH306" s="167">
        <f t="shared" si="67"/>
        <v>0</v>
      </c>
      <c r="BI306" s="167">
        <f t="shared" si="68"/>
        <v>0</v>
      </c>
      <c r="BJ306" s="17" t="s">
        <v>108</v>
      </c>
      <c r="BK306" s="167">
        <f t="shared" si="69"/>
        <v>0</v>
      </c>
      <c r="BL306" s="17" t="s">
        <v>132</v>
      </c>
      <c r="BM306" s="166" t="s">
        <v>622</v>
      </c>
    </row>
    <row r="307" spans="1:65" s="2" customFormat="1" ht="16.5" customHeight="1">
      <c r="A307" s="29"/>
      <c r="B307" s="122"/>
      <c r="C307" s="183" t="s">
        <v>623</v>
      </c>
      <c r="D307" s="183" t="s">
        <v>232</v>
      </c>
      <c r="E307" s="184" t="s">
        <v>624</v>
      </c>
      <c r="F307" s="185" t="s">
        <v>625</v>
      </c>
      <c r="G307" s="186" t="s">
        <v>178</v>
      </c>
      <c r="H307" s="187">
        <v>6</v>
      </c>
      <c r="I307" s="188">
        <v>0</v>
      </c>
      <c r="J307" s="188">
        <f t="shared" si="60"/>
        <v>0</v>
      </c>
      <c r="K307" s="189"/>
      <c r="L307" s="190"/>
      <c r="M307" s="191" t="s">
        <v>1</v>
      </c>
      <c r="N307" s="192" t="s">
        <v>33</v>
      </c>
      <c r="O307" s="164">
        <v>0</v>
      </c>
      <c r="P307" s="164">
        <f t="shared" si="61"/>
        <v>0</v>
      </c>
      <c r="Q307" s="164">
        <v>0</v>
      </c>
      <c r="R307" s="164">
        <f t="shared" si="62"/>
        <v>0</v>
      </c>
      <c r="S307" s="164">
        <v>0</v>
      </c>
      <c r="T307" s="165">
        <f t="shared" si="63"/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66" t="s">
        <v>165</v>
      </c>
      <c r="AT307" s="166" t="s">
        <v>232</v>
      </c>
      <c r="AU307" s="166" t="s">
        <v>108</v>
      </c>
      <c r="AY307" s="17" t="s">
        <v>125</v>
      </c>
      <c r="BE307" s="167">
        <f t="shared" si="64"/>
        <v>0</v>
      </c>
      <c r="BF307" s="167">
        <f t="shared" si="65"/>
        <v>0</v>
      </c>
      <c r="BG307" s="167">
        <f t="shared" si="66"/>
        <v>0</v>
      </c>
      <c r="BH307" s="167">
        <f t="shared" si="67"/>
        <v>0</v>
      </c>
      <c r="BI307" s="167">
        <f t="shared" si="68"/>
        <v>0</v>
      </c>
      <c r="BJ307" s="17" t="s">
        <v>108</v>
      </c>
      <c r="BK307" s="167">
        <f t="shared" si="69"/>
        <v>0</v>
      </c>
      <c r="BL307" s="17" t="s">
        <v>132</v>
      </c>
      <c r="BM307" s="166" t="s">
        <v>626</v>
      </c>
    </row>
    <row r="308" spans="1:65" s="2" customFormat="1" ht="16.5" customHeight="1">
      <c r="A308" s="29"/>
      <c r="B308" s="122"/>
      <c r="C308" s="183" t="s">
        <v>627</v>
      </c>
      <c r="D308" s="183" t="s">
        <v>232</v>
      </c>
      <c r="E308" s="184" t="s">
        <v>628</v>
      </c>
      <c r="F308" s="185" t="s">
        <v>629</v>
      </c>
      <c r="G308" s="186" t="s">
        <v>178</v>
      </c>
      <c r="H308" s="187">
        <v>67</v>
      </c>
      <c r="I308" s="188">
        <v>0</v>
      </c>
      <c r="J308" s="188">
        <f t="shared" si="60"/>
        <v>0</v>
      </c>
      <c r="K308" s="189"/>
      <c r="L308" s="190"/>
      <c r="M308" s="191" t="s">
        <v>1</v>
      </c>
      <c r="N308" s="192" t="s">
        <v>33</v>
      </c>
      <c r="O308" s="164">
        <v>0</v>
      </c>
      <c r="P308" s="164">
        <f t="shared" si="61"/>
        <v>0</v>
      </c>
      <c r="Q308" s="164">
        <v>0</v>
      </c>
      <c r="R308" s="164">
        <f t="shared" si="62"/>
        <v>0</v>
      </c>
      <c r="S308" s="164">
        <v>0</v>
      </c>
      <c r="T308" s="165">
        <f t="shared" si="63"/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66" t="s">
        <v>165</v>
      </c>
      <c r="AT308" s="166" t="s">
        <v>232</v>
      </c>
      <c r="AU308" s="166" t="s">
        <v>108</v>
      </c>
      <c r="AY308" s="17" t="s">
        <v>125</v>
      </c>
      <c r="BE308" s="167">
        <f t="shared" si="64"/>
        <v>0</v>
      </c>
      <c r="BF308" s="167">
        <f t="shared" si="65"/>
        <v>0</v>
      </c>
      <c r="BG308" s="167">
        <f t="shared" si="66"/>
        <v>0</v>
      </c>
      <c r="BH308" s="167">
        <f t="shared" si="67"/>
        <v>0</v>
      </c>
      <c r="BI308" s="167">
        <f t="shared" si="68"/>
        <v>0</v>
      </c>
      <c r="BJ308" s="17" t="s">
        <v>108</v>
      </c>
      <c r="BK308" s="167">
        <f t="shared" si="69"/>
        <v>0</v>
      </c>
      <c r="BL308" s="17" t="s">
        <v>132</v>
      </c>
      <c r="BM308" s="166" t="s">
        <v>630</v>
      </c>
    </row>
    <row r="309" spans="1:65" s="2" customFormat="1" ht="16.5" customHeight="1">
      <c r="A309" s="29"/>
      <c r="B309" s="122"/>
      <c r="C309" s="183" t="s">
        <v>631</v>
      </c>
      <c r="D309" s="183" t="s">
        <v>232</v>
      </c>
      <c r="E309" s="184" t="s">
        <v>632</v>
      </c>
      <c r="F309" s="185" t="s">
        <v>633</v>
      </c>
      <c r="G309" s="186" t="s">
        <v>178</v>
      </c>
      <c r="H309" s="187">
        <v>8</v>
      </c>
      <c r="I309" s="188">
        <v>0</v>
      </c>
      <c r="J309" s="188">
        <f t="shared" si="60"/>
        <v>0</v>
      </c>
      <c r="K309" s="189"/>
      <c r="L309" s="190"/>
      <c r="M309" s="191" t="s">
        <v>1</v>
      </c>
      <c r="N309" s="192" t="s">
        <v>33</v>
      </c>
      <c r="O309" s="164">
        <v>0</v>
      </c>
      <c r="P309" s="164">
        <f t="shared" si="61"/>
        <v>0</v>
      </c>
      <c r="Q309" s="164">
        <v>0</v>
      </c>
      <c r="R309" s="164">
        <f t="shared" si="62"/>
        <v>0</v>
      </c>
      <c r="S309" s="164">
        <v>0</v>
      </c>
      <c r="T309" s="165">
        <f t="shared" si="63"/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66" t="s">
        <v>165</v>
      </c>
      <c r="AT309" s="166" t="s">
        <v>232</v>
      </c>
      <c r="AU309" s="166" t="s">
        <v>108</v>
      </c>
      <c r="AY309" s="17" t="s">
        <v>125</v>
      </c>
      <c r="BE309" s="167">
        <f t="shared" si="64"/>
        <v>0</v>
      </c>
      <c r="BF309" s="167">
        <f t="shared" si="65"/>
        <v>0</v>
      </c>
      <c r="BG309" s="167">
        <f t="shared" si="66"/>
        <v>0</v>
      </c>
      <c r="BH309" s="167">
        <f t="shared" si="67"/>
        <v>0</v>
      </c>
      <c r="BI309" s="167">
        <f t="shared" si="68"/>
        <v>0</v>
      </c>
      <c r="BJ309" s="17" t="s">
        <v>108</v>
      </c>
      <c r="BK309" s="167">
        <f t="shared" si="69"/>
        <v>0</v>
      </c>
      <c r="BL309" s="17" t="s">
        <v>132</v>
      </c>
      <c r="BM309" s="166" t="s">
        <v>634</v>
      </c>
    </row>
    <row r="310" spans="1:65" s="2" customFormat="1" ht="24" customHeight="1">
      <c r="A310" s="29"/>
      <c r="B310" s="122"/>
      <c r="C310" s="183" t="s">
        <v>635</v>
      </c>
      <c r="D310" s="183" t="s">
        <v>232</v>
      </c>
      <c r="E310" s="184" t="s">
        <v>636</v>
      </c>
      <c r="F310" s="185" t="s">
        <v>637</v>
      </c>
      <c r="G310" s="186" t="s">
        <v>178</v>
      </c>
      <c r="H310" s="187">
        <v>15</v>
      </c>
      <c r="I310" s="188">
        <v>0</v>
      </c>
      <c r="J310" s="188">
        <f t="shared" si="60"/>
        <v>0</v>
      </c>
      <c r="K310" s="189"/>
      <c r="L310" s="190"/>
      <c r="M310" s="191" t="s">
        <v>1</v>
      </c>
      <c r="N310" s="192" t="s">
        <v>33</v>
      </c>
      <c r="O310" s="164">
        <v>0</v>
      </c>
      <c r="P310" s="164">
        <f t="shared" si="61"/>
        <v>0</v>
      </c>
      <c r="Q310" s="164">
        <v>0</v>
      </c>
      <c r="R310" s="164">
        <f t="shared" si="62"/>
        <v>0</v>
      </c>
      <c r="S310" s="164">
        <v>0</v>
      </c>
      <c r="T310" s="165">
        <f t="shared" si="63"/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66" t="s">
        <v>165</v>
      </c>
      <c r="AT310" s="166" t="s">
        <v>232</v>
      </c>
      <c r="AU310" s="166" t="s">
        <v>108</v>
      </c>
      <c r="AY310" s="17" t="s">
        <v>125</v>
      </c>
      <c r="BE310" s="167">
        <f t="shared" si="64"/>
        <v>0</v>
      </c>
      <c r="BF310" s="167">
        <f t="shared" si="65"/>
        <v>0</v>
      </c>
      <c r="BG310" s="167">
        <f t="shared" si="66"/>
        <v>0</v>
      </c>
      <c r="BH310" s="167">
        <f t="shared" si="67"/>
        <v>0</v>
      </c>
      <c r="BI310" s="167">
        <f t="shared" si="68"/>
        <v>0</v>
      </c>
      <c r="BJ310" s="17" t="s">
        <v>108</v>
      </c>
      <c r="BK310" s="167">
        <f t="shared" si="69"/>
        <v>0</v>
      </c>
      <c r="BL310" s="17" t="s">
        <v>132</v>
      </c>
      <c r="BM310" s="166" t="s">
        <v>638</v>
      </c>
    </row>
    <row r="311" spans="1:65" s="2" customFormat="1" ht="24" customHeight="1">
      <c r="A311" s="29"/>
      <c r="B311" s="122"/>
      <c r="C311" s="183" t="s">
        <v>639</v>
      </c>
      <c r="D311" s="183" t="s">
        <v>232</v>
      </c>
      <c r="E311" s="184" t="s">
        <v>640</v>
      </c>
      <c r="F311" s="185" t="s">
        <v>641</v>
      </c>
      <c r="G311" s="186" t="s">
        <v>178</v>
      </c>
      <c r="H311" s="187">
        <v>54</v>
      </c>
      <c r="I311" s="188">
        <v>0</v>
      </c>
      <c r="J311" s="188">
        <f t="shared" si="60"/>
        <v>0</v>
      </c>
      <c r="K311" s="189"/>
      <c r="L311" s="190"/>
      <c r="M311" s="191" t="s">
        <v>1</v>
      </c>
      <c r="N311" s="192" t="s">
        <v>33</v>
      </c>
      <c r="O311" s="164">
        <v>0</v>
      </c>
      <c r="P311" s="164">
        <f t="shared" si="61"/>
        <v>0</v>
      </c>
      <c r="Q311" s="164">
        <v>0</v>
      </c>
      <c r="R311" s="164">
        <f t="shared" si="62"/>
        <v>0</v>
      </c>
      <c r="S311" s="164">
        <v>0</v>
      </c>
      <c r="T311" s="165">
        <f t="shared" si="63"/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66" t="s">
        <v>165</v>
      </c>
      <c r="AT311" s="166" t="s">
        <v>232</v>
      </c>
      <c r="AU311" s="166" t="s">
        <v>108</v>
      </c>
      <c r="AY311" s="17" t="s">
        <v>125</v>
      </c>
      <c r="BE311" s="167">
        <f t="shared" si="64"/>
        <v>0</v>
      </c>
      <c r="BF311" s="167">
        <f t="shared" si="65"/>
        <v>0</v>
      </c>
      <c r="BG311" s="167">
        <f t="shared" si="66"/>
        <v>0</v>
      </c>
      <c r="BH311" s="167">
        <f t="shared" si="67"/>
        <v>0</v>
      </c>
      <c r="BI311" s="167">
        <f t="shared" si="68"/>
        <v>0</v>
      </c>
      <c r="BJ311" s="17" t="s">
        <v>108</v>
      </c>
      <c r="BK311" s="167">
        <f t="shared" si="69"/>
        <v>0</v>
      </c>
      <c r="BL311" s="17" t="s">
        <v>132</v>
      </c>
      <c r="BM311" s="166" t="s">
        <v>642</v>
      </c>
    </row>
    <row r="312" spans="1:65" s="2" customFormat="1" ht="16.5" customHeight="1">
      <c r="A312" s="29"/>
      <c r="B312" s="122"/>
      <c r="C312" s="183" t="s">
        <v>643</v>
      </c>
      <c r="D312" s="183" t="s">
        <v>232</v>
      </c>
      <c r="E312" s="184" t="s">
        <v>644</v>
      </c>
      <c r="F312" s="185" t="s">
        <v>645</v>
      </c>
      <c r="G312" s="186" t="s">
        <v>178</v>
      </c>
      <c r="H312" s="187">
        <v>31</v>
      </c>
      <c r="I312" s="188">
        <v>0</v>
      </c>
      <c r="J312" s="188">
        <f t="shared" si="60"/>
        <v>0</v>
      </c>
      <c r="K312" s="189"/>
      <c r="L312" s="190"/>
      <c r="M312" s="191" t="s">
        <v>1</v>
      </c>
      <c r="N312" s="192" t="s">
        <v>33</v>
      </c>
      <c r="O312" s="164">
        <v>0</v>
      </c>
      <c r="P312" s="164">
        <f t="shared" si="61"/>
        <v>0</v>
      </c>
      <c r="Q312" s="164">
        <v>0</v>
      </c>
      <c r="R312" s="164">
        <f t="shared" si="62"/>
        <v>0</v>
      </c>
      <c r="S312" s="164">
        <v>0</v>
      </c>
      <c r="T312" s="165">
        <f t="shared" si="63"/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66" t="s">
        <v>165</v>
      </c>
      <c r="AT312" s="166" t="s">
        <v>232</v>
      </c>
      <c r="AU312" s="166" t="s">
        <v>108</v>
      </c>
      <c r="AY312" s="17" t="s">
        <v>125</v>
      </c>
      <c r="BE312" s="167">
        <f t="shared" si="64"/>
        <v>0</v>
      </c>
      <c r="BF312" s="167">
        <f t="shared" si="65"/>
        <v>0</v>
      </c>
      <c r="BG312" s="167">
        <f t="shared" si="66"/>
        <v>0</v>
      </c>
      <c r="BH312" s="167">
        <f t="shared" si="67"/>
        <v>0</v>
      </c>
      <c r="BI312" s="167">
        <f t="shared" si="68"/>
        <v>0</v>
      </c>
      <c r="BJ312" s="17" t="s">
        <v>108</v>
      </c>
      <c r="BK312" s="167">
        <f t="shared" si="69"/>
        <v>0</v>
      </c>
      <c r="BL312" s="17" t="s">
        <v>132</v>
      </c>
      <c r="BM312" s="166" t="s">
        <v>646</v>
      </c>
    </row>
    <row r="313" spans="1:65" s="2" customFormat="1" ht="16.5" customHeight="1">
      <c r="A313" s="29"/>
      <c r="B313" s="122"/>
      <c r="C313" s="183" t="s">
        <v>647</v>
      </c>
      <c r="D313" s="183" t="s">
        <v>232</v>
      </c>
      <c r="E313" s="184" t="s">
        <v>648</v>
      </c>
      <c r="F313" s="185" t="s">
        <v>649</v>
      </c>
      <c r="G313" s="186" t="s">
        <v>178</v>
      </c>
      <c r="H313" s="187">
        <v>860</v>
      </c>
      <c r="I313" s="188">
        <v>0</v>
      </c>
      <c r="J313" s="188">
        <f t="shared" si="60"/>
        <v>0</v>
      </c>
      <c r="K313" s="189"/>
      <c r="L313" s="190"/>
      <c r="M313" s="191" t="s">
        <v>1</v>
      </c>
      <c r="N313" s="192" t="s">
        <v>33</v>
      </c>
      <c r="O313" s="164">
        <v>0</v>
      </c>
      <c r="P313" s="164">
        <f t="shared" si="61"/>
        <v>0</v>
      </c>
      <c r="Q313" s="164">
        <v>0</v>
      </c>
      <c r="R313" s="164">
        <f t="shared" si="62"/>
        <v>0</v>
      </c>
      <c r="S313" s="164">
        <v>0</v>
      </c>
      <c r="T313" s="165">
        <f t="shared" si="63"/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66" t="s">
        <v>165</v>
      </c>
      <c r="AT313" s="166" t="s">
        <v>232</v>
      </c>
      <c r="AU313" s="166" t="s">
        <v>108</v>
      </c>
      <c r="AY313" s="17" t="s">
        <v>125</v>
      </c>
      <c r="BE313" s="167">
        <f t="shared" si="64"/>
        <v>0</v>
      </c>
      <c r="BF313" s="167">
        <f t="shared" si="65"/>
        <v>0</v>
      </c>
      <c r="BG313" s="167">
        <f t="shared" si="66"/>
        <v>0</v>
      </c>
      <c r="BH313" s="167">
        <f t="shared" si="67"/>
        <v>0</v>
      </c>
      <c r="BI313" s="167">
        <f t="shared" si="68"/>
        <v>0</v>
      </c>
      <c r="BJ313" s="17" t="s">
        <v>108</v>
      </c>
      <c r="BK313" s="167">
        <f t="shared" si="69"/>
        <v>0</v>
      </c>
      <c r="BL313" s="17" t="s">
        <v>132</v>
      </c>
      <c r="BM313" s="166" t="s">
        <v>650</v>
      </c>
    </row>
    <row r="314" spans="1:65" s="2" customFormat="1" ht="24" customHeight="1">
      <c r="A314" s="29"/>
      <c r="B314" s="122"/>
      <c r="C314" s="183" t="s">
        <v>651</v>
      </c>
      <c r="D314" s="183" t="s">
        <v>232</v>
      </c>
      <c r="E314" s="184" t="s">
        <v>652</v>
      </c>
      <c r="F314" s="185" t="s">
        <v>916</v>
      </c>
      <c r="G314" s="186" t="s">
        <v>178</v>
      </c>
      <c r="H314" s="187">
        <v>1</v>
      </c>
      <c r="I314" s="188">
        <v>0</v>
      </c>
      <c r="J314" s="188">
        <f t="shared" si="60"/>
        <v>0</v>
      </c>
      <c r="K314" s="189"/>
      <c r="L314" s="190"/>
      <c r="M314" s="191" t="s">
        <v>1</v>
      </c>
      <c r="N314" s="192" t="s">
        <v>33</v>
      </c>
      <c r="O314" s="164">
        <v>0</v>
      </c>
      <c r="P314" s="164">
        <f t="shared" si="61"/>
        <v>0</v>
      </c>
      <c r="Q314" s="164">
        <v>0</v>
      </c>
      <c r="R314" s="164">
        <f t="shared" si="62"/>
        <v>0</v>
      </c>
      <c r="S314" s="164">
        <v>0</v>
      </c>
      <c r="T314" s="165">
        <f t="shared" si="63"/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66" t="s">
        <v>165</v>
      </c>
      <c r="AT314" s="166" t="s">
        <v>232</v>
      </c>
      <c r="AU314" s="166" t="s">
        <v>108</v>
      </c>
      <c r="AY314" s="17" t="s">
        <v>125</v>
      </c>
      <c r="BE314" s="167">
        <f t="shared" si="64"/>
        <v>0</v>
      </c>
      <c r="BF314" s="167">
        <f t="shared" si="65"/>
        <v>0</v>
      </c>
      <c r="BG314" s="167">
        <f t="shared" si="66"/>
        <v>0</v>
      </c>
      <c r="BH314" s="167">
        <f t="shared" si="67"/>
        <v>0</v>
      </c>
      <c r="BI314" s="167">
        <f t="shared" si="68"/>
        <v>0</v>
      </c>
      <c r="BJ314" s="17" t="s">
        <v>108</v>
      </c>
      <c r="BK314" s="167">
        <f t="shared" si="69"/>
        <v>0</v>
      </c>
      <c r="BL314" s="17" t="s">
        <v>132</v>
      </c>
      <c r="BM314" s="166" t="s">
        <v>653</v>
      </c>
    </row>
    <row r="315" spans="1:65" s="2" customFormat="1" ht="24" customHeight="1">
      <c r="A315" s="29"/>
      <c r="B315" s="122"/>
      <c r="C315" s="155" t="s">
        <v>654</v>
      </c>
      <c r="D315" s="155" t="s">
        <v>128</v>
      </c>
      <c r="E315" s="156" t="s">
        <v>655</v>
      </c>
      <c r="F315" s="157" t="s">
        <v>656</v>
      </c>
      <c r="G315" s="158" t="s">
        <v>264</v>
      </c>
      <c r="H315" s="159">
        <v>205.21</v>
      </c>
      <c r="I315" s="160">
        <v>0</v>
      </c>
      <c r="J315" s="160">
        <f t="shared" si="60"/>
        <v>0</v>
      </c>
      <c r="K315" s="161"/>
      <c r="L315" s="30"/>
      <c r="M315" s="162" t="s">
        <v>1</v>
      </c>
      <c r="N315" s="163" t="s">
        <v>33</v>
      </c>
      <c r="O315" s="164">
        <v>0</v>
      </c>
      <c r="P315" s="164">
        <f t="shared" si="61"/>
        <v>0</v>
      </c>
      <c r="Q315" s="164">
        <v>0</v>
      </c>
      <c r="R315" s="164">
        <f t="shared" si="62"/>
        <v>0</v>
      </c>
      <c r="S315" s="164">
        <v>0</v>
      </c>
      <c r="T315" s="165">
        <f t="shared" si="63"/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66" t="s">
        <v>203</v>
      </c>
      <c r="AT315" s="166" t="s">
        <v>128</v>
      </c>
      <c r="AU315" s="166" t="s">
        <v>108</v>
      </c>
      <c r="AY315" s="17" t="s">
        <v>125</v>
      </c>
      <c r="BE315" s="167">
        <f t="shared" si="64"/>
        <v>0</v>
      </c>
      <c r="BF315" s="167">
        <f t="shared" si="65"/>
        <v>0</v>
      </c>
      <c r="BG315" s="167">
        <f t="shared" si="66"/>
        <v>0</v>
      </c>
      <c r="BH315" s="167">
        <f t="shared" si="67"/>
        <v>0</v>
      </c>
      <c r="BI315" s="167">
        <f t="shared" si="68"/>
        <v>0</v>
      </c>
      <c r="BJ315" s="17" t="s">
        <v>108</v>
      </c>
      <c r="BK315" s="167">
        <f t="shared" si="69"/>
        <v>0</v>
      </c>
      <c r="BL315" s="17" t="s">
        <v>203</v>
      </c>
      <c r="BM315" s="166" t="s">
        <v>657</v>
      </c>
    </row>
    <row r="316" spans="1:65" s="12" customFormat="1" ht="22.9" customHeight="1">
      <c r="B316" s="143"/>
      <c r="D316" s="144" t="s">
        <v>66</v>
      </c>
      <c r="E316" s="153" t="s">
        <v>658</v>
      </c>
      <c r="F316" s="153" t="s">
        <v>659</v>
      </c>
      <c r="J316" s="154">
        <f>BK316</f>
        <v>0</v>
      </c>
      <c r="L316" s="143"/>
      <c r="M316" s="147"/>
      <c r="N316" s="148"/>
      <c r="O316" s="148"/>
      <c r="P316" s="149">
        <f>SUM(P317:P320)</f>
        <v>4.3026400000000002</v>
      </c>
      <c r="Q316" s="148"/>
      <c r="R316" s="149">
        <f>SUM(R317:R320)</f>
        <v>9.1000000000000011E-4</v>
      </c>
      <c r="S316" s="148"/>
      <c r="T316" s="150">
        <f>SUM(T317:T320)</f>
        <v>3.0000000000000001E-3</v>
      </c>
      <c r="AR316" s="144" t="s">
        <v>108</v>
      </c>
      <c r="AT316" s="151" t="s">
        <v>66</v>
      </c>
      <c r="AU316" s="151" t="s">
        <v>75</v>
      </c>
      <c r="AY316" s="144" t="s">
        <v>125</v>
      </c>
      <c r="BK316" s="152">
        <f>SUM(BK317:BK320)</f>
        <v>0</v>
      </c>
    </row>
    <row r="317" spans="1:65" s="2" customFormat="1" ht="24" customHeight="1">
      <c r="A317" s="29"/>
      <c r="B317" s="122"/>
      <c r="C317" s="155" t="s">
        <v>660</v>
      </c>
      <c r="D317" s="155" t="s">
        <v>128</v>
      </c>
      <c r="E317" s="156" t="s">
        <v>661</v>
      </c>
      <c r="F317" s="157" t="s">
        <v>662</v>
      </c>
      <c r="G317" s="158" t="s">
        <v>178</v>
      </c>
      <c r="H317" s="159">
        <v>2</v>
      </c>
      <c r="I317" s="160">
        <v>0</v>
      </c>
      <c r="J317" s="160">
        <f>ROUND(I317*H317,2)</f>
        <v>0</v>
      </c>
      <c r="K317" s="161"/>
      <c r="L317" s="30"/>
      <c r="M317" s="162" t="s">
        <v>1</v>
      </c>
      <c r="N317" s="163" t="s">
        <v>33</v>
      </c>
      <c r="O317" s="164">
        <v>2.1121400000000001</v>
      </c>
      <c r="P317" s="164">
        <f>O317*H317</f>
        <v>4.2242800000000003</v>
      </c>
      <c r="Q317" s="164">
        <v>3.8000000000000002E-4</v>
      </c>
      <c r="R317" s="164">
        <f>Q317*H317</f>
        <v>7.6000000000000004E-4</v>
      </c>
      <c r="S317" s="164">
        <v>0</v>
      </c>
      <c r="T317" s="165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66" t="s">
        <v>203</v>
      </c>
      <c r="AT317" s="166" t="s">
        <v>128</v>
      </c>
      <c r="AU317" s="166" t="s">
        <v>108</v>
      </c>
      <c r="AY317" s="17" t="s">
        <v>125</v>
      </c>
      <c r="BE317" s="167">
        <f>IF(N317="základná",J317,0)</f>
        <v>0</v>
      </c>
      <c r="BF317" s="167">
        <f>IF(N317="znížená",J317,0)</f>
        <v>0</v>
      </c>
      <c r="BG317" s="167">
        <f>IF(N317="zákl. prenesená",J317,0)</f>
        <v>0</v>
      </c>
      <c r="BH317" s="167">
        <f>IF(N317="zníž. prenesená",J317,0)</f>
        <v>0</v>
      </c>
      <c r="BI317" s="167">
        <f>IF(N317="nulová",J317,0)</f>
        <v>0</v>
      </c>
      <c r="BJ317" s="17" t="s">
        <v>108</v>
      </c>
      <c r="BK317" s="167">
        <f>ROUND(I317*H317,2)</f>
        <v>0</v>
      </c>
      <c r="BL317" s="17" t="s">
        <v>203</v>
      </c>
      <c r="BM317" s="166" t="s">
        <v>663</v>
      </c>
    </row>
    <row r="318" spans="1:65" s="2" customFormat="1" ht="16.5" customHeight="1">
      <c r="A318" s="29"/>
      <c r="B318" s="122"/>
      <c r="C318" s="155" t="s">
        <v>664</v>
      </c>
      <c r="D318" s="155" t="s">
        <v>128</v>
      </c>
      <c r="E318" s="156" t="s">
        <v>665</v>
      </c>
      <c r="F318" s="157" t="s">
        <v>666</v>
      </c>
      <c r="G318" s="158" t="s">
        <v>178</v>
      </c>
      <c r="H318" s="159">
        <v>2</v>
      </c>
      <c r="I318" s="160">
        <v>0</v>
      </c>
      <c r="J318" s="160">
        <f>ROUND(I318*H318,2)</f>
        <v>0</v>
      </c>
      <c r="K318" s="161"/>
      <c r="L318" s="30"/>
      <c r="M318" s="162" t="s">
        <v>1</v>
      </c>
      <c r="N318" s="163" t="s">
        <v>33</v>
      </c>
      <c r="O318" s="164">
        <v>2.6120000000000001E-2</v>
      </c>
      <c r="P318" s="164">
        <f>O318*H318</f>
        <v>5.2240000000000002E-2</v>
      </c>
      <c r="Q318" s="164">
        <v>5.0000000000000002E-5</v>
      </c>
      <c r="R318" s="164">
        <f>Q318*H318</f>
        <v>1E-4</v>
      </c>
      <c r="S318" s="164">
        <v>1E-3</v>
      </c>
      <c r="T318" s="165">
        <f>S318*H318</f>
        <v>2E-3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66" t="s">
        <v>203</v>
      </c>
      <c r="AT318" s="166" t="s">
        <v>128</v>
      </c>
      <c r="AU318" s="166" t="s">
        <v>108</v>
      </c>
      <c r="AY318" s="17" t="s">
        <v>125</v>
      </c>
      <c r="BE318" s="167">
        <f>IF(N318="základná",J318,0)</f>
        <v>0</v>
      </c>
      <c r="BF318" s="167">
        <f>IF(N318="znížená",J318,0)</f>
        <v>0</v>
      </c>
      <c r="BG318" s="167">
        <f>IF(N318="zákl. prenesená",J318,0)</f>
        <v>0</v>
      </c>
      <c r="BH318" s="167">
        <f>IF(N318="zníž. prenesená",J318,0)</f>
        <v>0</v>
      </c>
      <c r="BI318" s="167">
        <f>IF(N318="nulová",J318,0)</f>
        <v>0</v>
      </c>
      <c r="BJ318" s="17" t="s">
        <v>108</v>
      </c>
      <c r="BK318" s="167">
        <f>ROUND(I318*H318,2)</f>
        <v>0</v>
      </c>
      <c r="BL318" s="17" t="s">
        <v>203</v>
      </c>
      <c r="BM318" s="166" t="s">
        <v>667</v>
      </c>
    </row>
    <row r="319" spans="1:65" s="2" customFormat="1" ht="16.5" customHeight="1">
      <c r="A319" s="29"/>
      <c r="B319" s="122"/>
      <c r="C319" s="155" t="s">
        <v>668</v>
      </c>
      <c r="D319" s="155" t="s">
        <v>128</v>
      </c>
      <c r="E319" s="156" t="s">
        <v>669</v>
      </c>
      <c r="F319" s="157" t="s">
        <v>670</v>
      </c>
      <c r="G319" s="158" t="s">
        <v>178</v>
      </c>
      <c r="H319" s="159">
        <v>1</v>
      </c>
      <c r="I319" s="160">
        <v>0</v>
      </c>
      <c r="J319" s="160">
        <f>ROUND(I319*H319,2)</f>
        <v>0</v>
      </c>
      <c r="K319" s="161"/>
      <c r="L319" s="30"/>
      <c r="M319" s="162" t="s">
        <v>1</v>
      </c>
      <c r="N319" s="163" t="s">
        <v>33</v>
      </c>
      <c r="O319" s="164">
        <v>2.6120000000000001E-2</v>
      </c>
      <c r="P319" s="164">
        <f>O319*H319</f>
        <v>2.6120000000000001E-2</v>
      </c>
      <c r="Q319" s="164">
        <v>5.0000000000000002E-5</v>
      </c>
      <c r="R319" s="164">
        <f>Q319*H319</f>
        <v>5.0000000000000002E-5</v>
      </c>
      <c r="S319" s="164">
        <v>1E-3</v>
      </c>
      <c r="T319" s="165">
        <f>S319*H319</f>
        <v>1E-3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66" t="s">
        <v>203</v>
      </c>
      <c r="AT319" s="166" t="s">
        <v>128</v>
      </c>
      <c r="AU319" s="166" t="s">
        <v>108</v>
      </c>
      <c r="AY319" s="17" t="s">
        <v>125</v>
      </c>
      <c r="BE319" s="167">
        <f>IF(N319="základná",J319,0)</f>
        <v>0</v>
      </c>
      <c r="BF319" s="167">
        <f>IF(N319="znížená",J319,0)</f>
        <v>0</v>
      </c>
      <c r="BG319" s="167">
        <f>IF(N319="zákl. prenesená",J319,0)</f>
        <v>0</v>
      </c>
      <c r="BH319" s="167">
        <f>IF(N319="zníž. prenesená",J319,0)</f>
        <v>0</v>
      </c>
      <c r="BI319" s="167">
        <f>IF(N319="nulová",J319,0)</f>
        <v>0</v>
      </c>
      <c r="BJ319" s="17" t="s">
        <v>108</v>
      </c>
      <c r="BK319" s="167">
        <f>ROUND(I319*H319,2)</f>
        <v>0</v>
      </c>
      <c r="BL319" s="17" t="s">
        <v>203</v>
      </c>
      <c r="BM319" s="166" t="s">
        <v>671</v>
      </c>
    </row>
    <row r="320" spans="1:65" s="2" customFormat="1" ht="24" customHeight="1">
      <c r="A320" s="29"/>
      <c r="B320" s="122"/>
      <c r="C320" s="155" t="s">
        <v>672</v>
      </c>
      <c r="D320" s="155" t="s">
        <v>128</v>
      </c>
      <c r="E320" s="156" t="s">
        <v>673</v>
      </c>
      <c r="F320" s="157" t="s">
        <v>674</v>
      </c>
      <c r="G320" s="158" t="s">
        <v>264</v>
      </c>
      <c r="H320" s="159">
        <v>6.7640000000000002</v>
      </c>
      <c r="I320" s="160">
        <v>0</v>
      </c>
      <c r="J320" s="160">
        <f>ROUND(I320*H320,2)</f>
        <v>0</v>
      </c>
      <c r="K320" s="161"/>
      <c r="L320" s="30"/>
      <c r="M320" s="162" t="s">
        <v>1</v>
      </c>
      <c r="N320" s="163" t="s">
        <v>33</v>
      </c>
      <c r="O320" s="164">
        <v>0</v>
      </c>
      <c r="P320" s="164">
        <f>O320*H320</f>
        <v>0</v>
      </c>
      <c r="Q320" s="164">
        <v>0</v>
      </c>
      <c r="R320" s="164">
        <f>Q320*H320</f>
        <v>0</v>
      </c>
      <c r="S320" s="164">
        <v>0</v>
      </c>
      <c r="T320" s="165">
        <f>S320*H320</f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66" t="s">
        <v>203</v>
      </c>
      <c r="AT320" s="166" t="s">
        <v>128</v>
      </c>
      <c r="AU320" s="166" t="s">
        <v>108</v>
      </c>
      <c r="AY320" s="17" t="s">
        <v>125</v>
      </c>
      <c r="BE320" s="167">
        <f>IF(N320="základná",J320,0)</f>
        <v>0</v>
      </c>
      <c r="BF320" s="167">
        <f>IF(N320="znížená",J320,0)</f>
        <v>0</v>
      </c>
      <c r="BG320" s="167">
        <f>IF(N320="zákl. prenesená",J320,0)</f>
        <v>0</v>
      </c>
      <c r="BH320" s="167">
        <f>IF(N320="zníž. prenesená",J320,0)</f>
        <v>0</v>
      </c>
      <c r="BI320" s="167">
        <f>IF(N320="nulová",J320,0)</f>
        <v>0</v>
      </c>
      <c r="BJ320" s="17" t="s">
        <v>108</v>
      </c>
      <c r="BK320" s="167">
        <f>ROUND(I320*H320,2)</f>
        <v>0</v>
      </c>
      <c r="BL320" s="17" t="s">
        <v>203</v>
      </c>
      <c r="BM320" s="166" t="s">
        <v>675</v>
      </c>
    </row>
    <row r="321" spans="1:65" s="12" customFormat="1" ht="22.9" customHeight="1">
      <c r="B321" s="143"/>
      <c r="D321" s="144" t="s">
        <v>66</v>
      </c>
      <c r="E321" s="153" t="s">
        <v>676</v>
      </c>
      <c r="F321" s="153" t="s">
        <v>677</v>
      </c>
      <c r="J321" s="154">
        <f>BK321</f>
        <v>0</v>
      </c>
      <c r="L321" s="143"/>
      <c r="M321" s="147"/>
      <c r="N321" s="148"/>
      <c r="O321" s="148"/>
      <c r="P321" s="149">
        <f>SUM(P322:P337)</f>
        <v>447.12673452000001</v>
      </c>
      <c r="Q321" s="148"/>
      <c r="R321" s="149">
        <f>SUM(R322:R337)</f>
        <v>7.5180036379999995E-2</v>
      </c>
      <c r="S321" s="148"/>
      <c r="T321" s="150">
        <f>SUM(T322:T337)</f>
        <v>0</v>
      </c>
      <c r="AR321" s="144" t="s">
        <v>108</v>
      </c>
      <c r="AT321" s="151" t="s">
        <v>66</v>
      </c>
      <c r="AU321" s="151" t="s">
        <v>75</v>
      </c>
      <c r="AY321" s="144" t="s">
        <v>125</v>
      </c>
      <c r="BK321" s="152">
        <f>SUM(BK322:BK337)</f>
        <v>0</v>
      </c>
    </row>
    <row r="322" spans="1:65" s="2" customFormat="1" ht="24" customHeight="1">
      <c r="A322" s="29"/>
      <c r="B322" s="122"/>
      <c r="C322" s="155" t="s">
        <v>678</v>
      </c>
      <c r="D322" s="155" t="s">
        <v>128</v>
      </c>
      <c r="E322" s="156" t="s">
        <v>679</v>
      </c>
      <c r="F322" s="157" t="s">
        <v>680</v>
      </c>
      <c r="G322" s="158" t="s">
        <v>140</v>
      </c>
      <c r="H322" s="159">
        <v>0.45200000000000001</v>
      </c>
      <c r="I322" s="160">
        <v>0</v>
      </c>
      <c r="J322" s="160">
        <f>ROUND(I322*H322,2)</f>
        <v>0</v>
      </c>
      <c r="K322" s="161"/>
      <c r="L322" s="30"/>
      <c r="M322" s="162" t="s">
        <v>1</v>
      </c>
      <c r="N322" s="163" t="s">
        <v>33</v>
      </c>
      <c r="O322" s="164">
        <v>0.29942999999999997</v>
      </c>
      <c r="P322" s="164">
        <f>O322*H322</f>
        <v>0.13534235999999999</v>
      </c>
      <c r="Q322" s="164">
        <v>2.3306999999999999E-4</v>
      </c>
      <c r="R322" s="164">
        <f>Q322*H322</f>
        <v>1.0534764E-4</v>
      </c>
      <c r="S322" s="164">
        <v>0</v>
      </c>
      <c r="T322" s="165">
        <f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66" t="s">
        <v>203</v>
      </c>
      <c r="AT322" s="166" t="s">
        <v>128</v>
      </c>
      <c r="AU322" s="166" t="s">
        <v>108</v>
      </c>
      <c r="AY322" s="17" t="s">
        <v>125</v>
      </c>
      <c r="BE322" s="167">
        <f>IF(N322="základná",J322,0)</f>
        <v>0</v>
      </c>
      <c r="BF322" s="167">
        <f>IF(N322="znížená",J322,0)</f>
        <v>0</v>
      </c>
      <c r="BG322" s="167">
        <f>IF(N322="zákl. prenesená",J322,0)</f>
        <v>0</v>
      </c>
      <c r="BH322" s="167">
        <f>IF(N322="zníž. prenesená",J322,0)</f>
        <v>0</v>
      </c>
      <c r="BI322" s="167">
        <f>IF(N322="nulová",J322,0)</f>
        <v>0</v>
      </c>
      <c r="BJ322" s="17" t="s">
        <v>108</v>
      </c>
      <c r="BK322" s="167">
        <f>ROUND(I322*H322,2)</f>
        <v>0</v>
      </c>
      <c r="BL322" s="17" t="s">
        <v>203</v>
      </c>
      <c r="BM322" s="166" t="s">
        <v>681</v>
      </c>
    </row>
    <row r="323" spans="1:65" s="2" customFormat="1" ht="24" customHeight="1">
      <c r="A323" s="29"/>
      <c r="B323" s="122"/>
      <c r="C323" s="155" t="s">
        <v>682</v>
      </c>
      <c r="D323" s="155" t="s">
        <v>128</v>
      </c>
      <c r="E323" s="156" t="s">
        <v>683</v>
      </c>
      <c r="F323" s="157" t="s">
        <v>684</v>
      </c>
      <c r="G323" s="158" t="s">
        <v>140</v>
      </c>
      <c r="H323" s="159">
        <v>0.45200000000000001</v>
      </c>
      <c r="I323" s="160">
        <v>0</v>
      </c>
      <c r="J323" s="160">
        <f>ROUND(I323*H323,2)</f>
        <v>0</v>
      </c>
      <c r="K323" s="161"/>
      <c r="L323" s="30"/>
      <c r="M323" s="162" t="s">
        <v>1</v>
      </c>
      <c r="N323" s="163" t="s">
        <v>33</v>
      </c>
      <c r="O323" s="164">
        <v>1.2509699999999999</v>
      </c>
      <c r="P323" s="164">
        <f>O323*H323</f>
        <v>0.56543843999999999</v>
      </c>
      <c r="Q323" s="164">
        <v>5.3611999999999996E-4</v>
      </c>
      <c r="R323" s="164">
        <f>Q323*H323</f>
        <v>2.4232624E-4</v>
      </c>
      <c r="S323" s="164">
        <v>0</v>
      </c>
      <c r="T323" s="165">
        <f>S323*H323</f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66" t="s">
        <v>203</v>
      </c>
      <c r="AT323" s="166" t="s">
        <v>128</v>
      </c>
      <c r="AU323" s="166" t="s">
        <v>108</v>
      </c>
      <c r="AY323" s="17" t="s">
        <v>125</v>
      </c>
      <c r="BE323" s="167">
        <f>IF(N323="základná",J323,0)</f>
        <v>0</v>
      </c>
      <c r="BF323" s="167">
        <f>IF(N323="znížená",J323,0)</f>
        <v>0</v>
      </c>
      <c r="BG323" s="167">
        <f>IF(N323="zákl. prenesená",J323,0)</f>
        <v>0</v>
      </c>
      <c r="BH323" s="167">
        <f>IF(N323="zníž. prenesená",J323,0)</f>
        <v>0</v>
      </c>
      <c r="BI323" s="167">
        <f>IF(N323="nulová",J323,0)</f>
        <v>0</v>
      </c>
      <c r="BJ323" s="17" t="s">
        <v>108</v>
      </c>
      <c r="BK323" s="167">
        <f>ROUND(I323*H323,2)</f>
        <v>0</v>
      </c>
      <c r="BL323" s="17" t="s">
        <v>203</v>
      </c>
      <c r="BM323" s="166" t="s">
        <v>685</v>
      </c>
    </row>
    <row r="324" spans="1:65" s="2" customFormat="1" ht="36" customHeight="1">
      <c r="A324" s="29"/>
      <c r="B324" s="122"/>
      <c r="C324" s="155" t="s">
        <v>686</v>
      </c>
      <c r="D324" s="155" t="s">
        <v>128</v>
      </c>
      <c r="E324" s="156" t="s">
        <v>687</v>
      </c>
      <c r="F324" s="157" t="s">
        <v>688</v>
      </c>
      <c r="G324" s="158" t="s">
        <v>140</v>
      </c>
      <c r="H324" s="159">
        <v>2119</v>
      </c>
      <c r="I324" s="160">
        <v>0</v>
      </c>
      <c r="J324" s="160">
        <f>ROUND(I324*H324,2)</f>
        <v>0</v>
      </c>
      <c r="K324" s="161"/>
      <c r="L324" s="30"/>
      <c r="M324" s="162" t="s">
        <v>1</v>
      </c>
      <c r="N324" s="163" t="s">
        <v>33</v>
      </c>
      <c r="O324" s="164">
        <v>0.18104000000000001</v>
      </c>
      <c r="P324" s="164">
        <f>O324*H324</f>
        <v>383.62376</v>
      </c>
      <c r="Q324" s="164">
        <v>2.0999999999999999E-5</v>
      </c>
      <c r="R324" s="164">
        <f>Q324*H324</f>
        <v>4.4498999999999997E-2</v>
      </c>
      <c r="S324" s="164">
        <v>0</v>
      </c>
      <c r="T324" s="165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66" t="s">
        <v>203</v>
      </c>
      <c r="AT324" s="166" t="s">
        <v>128</v>
      </c>
      <c r="AU324" s="166" t="s">
        <v>108</v>
      </c>
      <c r="AY324" s="17" t="s">
        <v>125</v>
      </c>
      <c r="BE324" s="167">
        <f>IF(N324="základná",J324,0)</f>
        <v>0</v>
      </c>
      <c r="BF324" s="167">
        <f>IF(N324="znížená",J324,0)</f>
        <v>0</v>
      </c>
      <c r="BG324" s="167">
        <f>IF(N324="zákl. prenesená",J324,0)</f>
        <v>0</v>
      </c>
      <c r="BH324" s="167">
        <f>IF(N324="zníž. prenesená",J324,0)</f>
        <v>0</v>
      </c>
      <c r="BI324" s="167">
        <f>IF(N324="nulová",J324,0)</f>
        <v>0</v>
      </c>
      <c r="BJ324" s="17" t="s">
        <v>108</v>
      </c>
      <c r="BK324" s="167">
        <f>ROUND(I324*H324,2)</f>
        <v>0</v>
      </c>
      <c r="BL324" s="17" t="s">
        <v>203</v>
      </c>
      <c r="BM324" s="166" t="s">
        <v>689</v>
      </c>
    </row>
    <row r="325" spans="1:65" s="13" customFormat="1">
      <c r="B325" s="168"/>
      <c r="D325" s="169" t="s">
        <v>134</v>
      </c>
      <c r="E325" s="170" t="s">
        <v>1</v>
      </c>
      <c r="F325" s="171" t="s">
        <v>690</v>
      </c>
      <c r="H325" s="172">
        <v>1040</v>
      </c>
      <c r="L325" s="168"/>
      <c r="M325" s="173"/>
      <c r="N325" s="174"/>
      <c r="O325" s="174"/>
      <c r="P325" s="174"/>
      <c r="Q325" s="174"/>
      <c r="R325" s="174"/>
      <c r="S325" s="174"/>
      <c r="T325" s="175"/>
      <c r="AT325" s="170" t="s">
        <v>134</v>
      </c>
      <c r="AU325" s="170" t="s">
        <v>108</v>
      </c>
      <c r="AV325" s="13" t="s">
        <v>108</v>
      </c>
      <c r="AW325" s="13" t="s">
        <v>24</v>
      </c>
      <c r="AX325" s="13" t="s">
        <v>67</v>
      </c>
      <c r="AY325" s="170" t="s">
        <v>125</v>
      </c>
    </row>
    <row r="326" spans="1:65" s="13" customFormat="1">
      <c r="B326" s="168"/>
      <c r="D326" s="169" t="s">
        <v>134</v>
      </c>
      <c r="E326" s="170" t="s">
        <v>1</v>
      </c>
      <c r="F326" s="171" t="s">
        <v>691</v>
      </c>
      <c r="H326" s="172">
        <v>700</v>
      </c>
      <c r="L326" s="168"/>
      <c r="M326" s="173"/>
      <c r="N326" s="174"/>
      <c r="O326" s="174"/>
      <c r="P326" s="174"/>
      <c r="Q326" s="174"/>
      <c r="R326" s="174"/>
      <c r="S326" s="174"/>
      <c r="T326" s="175"/>
      <c r="AT326" s="170" t="s">
        <v>134</v>
      </c>
      <c r="AU326" s="170" t="s">
        <v>108</v>
      </c>
      <c r="AV326" s="13" t="s">
        <v>108</v>
      </c>
      <c r="AW326" s="13" t="s">
        <v>24</v>
      </c>
      <c r="AX326" s="13" t="s">
        <v>67</v>
      </c>
      <c r="AY326" s="170" t="s">
        <v>125</v>
      </c>
    </row>
    <row r="327" spans="1:65" s="13" customFormat="1">
      <c r="B327" s="168"/>
      <c r="D327" s="169" t="s">
        <v>134</v>
      </c>
      <c r="E327" s="170" t="s">
        <v>1</v>
      </c>
      <c r="F327" s="171" t="s">
        <v>692</v>
      </c>
      <c r="H327" s="172">
        <v>112.8</v>
      </c>
      <c r="L327" s="168"/>
      <c r="M327" s="173"/>
      <c r="N327" s="174"/>
      <c r="O327" s="174"/>
      <c r="P327" s="174"/>
      <c r="Q327" s="174"/>
      <c r="R327" s="174"/>
      <c r="S327" s="174"/>
      <c r="T327" s="175"/>
      <c r="AT327" s="170" t="s">
        <v>134</v>
      </c>
      <c r="AU327" s="170" t="s">
        <v>108</v>
      </c>
      <c r="AV327" s="13" t="s">
        <v>108</v>
      </c>
      <c r="AW327" s="13" t="s">
        <v>24</v>
      </c>
      <c r="AX327" s="13" t="s">
        <v>67</v>
      </c>
      <c r="AY327" s="170" t="s">
        <v>125</v>
      </c>
    </row>
    <row r="328" spans="1:65" s="13" customFormat="1">
      <c r="B328" s="168"/>
      <c r="D328" s="169" t="s">
        <v>134</v>
      </c>
      <c r="E328" s="170" t="s">
        <v>1</v>
      </c>
      <c r="F328" s="171" t="s">
        <v>693</v>
      </c>
      <c r="H328" s="172">
        <v>67.2</v>
      </c>
      <c r="L328" s="168"/>
      <c r="M328" s="173"/>
      <c r="N328" s="174"/>
      <c r="O328" s="174"/>
      <c r="P328" s="174"/>
      <c r="Q328" s="174"/>
      <c r="R328" s="174"/>
      <c r="S328" s="174"/>
      <c r="T328" s="175"/>
      <c r="AT328" s="170" t="s">
        <v>134</v>
      </c>
      <c r="AU328" s="170" t="s">
        <v>108</v>
      </c>
      <c r="AV328" s="13" t="s">
        <v>108</v>
      </c>
      <c r="AW328" s="13" t="s">
        <v>24</v>
      </c>
      <c r="AX328" s="13" t="s">
        <v>67</v>
      </c>
      <c r="AY328" s="170" t="s">
        <v>125</v>
      </c>
    </row>
    <row r="329" spans="1:65" s="13" customFormat="1">
      <c r="B329" s="168"/>
      <c r="D329" s="169" t="s">
        <v>134</v>
      </c>
      <c r="E329" s="170" t="s">
        <v>1</v>
      </c>
      <c r="F329" s="171" t="s">
        <v>694</v>
      </c>
      <c r="H329" s="172">
        <v>130</v>
      </c>
      <c r="L329" s="168"/>
      <c r="M329" s="173"/>
      <c r="N329" s="174"/>
      <c r="O329" s="174"/>
      <c r="P329" s="174"/>
      <c r="Q329" s="174"/>
      <c r="R329" s="174"/>
      <c r="S329" s="174"/>
      <c r="T329" s="175"/>
      <c r="AT329" s="170" t="s">
        <v>134</v>
      </c>
      <c r="AU329" s="170" t="s">
        <v>108</v>
      </c>
      <c r="AV329" s="13" t="s">
        <v>108</v>
      </c>
      <c r="AW329" s="13" t="s">
        <v>24</v>
      </c>
      <c r="AX329" s="13" t="s">
        <v>67</v>
      </c>
      <c r="AY329" s="170" t="s">
        <v>125</v>
      </c>
    </row>
    <row r="330" spans="1:65" s="13" customFormat="1">
      <c r="B330" s="168"/>
      <c r="D330" s="169" t="s">
        <v>134</v>
      </c>
      <c r="E330" s="170" t="s">
        <v>1</v>
      </c>
      <c r="F330" s="171" t="s">
        <v>695</v>
      </c>
      <c r="H330" s="172">
        <v>35</v>
      </c>
      <c r="L330" s="168"/>
      <c r="M330" s="173"/>
      <c r="N330" s="174"/>
      <c r="O330" s="174"/>
      <c r="P330" s="174"/>
      <c r="Q330" s="174"/>
      <c r="R330" s="174"/>
      <c r="S330" s="174"/>
      <c r="T330" s="175"/>
      <c r="AT330" s="170" t="s">
        <v>134</v>
      </c>
      <c r="AU330" s="170" t="s">
        <v>108</v>
      </c>
      <c r="AV330" s="13" t="s">
        <v>108</v>
      </c>
      <c r="AW330" s="13" t="s">
        <v>24</v>
      </c>
      <c r="AX330" s="13" t="s">
        <v>67</v>
      </c>
      <c r="AY330" s="170" t="s">
        <v>125</v>
      </c>
    </row>
    <row r="331" spans="1:65" s="13" customFormat="1">
      <c r="B331" s="168"/>
      <c r="D331" s="169" t="s">
        <v>134</v>
      </c>
      <c r="E331" s="170" t="s">
        <v>1</v>
      </c>
      <c r="F331" s="171" t="s">
        <v>355</v>
      </c>
      <c r="H331" s="172">
        <v>3</v>
      </c>
      <c r="L331" s="168"/>
      <c r="M331" s="173"/>
      <c r="N331" s="174"/>
      <c r="O331" s="174"/>
      <c r="P331" s="174"/>
      <c r="Q331" s="174"/>
      <c r="R331" s="174"/>
      <c r="S331" s="174"/>
      <c r="T331" s="175"/>
      <c r="AT331" s="170" t="s">
        <v>134</v>
      </c>
      <c r="AU331" s="170" t="s">
        <v>108</v>
      </c>
      <c r="AV331" s="13" t="s">
        <v>108</v>
      </c>
      <c r="AW331" s="13" t="s">
        <v>24</v>
      </c>
      <c r="AX331" s="13" t="s">
        <v>67</v>
      </c>
      <c r="AY331" s="170" t="s">
        <v>125</v>
      </c>
    </row>
    <row r="332" spans="1:65" s="13" customFormat="1">
      <c r="B332" s="168"/>
      <c r="D332" s="169" t="s">
        <v>134</v>
      </c>
      <c r="E332" s="170" t="s">
        <v>1</v>
      </c>
      <c r="F332" s="171" t="s">
        <v>696</v>
      </c>
      <c r="H332" s="172">
        <v>14</v>
      </c>
      <c r="L332" s="168"/>
      <c r="M332" s="173"/>
      <c r="N332" s="174"/>
      <c r="O332" s="174"/>
      <c r="P332" s="174"/>
      <c r="Q332" s="174"/>
      <c r="R332" s="174"/>
      <c r="S332" s="174"/>
      <c r="T332" s="175"/>
      <c r="AT332" s="170" t="s">
        <v>134</v>
      </c>
      <c r="AU332" s="170" t="s">
        <v>108</v>
      </c>
      <c r="AV332" s="13" t="s">
        <v>108</v>
      </c>
      <c r="AW332" s="13" t="s">
        <v>24</v>
      </c>
      <c r="AX332" s="13" t="s">
        <v>67</v>
      </c>
      <c r="AY332" s="170" t="s">
        <v>125</v>
      </c>
    </row>
    <row r="333" spans="1:65" s="13" customFormat="1">
      <c r="B333" s="168"/>
      <c r="D333" s="169" t="s">
        <v>134</v>
      </c>
      <c r="E333" s="170" t="s">
        <v>1</v>
      </c>
      <c r="F333" s="171" t="s">
        <v>697</v>
      </c>
      <c r="H333" s="172">
        <v>17</v>
      </c>
      <c r="L333" s="168"/>
      <c r="M333" s="173"/>
      <c r="N333" s="174"/>
      <c r="O333" s="174"/>
      <c r="P333" s="174"/>
      <c r="Q333" s="174"/>
      <c r="R333" s="174"/>
      <c r="S333" s="174"/>
      <c r="T333" s="175"/>
      <c r="AT333" s="170" t="s">
        <v>134</v>
      </c>
      <c r="AU333" s="170" t="s">
        <v>108</v>
      </c>
      <c r="AV333" s="13" t="s">
        <v>108</v>
      </c>
      <c r="AW333" s="13" t="s">
        <v>24</v>
      </c>
      <c r="AX333" s="13" t="s">
        <v>67</v>
      </c>
      <c r="AY333" s="170" t="s">
        <v>125</v>
      </c>
    </row>
    <row r="334" spans="1:65" s="14" customFormat="1">
      <c r="B334" s="176"/>
      <c r="D334" s="169" t="s">
        <v>134</v>
      </c>
      <c r="E334" s="177" t="s">
        <v>1</v>
      </c>
      <c r="F334" s="178" t="s">
        <v>230</v>
      </c>
      <c r="H334" s="179">
        <v>2119</v>
      </c>
      <c r="L334" s="176"/>
      <c r="M334" s="180"/>
      <c r="N334" s="181"/>
      <c r="O334" s="181"/>
      <c r="P334" s="181"/>
      <c r="Q334" s="181"/>
      <c r="R334" s="181"/>
      <c r="S334" s="181"/>
      <c r="T334" s="182"/>
      <c r="AT334" s="177" t="s">
        <v>134</v>
      </c>
      <c r="AU334" s="177" t="s">
        <v>108</v>
      </c>
      <c r="AV334" s="14" t="s">
        <v>132</v>
      </c>
      <c r="AW334" s="14" t="s">
        <v>24</v>
      </c>
      <c r="AX334" s="14" t="s">
        <v>75</v>
      </c>
      <c r="AY334" s="177" t="s">
        <v>125</v>
      </c>
    </row>
    <row r="335" spans="1:65" s="2" customFormat="1" ht="24" customHeight="1">
      <c r="A335" s="29"/>
      <c r="B335" s="122"/>
      <c r="C335" s="155" t="s">
        <v>698</v>
      </c>
      <c r="D335" s="155" t="s">
        <v>128</v>
      </c>
      <c r="E335" s="156" t="s">
        <v>699</v>
      </c>
      <c r="F335" s="157" t="s">
        <v>700</v>
      </c>
      <c r="G335" s="158" t="s">
        <v>140</v>
      </c>
      <c r="H335" s="159">
        <v>346.66699999999997</v>
      </c>
      <c r="I335" s="160">
        <v>0</v>
      </c>
      <c r="J335" s="160">
        <f>ROUND(I335*H335,2)</f>
        <v>0</v>
      </c>
      <c r="K335" s="161"/>
      <c r="L335" s="30"/>
      <c r="M335" s="162" t="s">
        <v>1</v>
      </c>
      <c r="N335" s="163" t="s">
        <v>33</v>
      </c>
      <c r="O335" s="164">
        <v>0.18115999999999999</v>
      </c>
      <c r="P335" s="164">
        <f>O335*H335</f>
        <v>62.802193719999991</v>
      </c>
      <c r="Q335" s="164">
        <v>8.7499999999999999E-5</v>
      </c>
      <c r="R335" s="164">
        <f>Q335*H335</f>
        <v>3.0333362499999999E-2</v>
      </c>
      <c r="S335" s="164">
        <v>0</v>
      </c>
      <c r="T335" s="165">
        <f>S335*H335</f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66" t="s">
        <v>203</v>
      </c>
      <c r="AT335" s="166" t="s">
        <v>128</v>
      </c>
      <c r="AU335" s="166" t="s">
        <v>108</v>
      </c>
      <c r="AY335" s="17" t="s">
        <v>125</v>
      </c>
      <c r="BE335" s="167">
        <f>IF(N335="základná",J335,0)</f>
        <v>0</v>
      </c>
      <c r="BF335" s="167">
        <f>IF(N335="znížená",J335,0)</f>
        <v>0</v>
      </c>
      <c r="BG335" s="167">
        <f>IF(N335="zákl. prenesená",J335,0)</f>
        <v>0</v>
      </c>
      <c r="BH335" s="167">
        <f>IF(N335="zníž. prenesená",J335,0)</f>
        <v>0</v>
      </c>
      <c r="BI335" s="167">
        <f>IF(N335="nulová",J335,0)</f>
        <v>0</v>
      </c>
      <c r="BJ335" s="17" t="s">
        <v>108</v>
      </c>
      <c r="BK335" s="167">
        <f>ROUND(I335*H335,2)</f>
        <v>0</v>
      </c>
      <c r="BL335" s="17" t="s">
        <v>203</v>
      </c>
      <c r="BM335" s="166" t="s">
        <v>701</v>
      </c>
    </row>
    <row r="336" spans="1:65" s="13" customFormat="1">
      <c r="B336" s="168"/>
      <c r="D336" s="169" t="s">
        <v>134</v>
      </c>
      <c r="E336" s="170" t="s">
        <v>1</v>
      </c>
      <c r="F336" s="171" t="s">
        <v>702</v>
      </c>
      <c r="H336" s="172">
        <v>346.66699999999997</v>
      </c>
      <c r="L336" s="168"/>
      <c r="M336" s="173"/>
      <c r="N336" s="174"/>
      <c r="O336" s="174"/>
      <c r="P336" s="174"/>
      <c r="Q336" s="174"/>
      <c r="R336" s="174"/>
      <c r="S336" s="174"/>
      <c r="T336" s="175"/>
      <c r="AT336" s="170" t="s">
        <v>134</v>
      </c>
      <c r="AU336" s="170" t="s">
        <v>108</v>
      </c>
      <c r="AV336" s="13" t="s">
        <v>108</v>
      </c>
      <c r="AW336" s="13" t="s">
        <v>24</v>
      </c>
      <c r="AX336" s="13" t="s">
        <v>67</v>
      </c>
      <c r="AY336" s="170" t="s">
        <v>125</v>
      </c>
    </row>
    <row r="337" spans="1:65" s="14" customFormat="1">
      <c r="B337" s="176"/>
      <c r="D337" s="169" t="s">
        <v>134</v>
      </c>
      <c r="E337" s="177" t="s">
        <v>1</v>
      </c>
      <c r="F337" s="178" t="s">
        <v>230</v>
      </c>
      <c r="H337" s="179">
        <v>346.66699999999997</v>
      </c>
      <c r="L337" s="176"/>
      <c r="M337" s="180"/>
      <c r="N337" s="181"/>
      <c r="O337" s="181"/>
      <c r="P337" s="181"/>
      <c r="Q337" s="181"/>
      <c r="R337" s="181"/>
      <c r="S337" s="181"/>
      <c r="T337" s="182"/>
      <c r="AT337" s="177" t="s">
        <v>134</v>
      </c>
      <c r="AU337" s="177" t="s">
        <v>108</v>
      </c>
      <c r="AV337" s="14" t="s">
        <v>132</v>
      </c>
      <c r="AW337" s="14" t="s">
        <v>24</v>
      </c>
      <c r="AX337" s="14" t="s">
        <v>75</v>
      </c>
      <c r="AY337" s="177" t="s">
        <v>125</v>
      </c>
    </row>
    <row r="338" spans="1:65" s="12" customFormat="1" ht="25.9" customHeight="1">
      <c r="B338" s="143"/>
      <c r="D338" s="144" t="s">
        <v>66</v>
      </c>
      <c r="E338" s="145" t="s">
        <v>232</v>
      </c>
      <c r="F338" s="145" t="s">
        <v>703</v>
      </c>
      <c r="J338" s="146">
        <f>BK338</f>
        <v>0</v>
      </c>
      <c r="L338" s="143"/>
      <c r="M338" s="147"/>
      <c r="N338" s="148"/>
      <c r="O338" s="148"/>
      <c r="P338" s="149">
        <f>P339</f>
        <v>0.24299999999999999</v>
      </c>
      <c r="Q338" s="148"/>
      <c r="R338" s="149">
        <f>R339</f>
        <v>8.9999999999999993E-3</v>
      </c>
      <c r="S338" s="148"/>
      <c r="T338" s="150">
        <f>T339</f>
        <v>0</v>
      </c>
      <c r="AR338" s="144" t="s">
        <v>126</v>
      </c>
      <c r="AT338" s="151" t="s">
        <v>66</v>
      </c>
      <c r="AU338" s="151" t="s">
        <v>67</v>
      </c>
      <c r="AY338" s="144" t="s">
        <v>125</v>
      </c>
      <c r="BK338" s="152">
        <f>BK339</f>
        <v>0</v>
      </c>
    </row>
    <row r="339" spans="1:65" s="12" customFormat="1" ht="22.9" customHeight="1">
      <c r="B339" s="143"/>
      <c r="D339" s="144" t="s">
        <v>66</v>
      </c>
      <c r="E339" s="153" t="s">
        <v>704</v>
      </c>
      <c r="F339" s="153" t="s">
        <v>705</v>
      </c>
      <c r="J339" s="154">
        <f>BK339</f>
        <v>0</v>
      </c>
      <c r="L339" s="143"/>
      <c r="M339" s="147"/>
      <c r="N339" s="148"/>
      <c r="O339" s="148"/>
      <c r="P339" s="149">
        <f>SUM(P340:P342)</f>
        <v>0.24299999999999999</v>
      </c>
      <c r="Q339" s="148"/>
      <c r="R339" s="149">
        <f>SUM(R340:R342)</f>
        <v>8.9999999999999993E-3</v>
      </c>
      <c r="S339" s="148"/>
      <c r="T339" s="150">
        <f>SUM(T340:T342)</f>
        <v>0</v>
      </c>
      <c r="AR339" s="144" t="s">
        <v>126</v>
      </c>
      <c r="AT339" s="151" t="s">
        <v>66</v>
      </c>
      <c r="AU339" s="151" t="s">
        <v>75</v>
      </c>
      <c r="AY339" s="144" t="s">
        <v>125</v>
      </c>
      <c r="BK339" s="152">
        <f>SUM(BK340:BK342)</f>
        <v>0</v>
      </c>
    </row>
    <row r="340" spans="1:65" s="2" customFormat="1" ht="24" customHeight="1">
      <c r="A340" s="29"/>
      <c r="B340" s="122"/>
      <c r="C340" s="155" t="s">
        <v>706</v>
      </c>
      <c r="D340" s="155" t="s">
        <v>128</v>
      </c>
      <c r="E340" s="156" t="s">
        <v>707</v>
      </c>
      <c r="F340" s="157" t="s">
        <v>708</v>
      </c>
      <c r="G340" s="158" t="s">
        <v>244</v>
      </c>
      <c r="H340" s="159">
        <v>9</v>
      </c>
      <c r="I340" s="160">
        <v>0</v>
      </c>
      <c r="J340" s="160">
        <f>ROUND(I340*H340,2)</f>
        <v>0</v>
      </c>
      <c r="K340" s="161"/>
      <c r="L340" s="30"/>
      <c r="M340" s="162" t="s">
        <v>1</v>
      </c>
      <c r="N340" s="163" t="s">
        <v>33</v>
      </c>
      <c r="O340" s="164">
        <v>2.7E-2</v>
      </c>
      <c r="P340" s="164">
        <f>O340*H340</f>
        <v>0.24299999999999999</v>
      </c>
      <c r="Q340" s="164">
        <v>0</v>
      </c>
      <c r="R340" s="164">
        <f>Q340*H340</f>
        <v>0</v>
      </c>
      <c r="S340" s="164">
        <v>0</v>
      </c>
      <c r="T340" s="165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166" t="s">
        <v>431</v>
      </c>
      <c r="AT340" s="166" t="s">
        <v>128</v>
      </c>
      <c r="AU340" s="166" t="s">
        <v>108</v>
      </c>
      <c r="AY340" s="17" t="s">
        <v>125</v>
      </c>
      <c r="BE340" s="167">
        <f>IF(N340="základná",J340,0)</f>
        <v>0</v>
      </c>
      <c r="BF340" s="167">
        <f>IF(N340="znížená",J340,0)</f>
        <v>0</v>
      </c>
      <c r="BG340" s="167">
        <f>IF(N340="zákl. prenesená",J340,0)</f>
        <v>0</v>
      </c>
      <c r="BH340" s="167">
        <f>IF(N340="zníž. prenesená",J340,0)</f>
        <v>0</v>
      </c>
      <c r="BI340" s="167">
        <f>IF(N340="nulová",J340,0)</f>
        <v>0</v>
      </c>
      <c r="BJ340" s="17" t="s">
        <v>108</v>
      </c>
      <c r="BK340" s="167">
        <f>ROUND(I340*H340,2)</f>
        <v>0</v>
      </c>
      <c r="BL340" s="17" t="s">
        <v>431</v>
      </c>
      <c r="BM340" s="166" t="s">
        <v>709</v>
      </c>
    </row>
    <row r="341" spans="1:65" s="2" customFormat="1" ht="16.5" customHeight="1">
      <c r="A341" s="29"/>
      <c r="B341" s="122"/>
      <c r="C341" s="183" t="s">
        <v>710</v>
      </c>
      <c r="D341" s="183" t="s">
        <v>232</v>
      </c>
      <c r="E341" s="184" t="s">
        <v>711</v>
      </c>
      <c r="F341" s="185" t="s">
        <v>712</v>
      </c>
      <c r="G341" s="186" t="s">
        <v>172</v>
      </c>
      <c r="H341" s="187">
        <v>8.9999999999999993E-3</v>
      </c>
      <c r="I341" s="188">
        <v>0</v>
      </c>
      <c r="J341" s="188">
        <f>ROUND(I341*H341,2)</f>
        <v>0</v>
      </c>
      <c r="K341" s="189"/>
      <c r="L341" s="190"/>
      <c r="M341" s="191" t="s">
        <v>1</v>
      </c>
      <c r="N341" s="192" t="s">
        <v>33</v>
      </c>
      <c r="O341" s="164">
        <v>0</v>
      </c>
      <c r="P341" s="164">
        <f>O341*H341</f>
        <v>0</v>
      </c>
      <c r="Q341" s="164">
        <v>1</v>
      </c>
      <c r="R341" s="164">
        <f>Q341*H341</f>
        <v>8.9999999999999993E-3</v>
      </c>
      <c r="S341" s="164">
        <v>0</v>
      </c>
      <c r="T341" s="165">
        <f>S341*H341</f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66" t="s">
        <v>686</v>
      </c>
      <c r="AT341" s="166" t="s">
        <v>232</v>
      </c>
      <c r="AU341" s="166" t="s">
        <v>108</v>
      </c>
      <c r="AY341" s="17" t="s">
        <v>125</v>
      </c>
      <c r="BE341" s="167">
        <f>IF(N341="základná",J341,0)</f>
        <v>0</v>
      </c>
      <c r="BF341" s="167">
        <f>IF(N341="znížená",J341,0)</f>
        <v>0</v>
      </c>
      <c r="BG341" s="167">
        <f>IF(N341="zákl. prenesená",J341,0)</f>
        <v>0</v>
      </c>
      <c r="BH341" s="167">
        <f>IF(N341="zníž. prenesená",J341,0)</f>
        <v>0</v>
      </c>
      <c r="BI341" s="167">
        <f>IF(N341="nulová",J341,0)</f>
        <v>0</v>
      </c>
      <c r="BJ341" s="17" t="s">
        <v>108</v>
      </c>
      <c r="BK341" s="167">
        <f>ROUND(I341*H341,2)</f>
        <v>0</v>
      </c>
      <c r="BL341" s="17" t="s">
        <v>686</v>
      </c>
      <c r="BM341" s="166" t="s">
        <v>713</v>
      </c>
    </row>
    <row r="342" spans="1:65" s="13" customFormat="1">
      <c r="B342" s="168"/>
      <c r="D342" s="169" t="s">
        <v>134</v>
      </c>
      <c r="E342" s="170" t="s">
        <v>1</v>
      </c>
      <c r="F342" s="171" t="s">
        <v>714</v>
      </c>
      <c r="H342" s="172">
        <v>8.9999999999999993E-3</v>
      </c>
      <c r="L342" s="168"/>
      <c r="M342" s="173"/>
      <c r="N342" s="174"/>
      <c r="O342" s="174"/>
      <c r="P342" s="174"/>
      <c r="Q342" s="174"/>
      <c r="R342" s="174"/>
      <c r="S342" s="174"/>
      <c r="T342" s="175"/>
      <c r="AT342" s="170" t="s">
        <v>134</v>
      </c>
      <c r="AU342" s="170" t="s">
        <v>108</v>
      </c>
      <c r="AV342" s="13" t="s">
        <v>108</v>
      </c>
      <c r="AW342" s="13" t="s">
        <v>24</v>
      </c>
      <c r="AX342" s="13" t="s">
        <v>75</v>
      </c>
      <c r="AY342" s="170" t="s">
        <v>125</v>
      </c>
    </row>
    <row r="343" spans="1:65" s="12" customFormat="1" ht="25.9" customHeight="1">
      <c r="B343" s="143"/>
      <c r="D343" s="144" t="s">
        <v>66</v>
      </c>
      <c r="E343" s="145" t="s">
        <v>715</v>
      </c>
      <c r="F343" s="145" t="s">
        <v>716</v>
      </c>
      <c r="J343" s="146">
        <f>BK343</f>
        <v>0</v>
      </c>
      <c r="L343" s="143"/>
      <c r="M343" s="147"/>
      <c r="N343" s="148"/>
      <c r="O343" s="148"/>
      <c r="P343" s="149">
        <f>SUM(P344:P345)</f>
        <v>29.521000000000001</v>
      </c>
      <c r="Q343" s="148"/>
      <c r="R343" s="149">
        <f>SUM(R344:R345)</f>
        <v>0</v>
      </c>
      <c r="S343" s="148"/>
      <c r="T343" s="150">
        <f>SUM(T344:T345)</f>
        <v>0</v>
      </c>
      <c r="AR343" s="144" t="s">
        <v>132</v>
      </c>
      <c r="AT343" s="151" t="s">
        <v>66</v>
      </c>
      <c r="AU343" s="151" t="s">
        <v>67</v>
      </c>
      <c r="AY343" s="144" t="s">
        <v>125</v>
      </c>
      <c r="BK343" s="152">
        <f>SUM(BK344:BK345)</f>
        <v>0</v>
      </c>
    </row>
    <row r="344" spans="1:65" s="2" customFormat="1" ht="24" customHeight="1">
      <c r="A344" s="29"/>
      <c r="B344" s="122"/>
      <c r="C344" s="155" t="s">
        <v>717</v>
      </c>
      <c r="D344" s="155" t="s">
        <v>128</v>
      </c>
      <c r="E344" s="156" t="s">
        <v>718</v>
      </c>
      <c r="F344" s="157" t="s">
        <v>719</v>
      </c>
      <c r="G344" s="158" t="s">
        <v>720</v>
      </c>
      <c r="H344" s="159">
        <v>22.55</v>
      </c>
      <c r="I344" s="160">
        <v>0</v>
      </c>
      <c r="J344" s="160">
        <f>ROUND(I344*H344,2)</f>
        <v>0</v>
      </c>
      <c r="K344" s="161"/>
      <c r="L344" s="30"/>
      <c r="M344" s="162" t="s">
        <v>1</v>
      </c>
      <c r="N344" s="163" t="s">
        <v>33</v>
      </c>
      <c r="O344" s="164">
        <v>1.06</v>
      </c>
      <c r="P344" s="164">
        <f>O344*H344</f>
        <v>23.903000000000002</v>
      </c>
      <c r="Q344" s="164">
        <v>0</v>
      </c>
      <c r="R344" s="164">
        <f>Q344*H344</f>
        <v>0</v>
      </c>
      <c r="S344" s="164">
        <v>0</v>
      </c>
      <c r="T344" s="165">
        <f>S344*H344</f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66" t="s">
        <v>721</v>
      </c>
      <c r="AT344" s="166" t="s">
        <v>128</v>
      </c>
      <c r="AU344" s="166" t="s">
        <v>75</v>
      </c>
      <c r="AY344" s="17" t="s">
        <v>125</v>
      </c>
      <c r="BE344" s="167">
        <f>IF(N344="základná",J344,0)</f>
        <v>0</v>
      </c>
      <c r="BF344" s="167">
        <f>IF(N344="znížená",J344,0)</f>
        <v>0</v>
      </c>
      <c r="BG344" s="167">
        <f>IF(N344="zákl. prenesená",J344,0)</f>
        <v>0</v>
      </c>
      <c r="BH344" s="167">
        <f>IF(N344="zníž. prenesená",J344,0)</f>
        <v>0</v>
      </c>
      <c r="BI344" s="167">
        <f>IF(N344="nulová",J344,0)</f>
        <v>0</v>
      </c>
      <c r="BJ344" s="17" t="s">
        <v>108</v>
      </c>
      <c r="BK344" s="167">
        <f>ROUND(I344*H344,2)</f>
        <v>0</v>
      </c>
      <c r="BL344" s="17" t="s">
        <v>721</v>
      </c>
      <c r="BM344" s="166" t="s">
        <v>722</v>
      </c>
    </row>
    <row r="345" spans="1:65" s="2" customFormat="1" ht="16.5" customHeight="1">
      <c r="A345" s="29"/>
      <c r="B345" s="122"/>
      <c r="C345" s="155" t="s">
        <v>723</v>
      </c>
      <c r="D345" s="155" t="s">
        <v>128</v>
      </c>
      <c r="E345" s="156" t="s">
        <v>724</v>
      </c>
      <c r="F345" s="157" t="s">
        <v>725</v>
      </c>
      <c r="G345" s="158" t="s">
        <v>720</v>
      </c>
      <c r="H345" s="159">
        <v>5.3</v>
      </c>
      <c r="I345" s="160">
        <v>0</v>
      </c>
      <c r="J345" s="160">
        <f>ROUND(I345*H345,2)</f>
        <v>0</v>
      </c>
      <c r="K345" s="161"/>
      <c r="L345" s="30"/>
      <c r="M345" s="200" t="s">
        <v>1</v>
      </c>
      <c r="N345" s="201" t="s">
        <v>33</v>
      </c>
      <c r="O345" s="202">
        <v>1.06</v>
      </c>
      <c r="P345" s="202">
        <f>O345*H345</f>
        <v>5.6180000000000003</v>
      </c>
      <c r="Q345" s="202">
        <v>0</v>
      </c>
      <c r="R345" s="202">
        <f>Q345*H345</f>
        <v>0</v>
      </c>
      <c r="S345" s="202">
        <v>0</v>
      </c>
      <c r="T345" s="203">
        <f>S345*H345</f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66" t="s">
        <v>721</v>
      </c>
      <c r="AT345" s="166" t="s">
        <v>128</v>
      </c>
      <c r="AU345" s="166" t="s">
        <v>75</v>
      </c>
      <c r="AY345" s="17" t="s">
        <v>125</v>
      </c>
      <c r="BE345" s="167">
        <f>IF(N345="základná",J345,0)</f>
        <v>0</v>
      </c>
      <c r="BF345" s="167">
        <f>IF(N345="znížená",J345,0)</f>
        <v>0</v>
      </c>
      <c r="BG345" s="167">
        <f>IF(N345="zákl. prenesená",J345,0)</f>
        <v>0</v>
      </c>
      <c r="BH345" s="167">
        <f>IF(N345="zníž. prenesená",J345,0)</f>
        <v>0</v>
      </c>
      <c r="BI345" s="167">
        <f>IF(N345="nulová",J345,0)</f>
        <v>0</v>
      </c>
      <c r="BJ345" s="17" t="s">
        <v>108</v>
      </c>
      <c r="BK345" s="167">
        <f>ROUND(I345*H345,2)</f>
        <v>0</v>
      </c>
      <c r="BL345" s="17" t="s">
        <v>721</v>
      </c>
      <c r="BM345" s="166" t="s">
        <v>726</v>
      </c>
    </row>
    <row r="346" spans="1:65" s="2" customFormat="1" ht="6.95" customHeight="1">
      <c r="A346" s="29"/>
      <c r="B346" s="44"/>
      <c r="C346" s="45"/>
      <c r="D346" s="45"/>
      <c r="E346" s="45"/>
      <c r="F346" s="45"/>
      <c r="G346" s="45"/>
      <c r="H346" s="45"/>
      <c r="I346" s="45"/>
      <c r="J346" s="45"/>
      <c r="K346" s="45"/>
      <c r="L346" s="30"/>
      <c r="M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</row>
  </sheetData>
  <autoFilter ref="C136:K345"/>
  <mergeCells count="11">
    <mergeCell ref="E129:H129"/>
    <mergeCell ref="E7:H7"/>
    <mergeCell ref="E9:H9"/>
    <mergeCell ref="E18:H18"/>
    <mergeCell ref="E27:H27"/>
    <mergeCell ref="E85:H85"/>
    <mergeCell ref="L2:V2"/>
    <mergeCell ref="E87:H87"/>
    <mergeCell ref="D115:F115"/>
    <mergeCell ref="D116:F116"/>
    <mergeCell ref="E127:H12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M308"/>
  <sheetViews>
    <sheetView showGridLines="0" tabSelected="1" workbookViewId="0">
      <selection activeCell="J118" sqref="J1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0"/>
    </row>
    <row r="2" spans="1:46" s="1" customFormat="1" ht="36.950000000000003" customHeight="1">
      <c r="L2" s="218" t="s">
        <v>5</v>
      </c>
      <c r="M2" s="219"/>
      <c r="N2" s="219"/>
      <c r="O2" s="219"/>
      <c r="P2" s="219"/>
      <c r="Q2" s="219"/>
      <c r="R2" s="219"/>
      <c r="S2" s="219"/>
      <c r="T2" s="219"/>
      <c r="U2" s="219"/>
      <c r="V2" s="219"/>
      <c r="AT2" s="17" t="s">
        <v>79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67</v>
      </c>
    </row>
    <row r="4" spans="1:46" s="1" customFormat="1" ht="24.95" customHeight="1">
      <c r="B4" s="20"/>
      <c r="D4" s="21" t="s">
        <v>80</v>
      </c>
      <c r="L4" s="20"/>
      <c r="M4" s="91" t="s">
        <v>9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13</v>
      </c>
      <c r="L6" s="20"/>
    </row>
    <row r="7" spans="1:46" s="1" customFormat="1" ht="16.5" customHeight="1">
      <c r="B7" s="20"/>
      <c r="E7" s="240" t="str">
        <f>'Rekapitulácia stavby'!K6</f>
        <v>Rekonštrukcia strechy meštianskeho domu na Nám. Majstra Pavla 47, Levoča</v>
      </c>
      <c r="F7" s="241"/>
      <c r="G7" s="241"/>
      <c r="H7" s="241"/>
      <c r="L7" s="20"/>
    </row>
    <row r="8" spans="1:46" s="2" customFormat="1" ht="12" customHeight="1">
      <c r="A8" s="29"/>
      <c r="B8" s="30"/>
      <c r="C8" s="29"/>
      <c r="D8" s="26" t="s">
        <v>81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1" t="s">
        <v>727</v>
      </c>
      <c r="F9" s="238"/>
      <c r="G9" s="238"/>
      <c r="H9" s="238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14</v>
      </c>
      <c r="E11" s="29"/>
      <c r="F11" s="24" t="s">
        <v>1</v>
      </c>
      <c r="G11" s="29"/>
      <c r="H11" s="29"/>
      <c r="I11" s="26" t="s">
        <v>15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16</v>
      </c>
      <c r="E12" s="29"/>
      <c r="F12" s="24" t="s">
        <v>901</v>
      </c>
      <c r="G12" s="29"/>
      <c r="H12" s="29"/>
      <c r="I12" s="26" t="s">
        <v>17</v>
      </c>
      <c r="J12" s="52">
        <f>'Rekapitulácia stavby'!AN8</f>
        <v>44000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" t="s">
        <v>895</v>
      </c>
      <c r="G14" s="29"/>
      <c r="H14" s="29"/>
      <c r="I14" s="26" t="s">
        <v>19</v>
      </c>
      <c r="J14" s="24">
        <f>IF('Rekapitulácia stavby'!AN10="","",'Rekapitulácia stavby'!AN10)</f>
        <v>329321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IF('Rekapitulácia stavby'!E11="","",'Rekapitulácia stavby'!E11)</f>
        <v xml:space="preserve"> </v>
      </c>
      <c r="F15" s="29"/>
      <c r="G15" s="29"/>
      <c r="H15" s="29"/>
      <c r="I15" s="26" t="s">
        <v>21</v>
      </c>
      <c r="J15" s="24" t="str">
        <f>IF('Rekapitulácia stavby'!AN11="","",'Rekapitulácia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22</v>
      </c>
      <c r="E17" s="29"/>
      <c r="F17" s="29"/>
      <c r="G17" s="29"/>
      <c r="H17" s="29"/>
      <c r="I17" s="26" t="s">
        <v>19</v>
      </c>
      <c r="J17" s="24" t="str">
        <f>'Rekapitulácia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8" t="str">
        <f>'Rekapitulácia stavby'!E14</f>
        <v xml:space="preserve"> </v>
      </c>
      <c r="F18" s="228"/>
      <c r="G18" s="228"/>
      <c r="H18" s="228"/>
      <c r="I18" s="26" t="s">
        <v>21</v>
      </c>
      <c r="J18" s="24" t="str">
        <f>'Rekapitulácia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23</v>
      </c>
      <c r="E20" s="29"/>
      <c r="F20" s="29"/>
      <c r="G20" s="29"/>
      <c r="H20" s="29"/>
      <c r="I20" s="26" t="s">
        <v>19</v>
      </c>
      <c r="J20" s="24">
        <v>37479741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">
        <v>896</v>
      </c>
      <c r="F21" s="29"/>
      <c r="G21" s="29"/>
      <c r="H21" s="29"/>
      <c r="I21" s="26" t="s">
        <v>21</v>
      </c>
      <c r="J21" s="24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25</v>
      </c>
      <c r="E23" s="29"/>
      <c r="F23" s="29"/>
      <c r="G23" s="29"/>
      <c r="H23" s="29"/>
      <c r="I23" s="26" t="s">
        <v>19</v>
      </c>
      <c r="J23" s="24" t="str">
        <f>IF('Rekapitulácia stavby'!AN19="","",'Rekapitulácia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IF('Rekapitulácia stavby'!E20="","",'Rekapitulácia stavby'!E20)</f>
        <v xml:space="preserve"> </v>
      </c>
      <c r="F24" s="29"/>
      <c r="G24" s="29"/>
      <c r="H24" s="29"/>
      <c r="I24" s="26" t="s">
        <v>21</v>
      </c>
      <c r="J24" s="24" t="str">
        <f>IF('Rekapitulácia stavby'!AN20="","",'Rekapitulácia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26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2"/>
      <c r="B27" s="93"/>
      <c r="C27" s="92"/>
      <c r="D27" s="92"/>
      <c r="E27" s="220" t="s">
        <v>1</v>
      </c>
      <c r="F27" s="220"/>
      <c r="G27" s="220"/>
      <c r="H27" s="220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14.45" customHeight="1">
      <c r="A30" s="29"/>
      <c r="B30" s="30"/>
      <c r="C30" s="29"/>
      <c r="D30" s="24" t="s">
        <v>83</v>
      </c>
      <c r="E30" s="29"/>
      <c r="F30" s="29"/>
      <c r="G30" s="29"/>
      <c r="H30" s="29"/>
      <c r="I30" s="29"/>
      <c r="J30" s="95">
        <f>J96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14.45" customHeight="1">
      <c r="A31" s="29"/>
      <c r="B31" s="30"/>
      <c r="C31" s="29"/>
      <c r="D31" s="96" t="s">
        <v>84</v>
      </c>
      <c r="E31" s="29"/>
      <c r="F31" s="29"/>
      <c r="G31" s="29"/>
      <c r="H31" s="29"/>
      <c r="I31" s="29"/>
      <c r="J31" s="95">
        <f>J115</f>
        <v>0</v>
      </c>
      <c r="K31" s="29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97" t="s">
        <v>27</v>
      </c>
      <c r="E32" s="29"/>
      <c r="F32" s="29"/>
      <c r="G32" s="29"/>
      <c r="H32" s="29"/>
      <c r="I32" s="29"/>
      <c r="J32" s="68">
        <f>ROUND(J30 + J31, 2)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29</v>
      </c>
      <c r="G34" s="29"/>
      <c r="H34" s="29"/>
      <c r="I34" s="33" t="s">
        <v>28</v>
      </c>
      <c r="J34" s="33" t="s">
        <v>30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98" t="s">
        <v>31</v>
      </c>
      <c r="E35" s="26" t="s">
        <v>32</v>
      </c>
      <c r="F35" s="99">
        <f>ROUND((SUM(BE115:BE118) + SUM(BE138:BE307)),  2)</f>
        <v>0</v>
      </c>
      <c r="G35" s="29"/>
      <c r="H35" s="29"/>
      <c r="I35" s="100">
        <v>0.2</v>
      </c>
      <c r="J35" s="99">
        <f>ROUND(((SUM(BE115:BE118) + SUM(BE138:BE307))*I35),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33</v>
      </c>
      <c r="F36" s="99">
        <f>ROUND((SUM(BF115:BF118) + SUM(BF138:BF307)),  2)</f>
        <v>0</v>
      </c>
      <c r="G36" s="29"/>
      <c r="H36" s="29"/>
      <c r="I36" s="100">
        <v>0.2</v>
      </c>
      <c r="J36" s="99">
        <f>ROUND(((SUM(BF115:BF118) + SUM(BF138:BF307))*I36),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34</v>
      </c>
      <c r="F37" s="99">
        <f>ROUND((SUM(BG115:BG118) + SUM(BG138:BG307)),  2)</f>
        <v>0</v>
      </c>
      <c r="G37" s="29"/>
      <c r="H37" s="29"/>
      <c r="I37" s="100">
        <v>0.2</v>
      </c>
      <c r="J37" s="99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35</v>
      </c>
      <c r="F38" s="99">
        <f>ROUND((SUM(BH115:BH118) + SUM(BH138:BH307)),  2)</f>
        <v>0</v>
      </c>
      <c r="G38" s="29"/>
      <c r="H38" s="29"/>
      <c r="I38" s="100">
        <v>0.2</v>
      </c>
      <c r="J38" s="99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36</v>
      </c>
      <c r="F39" s="99">
        <f>ROUND((SUM(BI115:BI118) + SUM(BI138:BI307)),  2)</f>
        <v>0</v>
      </c>
      <c r="G39" s="29"/>
      <c r="H39" s="29"/>
      <c r="I39" s="100">
        <v>0</v>
      </c>
      <c r="J39" s="99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1"/>
      <c r="D41" s="102" t="s">
        <v>37</v>
      </c>
      <c r="E41" s="57"/>
      <c r="F41" s="57"/>
      <c r="G41" s="103" t="s">
        <v>38</v>
      </c>
      <c r="H41" s="104" t="s">
        <v>39</v>
      </c>
      <c r="I41" s="57"/>
      <c r="J41" s="105">
        <f>SUM(J32:J39)</f>
        <v>0</v>
      </c>
      <c r="K41" s="106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40</v>
      </c>
      <c r="E50" s="41"/>
      <c r="F50" s="41"/>
      <c r="G50" s="40" t="s">
        <v>41</v>
      </c>
      <c r="H50" s="41"/>
      <c r="I50" s="41"/>
      <c r="J50" s="41"/>
      <c r="K50" s="41"/>
      <c r="L50" s="39"/>
    </row>
    <row r="51" spans="1:31">
      <c r="B51" s="20"/>
      <c r="L51" s="20"/>
    </row>
    <row r="52" spans="1:31">
      <c r="B52" s="20"/>
      <c r="E52" s="1" t="s">
        <v>898</v>
      </c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29"/>
      <c r="B61" s="30"/>
      <c r="C61" s="29"/>
      <c r="D61" s="42" t="s">
        <v>42</v>
      </c>
      <c r="E61" s="32"/>
      <c r="F61" s="107" t="s">
        <v>43</v>
      </c>
      <c r="G61" s="42" t="s">
        <v>42</v>
      </c>
      <c r="H61" s="32"/>
      <c r="I61" s="32"/>
      <c r="J61" s="108" t="s">
        <v>43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29"/>
      <c r="B65" s="30"/>
      <c r="C65" s="29"/>
      <c r="D65" s="40" t="s">
        <v>44</v>
      </c>
      <c r="E65" s="43"/>
      <c r="F65" s="43"/>
      <c r="G65" s="40" t="s">
        <v>45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29"/>
      <c r="B76" s="30"/>
      <c r="C76" s="29"/>
      <c r="D76" s="42" t="s">
        <v>42</v>
      </c>
      <c r="E76" s="32"/>
      <c r="F76" s="107" t="s">
        <v>43</v>
      </c>
      <c r="G76" s="42" t="s">
        <v>42</v>
      </c>
      <c r="H76" s="32"/>
      <c r="I76" s="32"/>
      <c r="J76" s="108" t="s">
        <v>43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21" t="s">
        <v>85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6" t="s">
        <v>13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240" t="str">
        <f>E7</f>
        <v>Rekonštrukcia strechy meštianskeho domu na Nám. Majstra Pavla 47, Levoča</v>
      </c>
      <c r="F85" s="241"/>
      <c r="G85" s="241"/>
      <c r="H85" s="24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6" t="s">
        <v>81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211" t="str">
        <f>E9</f>
        <v>02 - II.etapa</v>
      </c>
      <c r="F87" s="238"/>
      <c r="G87" s="238"/>
      <c r="H87" s="238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6" t="s">
        <v>16</v>
      </c>
      <c r="D89" s="29"/>
      <c r="E89" s="29"/>
      <c r="F89" s="24" t="str">
        <f>F12</f>
        <v>Námestie Majstra Pavla 47, Levoča</v>
      </c>
      <c r="G89" s="29"/>
      <c r="H89" s="29"/>
      <c r="I89" s="26" t="s">
        <v>17</v>
      </c>
      <c r="J89" s="52">
        <f>IF(J12="","",J12)</f>
        <v>44000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27.95" customHeight="1">
      <c r="A91" s="29"/>
      <c r="B91" s="30"/>
      <c r="C91" s="26" t="s">
        <v>18</v>
      </c>
      <c r="D91" s="29"/>
      <c r="E91" s="29"/>
      <c r="F91" s="24" t="str">
        <f>E15</f>
        <v xml:space="preserve"> </v>
      </c>
      <c r="G91" s="29"/>
      <c r="H91" s="29"/>
      <c r="I91" s="26" t="s">
        <v>23</v>
      </c>
      <c r="J91" s="27" t="str">
        <f>E21</f>
        <v>Ing. arch. M.Dzurilla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6" t="s">
        <v>22</v>
      </c>
      <c r="D92" s="29"/>
      <c r="E92" s="29"/>
      <c r="F92" s="24" t="str">
        <f>IF(E18="","",E18)</f>
        <v xml:space="preserve"> </v>
      </c>
      <c r="G92" s="29"/>
      <c r="H92" s="29"/>
      <c r="I92" s="26" t="s">
        <v>25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9" t="s">
        <v>86</v>
      </c>
      <c r="D94" s="101"/>
      <c r="E94" s="101"/>
      <c r="F94" s="101"/>
      <c r="G94" s="101"/>
      <c r="H94" s="101"/>
      <c r="I94" s="101"/>
      <c r="J94" s="110" t="s">
        <v>87</v>
      </c>
      <c r="K94" s="101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111" t="s">
        <v>88</v>
      </c>
      <c r="D96" s="29"/>
      <c r="E96" s="29"/>
      <c r="F96" s="29"/>
      <c r="G96" s="29"/>
      <c r="H96" s="29"/>
      <c r="I96" s="29"/>
      <c r="J96" s="68">
        <f>J138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89</v>
      </c>
    </row>
    <row r="97" spans="2:12" s="9" customFormat="1" ht="24.95" customHeight="1">
      <c r="B97" s="112"/>
      <c r="D97" s="113" t="s">
        <v>90</v>
      </c>
      <c r="E97" s="114"/>
      <c r="F97" s="114"/>
      <c r="G97" s="114"/>
      <c r="H97" s="114"/>
      <c r="I97" s="114"/>
      <c r="J97" s="115">
        <f>J139</f>
        <v>0</v>
      </c>
      <c r="L97" s="112"/>
    </row>
    <row r="98" spans="2:12" s="10" customFormat="1" ht="19.899999999999999" customHeight="1">
      <c r="B98" s="116"/>
      <c r="D98" s="117" t="s">
        <v>91</v>
      </c>
      <c r="E98" s="118"/>
      <c r="F98" s="118"/>
      <c r="G98" s="118"/>
      <c r="H98" s="118"/>
      <c r="I98" s="118"/>
      <c r="J98" s="119">
        <f>J140</f>
        <v>0</v>
      </c>
      <c r="L98" s="116"/>
    </row>
    <row r="99" spans="2:12" s="10" customFormat="1" ht="19.899999999999999" customHeight="1">
      <c r="B99" s="116"/>
      <c r="D99" s="117" t="s">
        <v>728</v>
      </c>
      <c r="E99" s="118"/>
      <c r="F99" s="118"/>
      <c r="G99" s="118"/>
      <c r="H99" s="118"/>
      <c r="I99" s="118"/>
      <c r="J99" s="119">
        <f>J141</f>
        <v>0</v>
      </c>
      <c r="L99" s="116"/>
    </row>
    <row r="100" spans="2:12" s="10" customFormat="1" ht="19.899999999999999" customHeight="1">
      <c r="B100" s="116"/>
      <c r="D100" s="117" t="s">
        <v>92</v>
      </c>
      <c r="E100" s="118"/>
      <c r="F100" s="118"/>
      <c r="G100" s="118"/>
      <c r="H100" s="118"/>
      <c r="I100" s="118"/>
      <c r="J100" s="119">
        <f>J149</f>
        <v>0</v>
      </c>
      <c r="L100" s="116"/>
    </row>
    <row r="101" spans="2:12" s="10" customFormat="1" ht="19.899999999999999" customHeight="1">
      <c r="B101" s="116"/>
      <c r="D101" s="117" t="s">
        <v>93</v>
      </c>
      <c r="E101" s="118"/>
      <c r="F101" s="118"/>
      <c r="G101" s="118"/>
      <c r="H101" s="118"/>
      <c r="I101" s="118"/>
      <c r="J101" s="119">
        <f>J155</f>
        <v>0</v>
      </c>
      <c r="L101" s="116"/>
    </row>
    <row r="102" spans="2:12" s="10" customFormat="1" ht="19.899999999999999" customHeight="1">
      <c r="B102" s="116"/>
      <c r="D102" s="117" t="s">
        <v>94</v>
      </c>
      <c r="E102" s="118"/>
      <c r="F102" s="118"/>
      <c r="G102" s="118"/>
      <c r="H102" s="118"/>
      <c r="I102" s="118"/>
      <c r="J102" s="119">
        <f>J172</f>
        <v>0</v>
      </c>
      <c r="L102" s="116"/>
    </row>
    <row r="103" spans="2:12" s="9" customFormat="1" ht="24.95" customHeight="1">
      <c r="B103" s="112"/>
      <c r="D103" s="113" t="s">
        <v>95</v>
      </c>
      <c r="E103" s="114"/>
      <c r="F103" s="114"/>
      <c r="G103" s="114"/>
      <c r="H103" s="114"/>
      <c r="I103" s="114"/>
      <c r="J103" s="115">
        <f>J174</f>
        <v>0</v>
      </c>
      <c r="L103" s="112"/>
    </row>
    <row r="104" spans="2:12" s="10" customFormat="1" ht="19.899999999999999" customHeight="1">
      <c r="B104" s="116"/>
      <c r="D104" s="117" t="s">
        <v>96</v>
      </c>
      <c r="E104" s="118"/>
      <c r="F104" s="118"/>
      <c r="G104" s="118"/>
      <c r="H104" s="118"/>
      <c r="I104" s="118"/>
      <c r="J104" s="119">
        <f>J175</f>
        <v>0</v>
      </c>
      <c r="L104" s="116"/>
    </row>
    <row r="105" spans="2:12" s="10" customFormat="1" ht="19.899999999999999" customHeight="1">
      <c r="B105" s="116"/>
      <c r="D105" s="117" t="s">
        <v>97</v>
      </c>
      <c r="E105" s="118"/>
      <c r="F105" s="118"/>
      <c r="G105" s="118"/>
      <c r="H105" s="118"/>
      <c r="I105" s="118"/>
      <c r="J105" s="119">
        <f>J180</f>
        <v>0</v>
      </c>
      <c r="L105" s="116"/>
    </row>
    <row r="106" spans="2:12" s="10" customFormat="1" ht="19.899999999999999" customHeight="1">
      <c r="B106" s="116"/>
      <c r="D106" s="117" t="s">
        <v>98</v>
      </c>
      <c r="E106" s="118"/>
      <c r="F106" s="118"/>
      <c r="G106" s="118"/>
      <c r="H106" s="118"/>
      <c r="I106" s="118"/>
      <c r="J106" s="119">
        <f>J224</f>
        <v>0</v>
      </c>
      <c r="L106" s="116"/>
    </row>
    <row r="107" spans="2:12" s="10" customFormat="1" ht="19.899999999999999" customHeight="1">
      <c r="B107" s="116"/>
      <c r="D107" s="117" t="s">
        <v>99</v>
      </c>
      <c r="E107" s="118"/>
      <c r="F107" s="118"/>
      <c r="G107" s="118"/>
      <c r="H107" s="118"/>
      <c r="I107" s="118"/>
      <c r="J107" s="119">
        <f>J248</f>
        <v>0</v>
      </c>
      <c r="L107" s="116"/>
    </row>
    <row r="108" spans="2:12" s="10" customFormat="1" ht="19.899999999999999" customHeight="1">
      <c r="B108" s="116"/>
      <c r="D108" s="117" t="s">
        <v>100</v>
      </c>
      <c r="E108" s="118"/>
      <c r="F108" s="118"/>
      <c r="G108" s="118"/>
      <c r="H108" s="118"/>
      <c r="I108" s="118"/>
      <c r="J108" s="119">
        <f>J281</f>
        <v>0</v>
      </c>
      <c r="L108" s="116"/>
    </row>
    <row r="109" spans="2:12" s="10" customFormat="1" ht="19.899999999999999" customHeight="1">
      <c r="B109" s="116"/>
      <c r="D109" s="117" t="s">
        <v>101</v>
      </c>
      <c r="E109" s="118"/>
      <c r="F109" s="118"/>
      <c r="G109" s="118"/>
      <c r="H109" s="118"/>
      <c r="I109" s="118"/>
      <c r="J109" s="119">
        <f>J286</f>
        <v>0</v>
      </c>
      <c r="L109" s="116"/>
    </row>
    <row r="110" spans="2:12" s="9" customFormat="1" ht="24.95" customHeight="1">
      <c r="B110" s="112"/>
      <c r="D110" s="113" t="s">
        <v>102</v>
      </c>
      <c r="E110" s="114"/>
      <c r="F110" s="114"/>
      <c r="G110" s="114"/>
      <c r="H110" s="114"/>
      <c r="I110" s="114"/>
      <c r="J110" s="115">
        <f>J300</f>
        <v>0</v>
      </c>
      <c r="L110" s="112"/>
    </row>
    <row r="111" spans="2:12" s="10" customFormat="1" ht="19.899999999999999" customHeight="1">
      <c r="B111" s="116"/>
      <c r="D111" s="117" t="s">
        <v>103</v>
      </c>
      <c r="E111" s="118"/>
      <c r="F111" s="118"/>
      <c r="G111" s="118"/>
      <c r="H111" s="118"/>
      <c r="I111" s="118"/>
      <c r="J111" s="119">
        <f>J301</f>
        <v>0</v>
      </c>
      <c r="L111" s="116"/>
    </row>
    <row r="112" spans="2:12" s="9" customFormat="1" ht="24.95" customHeight="1">
      <c r="B112" s="112"/>
      <c r="D112" s="113" t="s">
        <v>104</v>
      </c>
      <c r="E112" s="114"/>
      <c r="F112" s="114"/>
      <c r="G112" s="114"/>
      <c r="H112" s="114"/>
      <c r="I112" s="114"/>
      <c r="J112" s="115">
        <f>J305</f>
        <v>0</v>
      </c>
      <c r="L112" s="112"/>
    </row>
    <row r="113" spans="1:65" s="2" customFormat="1" ht="21.75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5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29.25" customHeight="1">
      <c r="A115" s="29"/>
      <c r="B115" s="30"/>
      <c r="C115" s="111" t="s">
        <v>105</v>
      </c>
      <c r="D115" s="29"/>
      <c r="E115" s="29"/>
      <c r="F115" s="29"/>
      <c r="G115" s="29"/>
      <c r="H115" s="29"/>
      <c r="I115" s="29"/>
      <c r="J115" s="120">
        <v>0</v>
      </c>
      <c r="K115" s="29"/>
      <c r="L115" s="39"/>
      <c r="N115" s="121" t="s">
        <v>31</v>
      </c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8" customHeight="1">
      <c r="A116" s="29"/>
      <c r="B116" s="122"/>
      <c r="C116" s="123"/>
      <c r="D116" s="239" t="s">
        <v>106</v>
      </c>
      <c r="E116" s="239"/>
      <c r="F116" s="239"/>
      <c r="G116" s="123"/>
      <c r="H116" s="123"/>
      <c r="I116" s="123"/>
      <c r="J116" s="124">
        <v>0</v>
      </c>
      <c r="K116" s="123"/>
      <c r="L116" s="125"/>
      <c r="M116" s="126"/>
      <c r="N116" s="127" t="s">
        <v>33</v>
      </c>
      <c r="O116" s="126"/>
      <c r="P116" s="126"/>
      <c r="Q116" s="126"/>
      <c r="R116" s="126"/>
      <c r="S116" s="123"/>
      <c r="T116" s="123"/>
      <c r="U116" s="123"/>
      <c r="V116" s="123"/>
      <c r="W116" s="123"/>
      <c r="X116" s="123"/>
      <c r="Y116" s="123"/>
      <c r="Z116" s="123"/>
      <c r="AA116" s="123"/>
      <c r="AB116" s="123"/>
      <c r="AC116" s="123"/>
      <c r="AD116" s="123"/>
      <c r="AE116" s="123"/>
      <c r="AF116" s="126"/>
      <c r="AG116" s="126"/>
      <c r="AH116" s="126"/>
      <c r="AI116" s="126"/>
      <c r="AJ116" s="126"/>
      <c r="AK116" s="126"/>
      <c r="AL116" s="126"/>
      <c r="AM116" s="126"/>
      <c r="AN116" s="126"/>
      <c r="AO116" s="126"/>
      <c r="AP116" s="126"/>
      <c r="AQ116" s="126"/>
      <c r="AR116" s="126"/>
      <c r="AS116" s="126"/>
      <c r="AT116" s="126"/>
      <c r="AU116" s="126"/>
      <c r="AV116" s="126"/>
      <c r="AW116" s="126"/>
      <c r="AX116" s="126"/>
      <c r="AY116" s="128" t="s">
        <v>107</v>
      </c>
      <c r="AZ116" s="126"/>
      <c r="BA116" s="126"/>
      <c r="BB116" s="126"/>
      <c r="BC116" s="126"/>
      <c r="BD116" s="126"/>
      <c r="BE116" s="129">
        <f>IF(N116="základná",J116,0)</f>
        <v>0</v>
      </c>
      <c r="BF116" s="129">
        <f>IF(N116="znížená",J116,0)</f>
        <v>0</v>
      </c>
      <c r="BG116" s="129">
        <f>IF(N116="zákl. prenesená",J116,0)</f>
        <v>0</v>
      </c>
      <c r="BH116" s="129">
        <f>IF(N116="zníž. prenesená",J116,0)</f>
        <v>0</v>
      </c>
      <c r="BI116" s="129">
        <f>IF(N116="nulová",J116,0)</f>
        <v>0</v>
      </c>
      <c r="BJ116" s="128" t="s">
        <v>108</v>
      </c>
      <c r="BK116" s="126"/>
      <c r="BL116" s="126"/>
      <c r="BM116" s="126"/>
    </row>
    <row r="117" spans="1:65" s="2" customFormat="1" ht="18" customHeight="1">
      <c r="A117" s="29"/>
      <c r="B117" s="122"/>
      <c r="C117" s="123"/>
      <c r="D117" s="239" t="s">
        <v>109</v>
      </c>
      <c r="E117" s="239"/>
      <c r="F117" s="239"/>
      <c r="G117" s="123"/>
      <c r="H117" s="123"/>
      <c r="I117" s="123"/>
      <c r="J117" s="124">
        <v>0</v>
      </c>
      <c r="K117" s="123"/>
      <c r="L117" s="125"/>
      <c r="M117" s="126"/>
      <c r="N117" s="127" t="s">
        <v>33</v>
      </c>
      <c r="O117" s="126"/>
      <c r="P117" s="126"/>
      <c r="Q117" s="126"/>
      <c r="R117" s="126"/>
      <c r="S117" s="123"/>
      <c r="T117" s="123"/>
      <c r="U117" s="123"/>
      <c r="V117" s="123"/>
      <c r="W117" s="123"/>
      <c r="X117" s="123"/>
      <c r="Y117" s="123"/>
      <c r="Z117" s="123"/>
      <c r="AA117" s="123"/>
      <c r="AB117" s="123"/>
      <c r="AC117" s="123"/>
      <c r="AD117" s="123"/>
      <c r="AE117" s="123"/>
      <c r="AF117" s="126"/>
      <c r="AG117" s="126"/>
      <c r="AH117" s="126"/>
      <c r="AI117" s="126"/>
      <c r="AJ117" s="126"/>
      <c r="AK117" s="126"/>
      <c r="AL117" s="126"/>
      <c r="AM117" s="126"/>
      <c r="AN117" s="126"/>
      <c r="AO117" s="126"/>
      <c r="AP117" s="126"/>
      <c r="AQ117" s="126"/>
      <c r="AR117" s="126"/>
      <c r="AS117" s="126"/>
      <c r="AT117" s="126"/>
      <c r="AU117" s="126"/>
      <c r="AV117" s="126"/>
      <c r="AW117" s="126"/>
      <c r="AX117" s="126"/>
      <c r="AY117" s="128" t="s">
        <v>107</v>
      </c>
      <c r="AZ117" s="126"/>
      <c r="BA117" s="126"/>
      <c r="BB117" s="126"/>
      <c r="BC117" s="126"/>
      <c r="BD117" s="126"/>
      <c r="BE117" s="129">
        <f>IF(N117="základná",J117,0)</f>
        <v>0</v>
      </c>
      <c r="BF117" s="129">
        <f>IF(N117="znížená",J117,0)</f>
        <v>0</v>
      </c>
      <c r="BG117" s="129">
        <f>IF(N117="zákl. prenesená",J117,0)</f>
        <v>0</v>
      </c>
      <c r="BH117" s="129">
        <f>IF(N117="zníž. prenesená",J117,0)</f>
        <v>0</v>
      </c>
      <c r="BI117" s="129">
        <f>IF(N117="nulová",J117,0)</f>
        <v>0</v>
      </c>
      <c r="BJ117" s="128" t="s">
        <v>108</v>
      </c>
      <c r="BK117" s="126"/>
      <c r="BL117" s="126"/>
      <c r="BM117" s="126"/>
    </row>
    <row r="118" spans="1:65" s="2" customFormat="1" ht="18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29.25" customHeight="1">
      <c r="A119" s="29"/>
      <c r="B119" s="30"/>
      <c r="C119" s="130" t="s">
        <v>110</v>
      </c>
      <c r="D119" s="101"/>
      <c r="E119" s="101"/>
      <c r="F119" s="101"/>
      <c r="G119" s="101"/>
      <c r="H119" s="101"/>
      <c r="I119" s="101"/>
      <c r="J119" s="131">
        <f>ROUND(J96+J115,2)</f>
        <v>0</v>
      </c>
      <c r="K119" s="101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6.95" customHeight="1">
      <c r="A120" s="29"/>
      <c r="B120" s="44"/>
      <c r="C120" s="45"/>
      <c r="D120" s="45"/>
      <c r="E120" s="45"/>
      <c r="F120" s="45"/>
      <c r="G120" s="45"/>
      <c r="H120" s="45"/>
      <c r="I120" s="45"/>
      <c r="J120" s="45"/>
      <c r="K120" s="45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4" spans="1:65" s="2" customFormat="1" ht="6.95" customHeight="1">
      <c r="A124" s="29"/>
      <c r="B124" s="46"/>
      <c r="C124" s="47"/>
      <c r="D124" s="47"/>
      <c r="E124" s="47"/>
      <c r="F124" s="47"/>
      <c r="G124" s="47"/>
      <c r="H124" s="47"/>
      <c r="I124" s="47"/>
      <c r="J124" s="47"/>
      <c r="K124" s="47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5" s="2" customFormat="1" ht="24.95" customHeight="1">
      <c r="A125" s="29"/>
      <c r="B125" s="30"/>
      <c r="C125" s="21" t="s">
        <v>111</v>
      </c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5" s="2" customFormat="1" ht="6.9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5" s="2" customFormat="1" ht="12" customHeight="1">
      <c r="A127" s="29"/>
      <c r="B127" s="30"/>
      <c r="C127" s="26" t="s">
        <v>13</v>
      </c>
      <c r="D127" s="29"/>
      <c r="E127" s="29"/>
      <c r="F127" s="29"/>
      <c r="G127" s="29"/>
      <c r="H127" s="29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65" s="2" customFormat="1" ht="16.5" customHeight="1">
      <c r="A128" s="29"/>
      <c r="B128" s="30"/>
      <c r="C128" s="29"/>
      <c r="D128" s="29"/>
      <c r="E128" s="240" t="str">
        <f>E7</f>
        <v>Rekonštrukcia strechy meštianskeho domu na Nám. Majstra Pavla 47, Levoča</v>
      </c>
      <c r="F128" s="241"/>
      <c r="G128" s="241"/>
      <c r="H128" s="241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2" customHeight="1">
      <c r="A129" s="29"/>
      <c r="B129" s="30"/>
      <c r="C129" s="26" t="s">
        <v>81</v>
      </c>
      <c r="D129" s="29"/>
      <c r="E129" s="29"/>
      <c r="F129" s="29"/>
      <c r="G129" s="29"/>
      <c r="H129" s="29"/>
      <c r="I129" s="29"/>
      <c r="J129" s="29"/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6.5" customHeight="1">
      <c r="A130" s="29"/>
      <c r="B130" s="30"/>
      <c r="C130" s="29"/>
      <c r="D130" s="29"/>
      <c r="E130" s="211" t="str">
        <f>E9</f>
        <v>02 - II.etapa</v>
      </c>
      <c r="F130" s="238"/>
      <c r="G130" s="238"/>
      <c r="H130" s="238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6.9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2" customHeight="1">
      <c r="A132" s="29"/>
      <c r="B132" s="30"/>
      <c r="C132" s="26" t="s">
        <v>16</v>
      </c>
      <c r="D132" s="29"/>
      <c r="E132" s="29"/>
      <c r="F132" s="24" t="str">
        <f>F12</f>
        <v>Námestie Majstra Pavla 47, Levoča</v>
      </c>
      <c r="G132" s="29"/>
      <c r="H132" s="29"/>
      <c r="I132" s="26" t="s">
        <v>17</v>
      </c>
      <c r="J132" s="52">
        <f>IF(J12="","",J12)</f>
        <v>44000</v>
      </c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6.95" customHeight="1">
      <c r="A133" s="29"/>
      <c r="B133" s="30"/>
      <c r="C133" s="29"/>
      <c r="D133" s="29"/>
      <c r="E133" s="29"/>
      <c r="F133" s="29"/>
      <c r="G133" s="29"/>
      <c r="H133" s="29"/>
      <c r="I133" s="29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27.95" customHeight="1">
      <c r="A134" s="29"/>
      <c r="B134" s="30"/>
      <c r="C134" s="26" t="s">
        <v>18</v>
      </c>
      <c r="D134" s="29"/>
      <c r="E134" s="29"/>
      <c r="F134" s="24" t="str">
        <f>E15</f>
        <v xml:space="preserve"> </v>
      </c>
      <c r="G134" s="29"/>
      <c r="H134" s="29"/>
      <c r="I134" s="26" t="s">
        <v>23</v>
      </c>
      <c r="J134" s="27" t="str">
        <f>E21</f>
        <v>Ing. arch. M.Dzurilla</v>
      </c>
      <c r="K134" s="29"/>
      <c r="L134" s="3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5.2" customHeight="1">
      <c r="A135" s="29"/>
      <c r="B135" s="30"/>
      <c r="C135" s="26" t="s">
        <v>22</v>
      </c>
      <c r="D135" s="29"/>
      <c r="E135" s="29"/>
      <c r="F135" s="24" t="str">
        <f>IF(E18="","",E18)</f>
        <v xml:space="preserve"> </v>
      </c>
      <c r="G135" s="29"/>
      <c r="H135" s="29"/>
      <c r="I135" s="26" t="s">
        <v>25</v>
      </c>
      <c r="J135" s="27" t="str">
        <f>E24</f>
        <v xml:space="preserve"> </v>
      </c>
      <c r="K135" s="29"/>
      <c r="L135" s="3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2" customFormat="1" ht="10.35" customHeight="1">
      <c r="A136" s="29"/>
      <c r="B136" s="30"/>
      <c r="C136" s="29"/>
      <c r="D136" s="29"/>
      <c r="E136" s="29"/>
      <c r="F136" s="29"/>
      <c r="G136" s="29"/>
      <c r="H136" s="29"/>
      <c r="I136" s="29"/>
      <c r="J136" s="29"/>
      <c r="K136" s="29"/>
      <c r="L136" s="3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5" s="11" customFormat="1" ht="29.25" customHeight="1">
      <c r="A137" s="132"/>
      <c r="B137" s="133"/>
      <c r="C137" s="134" t="s">
        <v>112</v>
      </c>
      <c r="D137" s="135" t="s">
        <v>52</v>
      </c>
      <c r="E137" s="135" t="s">
        <v>48</v>
      </c>
      <c r="F137" s="135" t="s">
        <v>49</v>
      </c>
      <c r="G137" s="135" t="s">
        <v>113</v>
      </c>
      <c r="H137" s="135" t="s">
        <v>114</v>
      </c>
      <c r="I137" s="135" t="s">
        <v>115</v>
      </c>
      <c r="J137" s="136" t="s">
        <v>87</v>
      </c>
      <c r="K137" s="137" t="s">
        <v>116</v>
      </c>
      <c r="L137" s="138"/>
      <c r="M137" s="59" t="s">
        <v>1</v>
      </c>
      <c r="N137" s="60" t="s">
        <v>31</v>
      </c>
      <c r="O137" s="60" t="s">
        <v>117</v>
      </c>
      <c r="P137" s="60" t="s">
        <v>118</v>
      </c>
      <c r="Q137" s="60" t="s">
        <v>119</v>
      </c>
      <c r="R137" s="60" t="s">
        <v>120</v>
      </c>
      <c r="S137" s="60" t="s">
        <v>121</v>
      </c>
      <c r="T137" s="61" t="s">
        <v>122</v>
      </c>
      <c r="U137" s="132"/>
      <c r="V137" s="132"/>
      <c r="W137" s="132"/>
      <c r="X137" s="132"/>
      <c r="Y137" s="132"/>
      <c r="Z137" s="132"/>
      <c r="AA137" s="132"/>
      <c r="AB137" s="132"/>
      <c r="AC137" s="132"/>
      <c r="AD137" s="132"/>
      <c r="AE137" s="132"/>
    </row>
    <row r="138" spans="1:65" s="2" customFormat="1" ht="22.9" customHeight="1">
      <c r="A138" s="29"/>
      <c r="B138" s="30"/>
      <c r="C138" s="66" t="s">
        <v>83</v>
      </c>
      <c r="D138" s="29"/>
      <c r="E138" s="29"/>
      <c r="F138" s="29"/>
      <c r="G138" s="29"/>
      <c r="H138" s="29"/>
      <c r="I138" s="29"/>
      <c r="J138" s="139">
        <f>BK138</f>
        <v>0</v>
      </c>
      <c r="K138" s="29"/>
      <c r="L138" s="30"/>
      <c r="M138" s="62"/>
      <c r="N138" s="53"/>
      <c r="O138" s="63"/>
      <c r="P138" s="140">
        <f>P139+P174+P300+P305</f>
        <v>2386.8991628200001</v>
      </c>
      <c r="Q138" s="63"/>
      <c r="R138" s="140">
        <f>R139+R174+R300+R305</f>
        <v>13.432105545885998</v>
      </c>
      <c r="S138" s="63"/>
      <c r="T138" s="141">
        <f>T139+T174+T300+T305</f>
        <v>56.044629999999998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7" t="s">
        <v>66</v>
      </c>
      <c r="AU138" s="17" t="s">
        <v>89</v>
      </c>
      <c r="BK138" s="142">
        <f>BK139+BK174+BK300+BK305</f>
        <v>0</v>
      </c>
    </row>
    <row r="139" spans="1:65" s="12" customFormat="1" ht="25.9" customHeight="1">
      <c r="B139" s="143"/>
      <c r="D139" s="144" t="s">
        <v>66</v>
      </c>
      <c r="E139" s="145" t="s">
        <v>123</v>
      </c>
      <c r="F139" s="145" t="s">
        <v>124</v>
      </c>
      <c r="J139" s="146">
        <f>BK139</f>
        <v>0</v>
      </c>
      <c r="L139" s="143"/>
      <c r="M139" s="147"/>
      <c r="N139" s="148"/>
      <c r="O139" s="148"/>
      <c r="P139" s="149">
        <f>P140+P141+P149+P155+P172</f>
        <v>250.61168854000002</v>
      </c>
      <c r="Q139" s="148"/>
      <c r="R139" s="149">
        <f>R140+R141+R149+R155+R172</f>
        <v>2.2808641607800002</v>
      </c>
      <c r="S139" s="148"/>
      <c r="T139" s="150">
        <f>T140+T141+T149+T155+T172</f>
        <v>2.4025500000000002</v>
      </c>
      <c r="AR139" s="144" t="s">
        <v>75</v>
      </c>
      <c r="AT139" s="151" t="s">
        <v>66</v>
      </c>
      <c r="AU139" s="151" t="s">
        <v>67</v>
      </c>
      <c r="AY139" s="144" t="s">
        <v>125</v>
      </c>
      <c r="BK139" s="152">
        <f>BK140+BK141+BK149+BK155+BK172</f>
        <v>0</v>
      </c>
    </row>
    <row r="140" spans="1:65" s="12" customFormat="1" ht="22.9" customHeight="1">
      <c r="B140" s="143"/>
      <c r="D140" s="144" t="s">
        <v>66</v>
      </c>
      <c r="E140" s="153" t="s">
        <v>126</v>
      </c>
      <c r="F140" s="153" t="s">
        <v>127</v>
      </c>
      <c r="J140" s="154">
        <f>BK140</f>
        <v>0</v>
      </c>
      <c r="L140" s="143"/>
      <c r="M140" s="147"/>
      <c r="N140" s="148"/>
      <c r="O140" s="148"/>
      <c r="P140" s="149">
        <v>0</v>
      </c>
      <c r="Q140" s="148"/>
      <c r="R140" s="149">
        <v>0</v>
      </c>
      <c r="S140" s="148"/>
      <c r="T140" s="150">
        <v>0</v>
      </c>
      <c r="AR140" s="144" t="s">
        <v>75</v>
      </c>
      <c r="AT140" s="151" t="s">
        <v>66</v>
      </c>
      <c r="AU140" s="151" t="s">
        <v>75</v>
      </c>
      <c r="AY140" s="144" t="s">
        <v>125</v>
      </c>
      <c r="BK140" s="152">
        <v>0</v>
      </c>
    </row>
    <row r="141" spans="1:65" s="12" customFormat="1" ht="22.9" customHeight="1">
      <c r="B141" s="143"/>
      <c r="D141" s="144" t="s">
        <v>66</v>
      </c>
      <c r="E141" s="153" t="s">
        <v>132</v>
      </c>
      <c r="F141" s="153" t="s">
        <v>729</v>
      </c>
      <c r="J141" s="154">
        <f>BK141</f>
        <v>0</v>
      </c>
      <c r="L141" s="143"/>
      <c r="M141" s="147"/>
      <c r="N141" s="148"/>
      <c r="O141" s="148"/>
      <c r="P141" s="149">
        <f>SUM(P142:P148)</f>
        <v>39.321469539999995</v>
      </c>
      <c r="Q141" s="148"/>
      <c r="R141" s="149">
        <f>SUM(R142:R148)</f>
        <v>1.6757716507800002</v>
      </c>
      <c r="S141" s="148"/>
      <c r="T141" s="150">
        <f>SUM(T142:T148)</f>
        <v>0</v>
      </c>
      <c r="AR141" s="144" t="s">
        <v>75</v>
      </c>
      <c r="AT141" s="151" t="s">
        <v>66</v>
      </c>
      <c r="AU141" s="151" t="s">
        <v>75</v>
      </c>
      <c r="AY141" s="144" t="s">
        <v>125</v>
      </c>
      <c r="BK141" s="152">
        <f>SUM(BK142:BK148)</f>
        <v>0</v>
      </c>
    </row>
    <row r="142" spans="1:65" s="2" customFormat="1" ht="16.5" customHeight="1">
      <c r="A142" s="29"/>
      <c r="B142" s="122"/>
      <c r="C142" s="155" t="s">
        <v>75</v>
      </c>
      <c r="D142" s="155" t="s">
        <v>128</v>
      </c>
      <c r="E142" s="156" t="s">
        <v>730</v>
      </c>
      <c r="F142" s="157" t="s">
        <v>731</v>
      </c>
      <c r="G142" s="158" t="s">
        <v>131</v>
      </c>
      <c r="H142" s="159">
        <v>0.29299999999999998</v>
      </c>
      <c r="I142" s="160">
        <v>0</v>
      </c>
      <c r="J142" s="160">
        <f>ROUND(I142*H142,2)</f>
        <v>0</v>
      </c>
      <c r="K142" s="161"/>
      <c r="L142" s="30"/>
      <c r="M142" s="162" t="s">
        <v>1</v>
      </c>
      <c r="N142" s="163" t="s">
        <v>33</v>
      </c>
      <c r="O142" s="164">
        <v>1.5711999999999999</v>
      </c>
      <c r="P142" s="164">
        <f>O142*H142</f>
        <v>0.46036159999999993</v>
      </c>
      <c r="Q142" s="164">
        <v>2.2969864000000002</v>
      </c>
      <c r="R142" s="164">
        <f>Q142*H142</f>
        <v>0.67301701520000001</v>
      </c>
      <c r="S142" s="164">
        <v>0</v>
      </c>
      <c r="T142" s="165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6" t="s">
        <v>132</v>
      </c>
      <c r="AT142" s="166" t="s">
        <v>128</v>
      </c>
      <c r="AU142" s="166" t="s">
        <v>108</v>
      </c>
      <c r="AY142" s="17" t="s">
        <v>125</v>
      </c>
      <c r="BE142" s="167">
        <f>IF(N142="základná",J142,0)</f>
        <v>0</v>
      </c>
      <c r="BF142" s="167">
        <f>IF(N142="znížená",J142,0)</f>
        <v>0</v>
      </c>
      <c r="BG142" s="167">
        <f>IF(N142="zákl. prenesená",J142,0)</f>
        <v>0</v>
      </c>
      <c r="BH142" s="167">
        <f>IF(N142="zníž. prenesená",J142,0)</f>
        <v>0</v>
      </c>
      <c r="BI142" s="167">
        <f>IF(N142="nulová",J142,0)</f>
        <v>0</v>
      </c>
      <c r="BJ142" s="17" t="s">
        <v>108</v>
      </c>
      <c r="BK142" s="167">
        <f>ROUND(I142*H142,2)</f>
        <v>0</v>
      </c>
      <c r="BL142" s="17" t="s">
        <v>132</v>
      </c>
      <c r="BM142" s="166" t="s">
        <v>732</v>
      </c>
    </row>
    <row r="143" spans="1:65" s="13" customFormat="1">
      <c r="B143" s="168"/>
      <c r="D143" s="169" t="s">
        <v>134</v>
      </c>
      <c r="E143" s="170" t="s">
        <v>1</v>
      </c>
      <c r="F143" s="171" t="s">
        <v>733</v>
      </c>
      <c r="H143" s="172">
        <v>0.29299999999999998</v>
      </c>
      <c r="L143" s="168"/>
      <c r="M143" s="173"/>
      <c r="N143" s="174"/>
      <c r="O143" s="174"/>
      <c r="P143" s="174"/>
      <c r="Q143" s="174"/>
      <c r="R143" s="174"/>
      <c r="S143" s="174"/>
      <c r="T143" s="175"/>
      <c r="AT143" s="170" t="s">
        <v>134</v>
      </c>
      <c r="AU143" s="170" t="s">
        <v>108</v>
      </c>
      <c r="AV143" s="13" t="s">
        <v>108</v>
      </c>
      <c r="AW143" s="13" t="s">
        <v>24</v>
      </c>
      <c r="AX143" s="13" t="s">
        <v>75</v>
      </c>
      <c r="AY143" s="170" t="s">
        <v>125</v>
      </c>
    </row>
    <row r="144" spans="1:65" s="2" customFormat="1" ht="24" customHeight="1">
      <c r="A144" s="29"/>
      <c r="B144" s="122"/>
      <c r="C144" s="155" t="s">
        <v>108</v>
      </c>
      <c r="D144" s="155" t="s">
        <v>128</v>
      </c>
      <c r="E144" s="156" t="s">
        <v>734</v>
      </c>
      <c r="F144" s="157" t="s">
        <v>735</v>
      </c>
      <c r="G144" s="158" t="s">
        <v>140</v>
      </c>
      <c r="H144" s="159">
        <v>52</v>
      </c>
      <c r="I144" s="160">
        <v>0</v>
      </c>
      <c r="J144" s="160">
        <f>ROUND(I144*H144,2)</f>
        <v>0</v>
      </c>
      <c r="K144" s="161"/>
      <c r="L144" s="30"/>
      <c r="M144" s="162" t="s">
        <v>1</v>
      </c>
      <c r="N144" s="163" t="s">
        <v>33</v>
      </c>
      <c r="O144" s="164">
        <v>0.48230000000000001</v>
      </c>
      <c r="P144" s="164">
        <f>O144*H144</f>
        <v>25.079599999999999</v>
      </c>
      <c r="Q144" s="164">
        <v>1.8540850000000001E-2</v>
      </c>
      <c r="R144" s="164">
        <f>Q144*H144</f>
        <v>0.9641242000000001</v>
      </c>
      <c r="S144" s="164">
        <v>0</v>
      </c>
      <c r="T144" s="165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6" t="s">
        <v>132</v>
      </c>
      <c r="AT144" s="166" t="s">
        <v>128</v>
      </c>
      <c r="AU144" s="166" t="s">
        <v>108</v>
      </c>
      <c r="AY144" s="17" t="s">
        <v>125</v>
      </c>
      <c r="BE144" s="167">
        <f>IF(N144="základná",J144,0)</f>
        <v>0</v>
      </c>
      <c r="BF144" s="167">
        <f>IF(N144="znížená",J144,0)</f>
        <v>0</v>
      </c>
      <c r="BG144" s="167">
        <f>IF(N144="zákl. prenesená",J144,0)</f>
        <v>0</v>
      </c>
      <c r="BH144" s="167">
        <f>IF(N144="zníž. prenesená",J144,0)</f>
        <v>0</v>
      </c>
      <c r="BI144" s="167">
        <f>IF(N144="nulová",J144,0)</f>
        <v>0</v>
      </c>
      <c r="BJ144" s="17" t="s">
        <v>108</v>
      </c>
      <c r="BK144" s="167">
        <f>ROUND(I144*H144,2)</f>
        <v>0</v>
      </c>
      <c r="BL144" s="17" t="s">
        <v>132</v>
      </c>
      <c r="BM144" s="166" t="s">
        <v>736</v>
      </c>
    </row>
    <row r="145" spans="1:65" s="13" customFormat="1">
      <c r="B145" s="168"/>
      <c r="D145" s="169" t="s">
        <v>134</v>
      </c>
      <c r="E145" s="170" t="s">
        <v>1</v>
      </c>
      <c r="F145" s="171" t="s">
        <v>737</v>
      </c>
      <c r="H145" s="172">
        <v>52</v>
      </c>
      <c r="L145" s="168"/>
      <c r="M145" s="173"/>
      <c r="N145" s="174"/>
      <c r="O145" s="174"/>
      <c r="P145" s="174"/>
      <c r="Q145" s="174"/>
      <c r="R145" s="174"/>
      <c r="S145" s="174"/>
      <c r="T145" s="175"/>
      <c r="AT145" s="170" t="s">
        <v>134</v>
      </c>
      <c r="AU145" s="170" t="s">
        <v>108</v>
      </c>
      <c r="AV145" s="13" t="s">
        <v>108</v>
      </c>
      <c r="AW145" s="13" t="s">
        <v>24</v>
      </c>
      <c r="AX145" s="13" t="s">
        <v>75</v>
      </c>
      <c r="AY145" s="170" t="s">
        <v>125</v>
      </c>
    </row>
    <row r="146" spans="1:65" s="2" customFormat="1" ht="24" customHeight="1">
      <c r="A146" s="29"/>
      <c r="B146" s="122"/>
      <c r="C146" s="155" t="s">
        <v>126</v>
      </c>
      <c r="D146" s="155" t="s">
        <v>128</v>
      </c>
      <c r="E146" s="156" t="s">
        <v>738</v>
      </c>
      <c r="F146" s="157" t="s">
        <v>739</v>
      </c>
      <c r="G146" s="158" t="s">
        <v>140</v>
      </c>
      <c r="H146" s="159">
        <v>52</v>
      </c>
      <c r="I146" s="160">
        <v>0</v>
      </c>
      <c r="J146" s="160">
        <f>ROUND(I146*H146,2)</f>
        <v>0</v>
      </c>
      <c r="K146" s="161"/>
      <c r="L146" s="30"/>
      <c r="M146" s="162" t="s">
        <v>1</v>
      </c>
      <c r="N146" s="163" t="s">
        <v>33</v>
      </c>
      <c r="O146" s="164">
        <v>0.23899999999999999</v>
      </c>
      <c r="P146" s="164">
        <f>O146*H146</f>
        <v>12.427999999999999</v>
      </c>
      <c r="Q146" s="164">
        <v>0</v>
      </c>
      <c r="R146" s="164">
        <f>Q146*H146</f>
        <v>0</v>
      </c>
      <c r="S146" s="164">
        <v>0</v>
      </c>
      <c r="T146" s="165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6" t="s">
        <v>132</v>
      </c>
      <c r="AT146" s="166" t="s">
        <v>128</v>
      </c>
      <c r="AU146" s="166" t="s">
        <v>108</v>
      </c>
      <c r="AY146" s="17" t="s">
        <v>125</v>
      </c>
      <c r="BE146" s="167">
        <f>IF(N146="základná",J146,0)</f>
        <v>0</v>
      </c>
      <c r="BF146" s="167">
        <f>IF(N146="znížená",J146,0)</f>
        <v>0</v>
      </c>
      <c r="BG146" s="167">
        <f>IF(N146="zákl. prenesená",J146,0)</f>
        <v>0</v>
      </c>
      <c r="BH146" s="167">
        <f>IF(N146="zníž. prenesená",J146,0)</f>
        <v>0</v>
      </c>
      <c r="BI146" s="167">
        <f>IF(N146="nulová",J146,0)</f>
        <v>0</v>
      </c>
      <c r="BJ146" s="17" t="s">
        <v>108</v>
      </c>
      <c r="BK146" s="167">
        <f>ROUND(I146*H146,2)</f>
        <v>0</v>
      </c>
      <c r="BL146" s="17" t="s">
        <v>132</v>
      </c>
      <c r="BM146" s="166" t="s">
        <v>740</v>
      </c>
    </row>
    <row r="147" spans="1:65" s="2" customFormat="1" ht="24" customHeight="1">
      <c r="A147" s="29"/>
      <c r="B147" s="122"/>
      <c r="C147" s="155" t="s">
        <v>132</v>
      </c>
      <c r="D147" s="155" t="s">
        <v>128</v>
      </c>
      <c r="E147" s="156" t="s">
        <v>741</v>
      </c>
      <c r="F147" s="157" t="s">
        <v>742</v>
      </c>
      <c r="G147" s="158" t="s">
        <v>172</v>
      </c>
      <c r="H147" s="159">
        <v>3.7999999999999999E-2</v>
      </c>
      <c r="I147" s="160">
        <v>0</v>
      </c>
      <c r="J147" s="160">
        <f>ROUND(I147*H147,2)</f>
        <v>0</v>
      </c>
      <c r="K147" s="161"/>
      <c r="L147" s="30"/>
      <c r="M147" s="162" t="s">
        <v>1</v>
      </c>
      <c r="N147" s="163" t="s">
        <v>33</v>
      </c>
      <c r="O147" s="164">
        <v>35.618630000000003</v>
      </c>
      <c r="P147" s="164">
        <f>O147*H147</f>
        <v>1.3535079400000001</v>
      </c>
      <c r="Q147" s="164">
        <v>1.0165904100000001</v>
      </c>
      <c r="R147" s="164">
        <f>Q147*H147</f>
        <v>3.8630435580000004E-2</v>
      </c>
      <c r="S147" s="164">
        <v>0</v>
      </c>
      <c r="T147" s="165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6" t="s">
        <v>132</v>
      </c>
      <c r="AT147" s="166" t="s">
        <v>128</v>
      </c>
      <c r="AU147" s="166" t="s">
        <v>108</v>
      </c>
      <c r="AY147" s="17" t="s">
        <v>125</v>
      </c>
      <c r="BE147" s="167">
        <f>IF(N147="základná",J147,0)</f>
        <v>0</v>
      </c>
      <c r="BF147" s="167">
        <f>IF(N147="znížená",J147,0)</f>
        <v>0</v>
      </c>
      <c r="BG147" s="167">
        <f>IF(N147="zákl. prenesená",J147,0)</f>
        <v>0</v>
      </c>
      <c r="BH147" s="167">
        <f>IF(N147="zníž. prenesená",J147,0)</f>
        <v>0</v>
      </c>
      <c r="BI147" s="167">
        <f>IF(N147="nulová",J147,0)</f>
        <v>0</v>
      </c>
      <c r="BJ147" s="17" t="s">
        <v>108</v>
      </c>
      <c r="BK147" s="167">
        <f>ROUND(I147*H147,2)</f>
        <v>0</v>
      </c>
      <c r="BL147" s="17" t="s">
        <v>132</v>
      </c>
      <c r="BM147" s="166" t="s">
        <v>743</v>
      </c>
    </row>
    <row r="148" spans="1:65" s="13" customFormat="1">
      <c r="B148" s="168"/>
      <c r="D148" s="169" t="s">
        <v>134</v>
      </c>
      <c r="E148" s="170" t="s">
        <v>1</v>
      </c>
      <c r="F148" s="171" t="s">
        <v>744</v>
      </c>
      <c r="H148" s="172">
        <v>3.7999999999999999E-2</v>
      </c>
      <c r="L148" s="168"/>
      <c r="M148" s="173"/>
      <c r="N148" s="174"/>
      <c r="O148" s="174"/>
      <c r="P148" s="174"/>
      <c r="Q148" s="174"/>
      <c r="R148" s="174"/>
      <c r="S148" s="174"/>
      <c r="T148" s="175"/>
      <c r="AT148" s="170" t="s">
        <v>134</v>
      </c>
      <c r="AU148" s="170" t="s">
        <v>108</v>
      </c>
      <c r="AV148" s="13" t="s">
        <v>108</v>
      </c>
      <c r="AW148" s="13" t="s">
        <v>24</v>
      </c>
      <c r="AX148" s="13" t="s">
        <v>75</v>
      </c>
      <c r="AY148" s="170" t="s">
        <v>125</v>
      </c>
    </row>
    <row r="149" spans="1:65" s="12" customFormat="1" ht="22.9" customHeight="1">
      <c r="B149" s="143"/>
      <c r="D149" s="144" t="s">
        <v>66</v>
      </c>
      <c r="E149" s="153" t="s">
        <v>136</v>
      </c>
      <c r="F149" s="153" t="s">
        <v>137</v>
      </c>
      <c r="J149" s="154">
        <f>BK149</f>
        <v>0</v>
      </c>
      <c r="L149" s="143"/>
      <c r="M149" s="147"/>
      <c r="N149" s="148"/>
      <c r="O149" s="148"/>
      <c r="P149" s="149">
        <f>SUM(P150:P154)</f>
        <v>13.828067000000001</v>
      </c>
      <c r="Q149" s="148"/>
      <c r="R149" s="149">
        <f>SUM(R150:R154)</f>
        <v>0.44602360000000002</v>
      </c>
      <c r="S149" s="148"/>
      <c r="T149" s="150">
        <f>SUM(T150:T154)</f>
        <v>0</v>
      </c>
      <c r="AR149" s="144" t="s">
        <v>75</v>
      </c>
      <c r="AT149" s="151" t="s">
        <v>66</v>
      </c>
      <c r="AU149" s="151" t="s">
        <v>75</v>
      </c>
      <c r="AY149" s="144" t="s">
        <v>125</v>
      </c>
      <c r="BK149" s="152">
        <f>SUM(BK150:BK154)</f>
        <v>0</v>
      </c>
    </row>
    <row r="150" spans="1:65" s="2" customFormat="1" ht="24" customHeight="1">
      <c r="A150" s="29"/>
      <c r="B150" s="122"/>
      <c r="C150" s="155" t="s">
        <v>150</v>
      </c>
      <c r="D150" s="155" t="s">
        <v>128</v>
      </c>
      <c r="E150" s="156" t="s">
        <v>138</v>
      </c>
      <c r="F150" s="157" t="s">
        <v>139</v>
      </c>
      <c r="G150" s="158" t="s">
        <v>140</v>
      </c>
      <c r="H150" s="159">
        <v>12.14</v>
      </c>
      <c r="I150" s="160">
        <v>0</v>
      </c>
      <c r="J150" s="160">
        <f>ROUND(I150*H150,2)</f>
        <v>0</v>
      </c>
      <c r="K150" s="161"/>
      <c r="L150" s="30"/>
      <c r="M150" s="162" t="s">
        <v>1</v>
      </c>
      <c r="N150" s="163" t="s">
        <v>33</v>
      </c>
      <c r="O150" s="164">
        <v>9.2039999999999997E-2</v>
      </c>
      <c r="P150" s="164">
        <f>O150*H150</f>
        <v>1.1173656000000001</v>
      </c>
      <c r="Q150" s="164">
        <v>2.0000000000000001E-4</v>
      </c>
      <c r="R150" s="164">
        <f>Q150*H150</f>
        <v>2.428E-3</v>
      </c>
      <c r="S150" s="164">
        <v>0</v>
      </c>
      <c r="T150" s="165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6" t="s">
        <v>132</v>
      </c>
      <c r="AT150" s="166" t="s">
        <v>128</v>
      </c>
      <c r="AU150" s="166" t="s">
        <v>108</v>
      </c>
      <c r="AY150" s="17" t="s">
        <v>125</v>
      </c>
      <c r="BE150" s="167">
        <f>IF(N150="základná",J150,0)</f>
        <v>0</v>
      </c>
      <c r="BF150" s="167">
        <f>IF(N150="znížená",J150,0)</f>
        <v>0</v>
      </c>
      <c r="BG150" s="167">
        <f>IF(N150="zákl. prenesená",J150,0)</f>
        <v>0</v>
      </c>
      <c r="BH150" s="167">
        <f>IF(N150="zníž. prenesená",J150,0)</f>
        <v>0</v>
      </c>
      <c r="BI150" s="167">
        <f>IF(N150="nulová",J150,0)</f>
        <v>0</v>
      </c>
      <c r="BJ150" s="17" t="s">
        <v>108</v>
      </c>
      <c r="BK150" s="167">
        <f>ROUND(I150*H150,2)</f>
        <v>0</v>
      </c>
      <c r="BL150" s="17" t="s">
        <v>132</v>
      </c>
      <c r="BM150" s="166" t="s">
        <v>745</v>
      </c>
    </row>
    <row r="151" spans="1:65" s="13" customFormat="1">
      <c r="B151" s="168"/>
      <c r="D151" s="169" t="s">
        <v>134</v>
      </c>
      <c r="E151" s="170" t="s">
        <v>1</v>
      </c>
      <c r="F151" s="171" t="s">
        <v>746</v>
      </c>
      <c r="H151" s="172">
        <v>12.14</v>
      </c>
      <c r="L151" s="168"/>
      <c r="M151" s="173"/>
      <c r="N151" s="174"/>
      <c r="O151" s="174"/>
      <c r="P151" s="174"/>
      <c r="Q151" s="174"/>
      <c r="R151" s="174"/>
      <c r="S151" s="174"/>
      <c r="T151" s="175"/>
      <c r="AT151" s="170" t="s">
        <v>134</v>
      </c>
      <c r="AU151" s="170" t="s">
        <v>108</v>
      </c>
      <c r="AV151" s="13" t="s">
        <v>108</v>
      </c>
      <c r="AW151" s="13" t="s">
        <v>24</v>
      </c>
      <c r="AX151" s="13" t="s">
        <v>75</v>
      </c>
      <c r="AY151" s="170" t="s">
        <v>125</v>
      </c>
    </row>
    <row r="152" spans="1:65" s="2" customFormat="1" ht="24" customHeight="1">
      <c r="A152" s="29"/>
      <c r="B152" s="122"/>
      <c r="C152" s="155" t="s">
        <v>136</v>
      </c>
      <c r="D152" s="155" t="s">
        <v>128</v>
      </c>
      <c r="E152" s="156" t="s">
        <v>147</v>
      </c>
      <c r="F152" s="157" t="s">
        <v>148</v>
      </c>
      <c r="G152" s="158" t="s">
        <v>140</v>
      </c>
      <c r="H152" s="159">
        <v>12.14</v>
      </c>
      <c r="I152" s="160">
        <v>0</v>
      </c>
      <c r="J152" s="160">
        <f>ROUND(I152*H152,2)</f>
        <v>0</v>
      </c>
      <c r="K152" s="161"/>
      <c r="L152" s="30"/>
      <c r="M152" s="162" t="s">
        <v>1</v>
      </c>
      <c r="N152" s="163" t="s">
        <v>33</v>
      </c>
      <c r="O152" s="164">
        <v>0.56367999999999996</v>
      </c>
      <c r="P152" s="164">
        <f>O152*H152</f>
        <v>6.8430751999999995</v>
      </c>
      <c r="Q152" s="164">
        <v>3.15E-2</v>
      </c>
      <c r="R152" s="164">
        <f>Q152*H152</f>
        <v>0.38241000000000003</v>
      </c>
      <c r="S152" s="164">
        <v>0</v>
      </c>
      <c r="T152" s="165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6" t="s">
        <v>132</v>
      </c>
      <c r="AT152" s="166" t="s">
        <v>128</v>
      </c>
      <c r="AU152" s="166" t="s">
        <v>108</v>
      </c>
      <c r="AY152" s="17" t="s">
        <v>125</v>
      </c>
      <c r="BE152" s="167">
        <f>IF(N152="základná",J152,0)</f>
        <v>0</v>
      </c>
      <c r="BF152" s="167">
        <f>IF(N152="znížená",J152,0)</f>
        <v>0</v>
      </c>
      <c r="BG152" s="167">
        <f>IF(N152="zákl. prenesená",J152,0)</f>
        <v>0</v>
      </c>
      <c r="BH152" s="167">
        <f>IF(N152="zníž. prenesená",J152,0)</f>
        <v>0</v>
      </c>
      <c r="BI152" s="167">
        <f>IF(N152="nulová",J152,0)</f>
        <v>0</v>
      </c>
      <c r="BJ152" s="17" t="s">
        <v>108</v>
      </c>
      <c r="BK152" s="167">
        <f>ROUND(I152*H152,2)</f>
        <v>0</v>
      </c>
      <c r="BL152" s="17" t="s">
        <v>132</v>
      </c>
      <c r="BM152" s="166" t="s">
        <v>747</v>
      </c>
    </row>
    <row r="153" spans="1:65" s="2" customFormat="1" ht="24" customHeight="1">
      <c r="A153" s="29"/>
      <c r="B153" s="122"/>
      <c r="C153" s="155" t="s">
        <v>160</v>
      </c>
      <c r="D153" s="155" t="s">
        <v>128</v>
      </c>
      <c r="E153" s="156" t="s">
        <v>151</v>
      </c>
      <c r="F153" s="157" t="s">
        <v>152</v>
      </c>
      <c r="G153" s="158" t="s">
        <v>140</v>
      </c>
      <c r="H153" s="159">
        <v>12.14</v>
      </c>
      <c r="I153" s="160">
        <v>0</v>
      </c>
      <c r="J153" s="160">
        <f>ROUND(I153*H153,2)</f>
        <v>0</v>
      </c>
      <c r="K153" s="161"/>
      <c r="L153" s="30"/>
      <c r="M153" s="162" t="s">
        <v>1</v>
      </c>
      <c r="N153" s="163" t="s">
        <v>33</v>
      </c>
      <c r="O153" s="164">
        <v>0.38825999999999999</v>
      </c>
      <c r="P153" s="164">
        <f>O153*H153</f>
        <v>4.7134764000000002</v>
      </c>
      <c r="Q153" s="164">
        <v>4.725E-3</v>
      </c>
      <c r="R153" s="164">
        <f>Q153*H153</f>
        <v>5.7361500000000003E-2</v>
      </c>
      <c r="S153" s="164">
        <v>0</v>
      </c>
      <c r="T153" s="165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6" t="s">
        <v>132</v>
      </c>
      <c r="AT153" s="166" t="s">
        <v>128</v>
      </c>
      <c r="AU153" s="166" t="s">
        <v>108</v>
      </c>
      <c r="AY153" s="17" t="s">
        <v>125</v>
      </c>
      <c r="BE153" s="167">
        <f>IF(N153="základná",J153,0)</f>
        <v>0</v>
      </c>
      <c r="BF153" s="167">
        <f>IF(N153="znížená",J153,0)</f>
        <v>0</v>
      </c>
      <c r="BG153" s="167">
        <f>IF(N153="zákl. prenesená",J153,0)</f>
        <v>0</v>
      </c>
      <c r="BH153" s="167">
        <f>IF(N153="zníž. prenesená",J153,0)</f>
        <v>0</v>
      </c>
      <c r="BI153" s="167">
        <f>IF(N153="nulová",J153,0)</f>
        <v>0</v>
      </c>
      <c r="BJ153" s="17" t="s">
        <v>108</v>
      </c>
      <c r="BK153" s="167">
        <f>ROUND(I153*H153,2)</f>
        <v>0</v>
      </c>
      <c r="BL153" s="17" t="s">
        <v>132</v>
      </c>
      <c r="BM153" s="166" t="s">
        <v>748</v>
      </c>
    </row>
    <row r="154" spans="1:65" s="2" customFormat="1" ht="16.5" customHeight="1">
      <c r="A154" s="29"/>
      <c r="B154" s="122"/>
      <c r="C154" s="155" t="s">
        <v>165</v>
      </c>
      <c r="D154" s="155" t="s">
        <v>128</v>
      </c>
      <c r="E154" s="156" t="s">
        <v>154</v>
      </c>
      <c r="F154" s="157" t="s">
        <v>155</v>
      </c>
      <c r="G154" s="158" t="s">
        <v>140</v>
      </c>
      <c r="H154" s="159">
        <v>12.14</v>
      </c>
      <c r="I154" s="160">
        <v>0</v>
      </c>
      <c r="J154" s="160">
        <f>ROUND(I154*H154,2)</f>
        <v>0</v>
      </c>
      <c r="K154" s="161"/>
      <c r="L154" s="30"/>
      <c r="M154" s="162" t="s">
        <v>1</v>
      </c>
      <c r="N154" s="163" t="s">
        <v>33</v>
      </c>
      <c r="O154" s="164">
        <v>9.5070000000000002E-2</v>
      </c>
      <c r="P154" s="164">
        <f>O154*H154</f>
        <v>1.1541498000000001</v>
      </c>
      <c r="Q154" s="164">
        <v>3.1500000000000001E-4</v>
      </c>
      <c r="R154" s="164">
        <f>Q154*H154</f>
        <v>3.8241000000000004E-3</v>
      </c>
      <c r="S154" s="164">
        <v>0</v>
      </c>
      <c r="T154" s="165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6" t="s">
        <v>132</v>
      </c>
      <c r="AT154" s="166" t="s">
        <v>128</v>
      </c>
      <c r="AU154" s="166" t="s">
        <v>108</v>
      </c>
      <c r="AY154" s="17" t="s">
        <v>125</v>
      </c>
      <c r="BE154" s="167">
        <f>IF(N154="základná",J154,0)</f>
        <v>0</v>
      </c>
      <c r="BF154" s="167">
        <f>IF(N154="znížená",J154,0)</f>
        <v>0</v>
      </c>
      <c r="BG154" s="167">
        <f>IF(N154="zákl. prenesená",J154,0)</f>
        <v>0</v>
      </c>
      <c r="BH154" s="167">
        <f>IF(N154="zníž. prenesená",J154,0)</f>
        <v>0</v>
      </c>
      <c r="BI154" s="167">
        <f>IF(N154="nulová",J154,0)</f>
        <v>0</v>
      </c>
      <c r="BJ154" s="17" t="s">
        <v>108</v>
      </c>
      <c r="BK154" s="167">
        <f>ROUND(I154*H154,2)</f>
        <v>0</v>
      </c>
      <c r="BL154" s="17" t="s">
        <v>132</v>
      </c>
      <c r="BM154" s="166" t="s">
        <v>749</v>
      </c>
    </row>
    <row r="155" spans="1:65" s="12" customFormat="1" ht="22.9" customHeight="1">
      <c r="B155" s="143"/>
      <c r="D155" s="144" t="s">
        <v>66</v>
      </c>
      <c r="E155" s="153" t="s">
        <v>158</v>
      </c>
      <c r="F155" s="153" t="s">
        <v>159</v>
      </c>
      <c r="J155" s="154">
        <f>BK155</f>
        <v>0</v>
      </c>
      <c r="L155" s="143"/>
      <c r="M155" s="147"/>
      <c r="N155" s="148"/>
      <c r="O155" s="148"/>
      <c r="P155" s="149">
        <f>SUM(P156:P171)</f>
        <v>191.84404900000001</v>
      </c>
      <c r="Q155" s="148"/>
      <c r="R155" s="149">
        <f>SUM(R156:R171)</f>
        <v>0.15906891000000001</v>
      </c>
      <c r="S155" s="148"/>
      <c r="T155" s="150">
        <f>SUM(T156:T171)</f>
        <v>2.4025500000000002</v>
      </c>
      <c r="AR155" s="144" t="s">
        <v>75</v>
      </c>
      <c r="AT155" s="151" t="s">
        <v>66</v>
      </c>
      <c r="AU155" s="151" t="s">
        <v>75</v>
      </c>
      <c r="AY155" s="144" t="s">
        <v>125</v>
      </c>
      <c r="BK155" s="152">
        <f>SUM(BK156:BK171)</f>
        <v>0</v>
      </c>
    </row>
    <row r="156" spans="1:65" s="2" customFormat="1" ht="24" customHeight="1">
      <c r="A156" s="29"/>
      <c r="B156" s="122"/>
      <c r="C156" s="155" t="s">
        <v>158</v>
      </c>
      <c r="D156" s="155" t="s">
        <v>128</v>
      </c>
      <c r="E156" s="156" t="s">
        <v>161</v>
      </c>
      <c r="F156" s="157" t="s">
        <v>162</v>
      </c>
      <c r="G156" s="158" t="s">
        <v>131</v>
      </c>
      <c r="H156" s="159">
        <v>1.35</v>
      </c>
      <c r="I156" s="160">
        <v>0</v>
      </c>
      <c r="J156" s="160">
        <f>ROUND(I156*H156,2)</f>
        <v>0</v>
      </c>
      <c r="K156" s="161"/>
      <c r="L156" s="30"/>
      <c r="M156" s="162" t="s">
        <v>1</v>
      </c>
      <c r="N156" s="163" t="s">
        <v>33</v>
      </c>
      <c r="O156" s="164">
        <v>2.464</v>
      </c>
      <c r="P156" s="164">
        <f>O156*H156</f>
        <v>3.3264</v>
      </c>
      <c r="Q156" s="164">
        <v>0</v>
      </c>
      <c r="R156" s="164">
        <f>Q156*H156</f>
        <v>0</v>
      </c>
      <c r="S156" s="164">
        <v>1.633</v>
      </c>
      <c r="T156" s="165">
        <f>S156*H156</f>
        <v>2.2045500000000002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6" t="s">
        <v>132</v>
      </c>
      <c r="AT156" s="166" t="s">
        <v>128</v>
      </c>
      <c r="AU156" s="166" t="s">
        <v>108</v>
      </c>
      <c r="AY156" s="17" t="s">
        <v>125</v>
      </c>
      <c r="BE156" s="167">
        <f>IF(N156="základná",J156,0)</f>
        <v>0</v>
      </c>
      <c r="BF156" s="167">
        <f>IF(N156="znížená",J156,0)</f>
        <v>0</v>
      </c>
      <c r="BG156" s="167">
        <f>IF(N156="zákl. prenesená",J156,0)</f>
        <v>0</v>
      </c>
      <c r="BH156" s="167">
        <f>IF(N156="zníž. prenesená",J156,0)</f>
        <v>0</v>
      </c>
      <c r="BI156" s="167">
        <f>IF(N156="nulová",J156,0)</f>
        <v>0</v>
      </c>
      <c r="BJ156" s="17" t="s">
        <v>108</v>
      </c>
      <c r="BK156" s="167">
        <f>ROUND(I156*H156,2)</f>
        <v>0</v>
      </c>
      <c r="BL156" s="17" t="s">
        <v>132</v>
      </c>
      <c r="BM156" s="166" t="s">
        <v>750</v>
      </c>
    </row>
    <row r="157" spans="1:65" s="13" customFormat="1">
      <c r="B157" s="168"/>
      <c r="D157" s="169" t="s">
        <v>134</v>
      </c>
      <c r="E157" s="170" t="s">
        <v>1</v>
      </c>
      <c r="F157" s="171" t="s">
        <v>751</v>
      </c>
      <c r="H157" s="172">
        <v>1.35</v>
      </c>
      <c r="L157" s="168"/>
      <c r="M157" s="173"/>
      <c r="N157" s="174"/>
      <c r="O157" s="174"/>
      <c r="P157" s="174"/>
      <c r="Q157" s="174"/>
      <c r="R157" s="174"/>
      <c r="S157" s="174"/>
      <c r="T157" s="175"/>
      <c r="AT157" s="170" t="s">
        <v>134</v>
      </c>
      <c r="AU157" s="170" t="s">
        <v>108</v>
      </c>
      <c r="AV157" s="13" t="s">
        <v>108</v>
      </c>
      <c r="AW157" s="13" t="s">
        <v>24</v>
      </c>
      <c r="AX157" s="13" t="s">
        <v>75</v>
      </c>
      <c r="AY157" s="170" t="s">
        <v>125</v>
      </c>
    </row>
    <row r="158" spans="1:65" s="2" customFormat="1" ht="24" customHeight="1">
      <c r="A158" s="29"/>
      <c r="B158" s="122"/>
      <c r="C158" s="155" t="s">
        <v>175</v>
      </c>
      <c r="D158" s="155" t="s">
        <v>128</v>
      </c>
      <c r="E158" s="156" t="s">
        <v>166</v>
      </c>
      <c r="F158" s="157" t="s">
        <v>167</v>
      </c>
      <c r="G158" s="158" t="s">
        <v>131</v>
      </c>
      <c r="H158" s="159">
        <v>0.09</v>
      </c>
      <c r="I158" s="160">
        <v>0</v>
      </c>
      <c r="J158" s="160">
        <f>ROUND(I158*H158,2)</f>
        <v>0</v>
      </c>
      <c r="K158" s="161"/>
      <c r="L158" s="30"/>
      <c r="M158" s="162" t="s">
        <v>1</v>
      </c>
      <c r="N158" s="163" t="s">
        <v>33</v>
      </c>
      <c r="O158" s="164">
        <v>4.444</v>
      </c>
      <c r="P158" s="164">
        <f>O158*H158</f>
        <v>0.39995999999999998</v>
      </c>
      <c r="Q158" s="164">
        <v>0</v>
      </c>
      <c r="R158" s="164">
        <f>Q158*H158</f>
        <v>0</v>
      </c>
      <c r="S158" s="164">
        <v>2.2000000000000002</v>
      </c>
      <c r="T158" s="165">
        <f>S158*H158</f>
        <v>0.19800000000000001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6" t="s">
        <v>132</v>
      </c>
      <c r="AT158" s="166" t="s">
        <v>128</v>
      </c>
      <c r="AU158" s="166" t="s">
        <v>108</v>
      </c>
      <c r="AY158" s="17" t="s">
        <v>125</v>
      </c>
      <c r="BE158" s="167">
        <f>IF(N158="základná",J158,0)</f>
        <v>0</v>
      </c>
      <c r="BF158" s="167">
        <f>IF(N158="znížená",J158,0)</f>
        <v>0</v>
      </c>
      <c r="BG158" s="167">
        <f>IF(N158="zákl. prenesená",J158,0)</f>
        <v>0</v>
      </c>
      <c r="BH158" s="167">
        <f>IF(N158="zníž. prenesená",J158,0)</f>
        <v>0</v>
      </c>
      <c r="BI158" s="167">
        <f>IF(N158="nulová",J158,0)</f>
        <v>0</v>
      </c>
      <c r="BJ158" s="17" t="s">
        <v>108</v>
      </c>
      <c r="BK158" s="167">
        <f>ROUND(I158*H158,2)</f>
        <v>0</v>
      </c>
      <c r="BL158" s="17" t="s">
        <v>132</v>
      </c>
      <c r="BM158" s="166" t="s">
        <v>752</v>
      </c>
    </row>
    <row r="159" spans="1:65" s="2" customFormat="1" ht="24" customHeight="1">
      <c r="A159" s="29"/>
      <c r="B159" s="122"/>
      <c r="C159" s="155" t="s">
        <v>180</v>
      </c>
      <c r="D159" s="155" t="s">
        <v>128</v>
      </c>
      <c r="E159" s="156" t="s">
        <v>170</v>
      </c>
      <c r="F159" s="157" t="s">
        <v>171</v>
      </c>
      <c r="G159" s="158" t="s">
        <v>172</v>
      </c>
      <c r="H159" s="159">
        <v>6.6</v>
      </c>
      <c r="I159" s="160">
        <v>0</v>
      </c>
      <c r="J159" s="160">
        <f>ROUND(I159*H159,2)</f>
        <v>0</v>
      </c>
      <c r="K159" s="161"/>
      <c r="L159" s="30"/>
      <c r="M159" s="162" t="s">
        <v>1</v>
      </c>
      <c r="N159" s="163" t="s">
        <v>33</v>
      </c>
      <c r="O159" s="164">
        <v>0.88200000000000001</v>
      </c>
      <c r="P159" s="164">
        <f>O159*H159</f>
        <v>5.8212000000000002</v>
      </c>
      <c r="Q159" s="164">
        <v>0</v>
      </c>
      <c r="R159" s="164">
        <f>Q159*H159</f>
        <v>0</v>
      </c>
      <c r="S159" s="164">
        <v>0</v>
      </c>
      <c r="T159" s="16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6" t="s">
        <v>132</v>
      </c>
      <c r="AT159" s="166" t="s">
        <v>128</v>
      </c>
      <c r="AU159" s="166" t="s">
        <v>108</v>
      </c>
      <c r="AY159" s="17" t="s">
        <v>125</v>
      </c>
      <c r="BE159" s="167">
        <f>IF(N159="základná",J159,0)</f>
        <v>0</v>
      </c>
      <c r="BF159" s="167">
        <f>IF(N159="znížená",J159,0)</f>
        <v>0</v>
      </c>
      <c r="BG159" s="167">
        <f>IF(N159="zákl. prenesená",J159,0)</f>
        <v>0</v>
      </c>
      <c r="BH159" s="167">
        <f>IF(N159="zníž. prenesená",J159,0)</f>
        <v>0</v>
      </c>
      <c r="BI159" s="167">
        <f>IF(N159="nulová",J159,0)</f>
        <v>0</v>
      </c>
      <c r="BJ159" s="17" t="s">
        <v>108</v>
      </c>
      <c r="BK159" s="167">
        <f>ROUND(I159*H159,2)</f>
        <v>0</v>
      </c>
      <c r="BL159" s="17" t="s">
        <v>132</v>
      </c>
      <c r="BM159" s="166" t="s">
        <v>753</v>
      </c>
    </row>
    <row r="160" spans="1:65" s="13" customFormat="1">
      <c r="B160" s="168"/>
      <c r="D160" s="169" t="s">
        <v>134</v>
      </c>
      <c r="E160" s="170" t="s">
        <v>1</v>
      </c>
      <c r="F160" s="171" t="s">
        <v>754</v>
      </c>
      <c r="H160" s="172">
        <v>6.6</v>
      </c>
      <c r="L160" s="168"/>
      <c r="M160" s="173"/>
      <c r="N160" s="174"/>
      <c r="O160" s="174"/>
      <c r="P160" s="174"/>
      <c r="Q160" s="174"/>
      <c r="R160" s="174"/>
      <c r="S160" s="174"/>
      <c r="T160" s="175"/>
      <c r="AT160" s="170" t="s">
        <v>134</v>
      </c>
      <c r="AU160" s="170" t="s">
        <v>108</v>
      </c>
      <c r="AV160" s="13" t="s">
        <v>108</v>
      </c>
      <c r="AW160" s="13" t="s">
        <v>24</v>
      </c>
      <c r="AX160" s="13" t="s">
        <v>75</v>
      </c>
      <c r="AY160" s="170" t="s">
        <v>125</v>
      </c>
    </row>
    <row r="161" spans="1:65" s="2" customFormat="1" ht="16.5" customHeight="1">
      <c r="A161" s="29"/>
      <c r="B161" s="122"/>
      <c r="C161" s="155" t="s">
        <v>185</v>
      </c>
      <c r="D161" s="155" t="s">
        <v>128</v>
      </c>
      <c r="E161" s="156" t="s">
        <v>176</v>
      </c>
      <c r="F161" s="157" t="s">
        <v>177</v>
      </c>
      <c r="G161" s="158" t="s">
        <v>178</v>
      </c>
      <c r="H161" s="159">
        <v>1</v>
      </c>
      <c r="I161" s="160">
        <v>0</v>
      </c>
      <c r="J161" s="160">
        <f>ROUND(I161*H161,2)</f>
        <v>0</v>
      </c>
      <c r="K161" s="161"/>
      <c r="L161" s="30"/>
      <c r="M161" s="162" t="s">
        <v>1</v>
      </c>
      <c r="N161" s="163" t="s">
        <v>33</v>
      </c>
      <c r="O161" s="164">
        <v>0.80461000000000005</v>
      </c>
      <c r="P161" s="164">
        <f>O161*H161</f>
        <v>0.80461000000000005</v>
      </c>
      <c r="Q161" s="164">
        <v>0.1217216</v>
      </c>
      <c r="R161" s="164">
        <f>Q161*H161</f>
        <v>0.1217216</v>
      </c>
      <c r="S161" s="164">
        <v>0</v>
      </c>
      <c r="T161" s="165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6" t="s">
        <v>132</v>
      </c>
      <c r="AT161" s="166" t="s">
        <v>128</v>
      </c>
      <c r="AU161" s="166" t="s">
        <v>108</v>
      </c>
      <c r="AY161" s="17" t="s">
        <v>125</v>
      </c>
      <c r="BE161" s="167">
        <f>IF(N161="základná",J161,0)</f>
        <v>0</v>
      </c>
      <c r="BF161" s="167">
        <f>IF(N161="znížená",J161,0)</f>
        <v>0</v>
      </c>
      <c r="BG161" s="167">
        <f>IF(N161="zákl. prenesená",J161,0)</f>
        <v>0</v>
      </c>
      <c r="BH161" s="167">
        <f>IF(N161="zníž. prenesená",J161,0)</f>
        <v>0</v>
      </c>
      <c r="BI161" s="167">
        <f>IF(N161="nulová",J161,0)</f>
        <v>0</v>
      </c>
      <c r="BJ161" s="17" t="s">
        <v>108</v>
      </c>
      <c r="BK161" s="167">
        <f>ROUND(I161*H161,2)</f>
        <v>0</v>
      </c>
      <c r="BL161" s="17" t="s">
        <v>132</v>
      </c>
      <c r="BM161" s="166" t="s">
        <v>755</v>
      </c>
    </row>
    <row r="162" spans="1:65" s="2" customFormat="1" ht="16.5" customHeight="1">
      <c r="A162" s="29"/>
      <c r="B162" s="122"/>
      <c r="C162" s="155" t="s">
        <v>189</v>
      </c>
      <c r="D162" s="155" t="s">
        <v>128</v>
      </c>
      <c r="E162" s="156" t="s">
        <v>181</v>
      </c>
      <c r="F162" s="157" t="s">
        <v>182</v>
      </c>
      <c r="G162" s="158" t="s">
        <v>183</v>
      </c>
      <c r="H162" s="159">
        <v>3.5</v>
      </c>
      <c r="I162" s="160">
        <v>0</v>
      </c>
      <c r="J162" s="160">
        <f>ROUND(I162*H162,2)</f>
        <v>0</v>
      </c>
      <c r="K162" s="161"/>
      <c r="L162" s="30"/>
      <c r="M162" s="162" t="s">
        <v>1</v>
      </c>
      <c r="N162" s="163" t="s">
        <v>33</v>
      </c>
      <c r="O162" s="164">
        <v>8.0140000000000003E-2</v>
      </c>
      <c r="P162" s="164">
        <f>O162*H162</f>
        <v>0.28049000000000002</v>
      </c>
      <c r="Q162" s="164">
        <v>1.067066E-2</v>
      </c>
      <c r="R162" s="164">
        <f>Q162*H162</f>
        <v>3.7347310000000002E-2</v>
      </c>
      <c r="S162" s="164">
        <v>0</v>
      </c>
      <c r="T162" s="165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6" t="s">
        <v>132</v>
      </c>
      <c r="AT162" s="166" t="s">
        <v>128</v>
      </c>
      <c r="AU162" s="166" t="s">
        <v>108</v>
      </c>
      <c r="AY162" s="17" t="s">
        <v>125</v>
      </c>
      <c r="BE162" s="167">
        <f>IF(N162="základná",J162,0)</f>
        <v>0</v>
      </c>
      <c r="BF162" s="167">
        <f>IF(N162="znížená",J162,0)</f>
        <v>0</v>
      </c>
      <c r="BG162" s="167">
        <f>IF(N162="zákl. prenesená",J162,0)</f>
        <v>0</v>
      </c>
      <c r="BH162" s="167">
        <f>IF(N162="zníž. prenesená",J162,0)</f>
        <v>0</v>
      </c>
      <c r="BI162" s="167">
        <f>IF(N162="nulová",J162,0)</f>
        <v>0</v>
      </c>
      <c r="BJ162" s="17" t="s">
        <v>108</v>
      </c>
      <c r="BK162" s="167">
        <f>ROUND(I162*H162,2)</f>
        <v>0</v>
      </c>
      <c r="BL162" s="17" t="s">
        <v>132</v>
      </c>
      <c r="BM162" s="166" t="s">
        <v>756</v>
      </c>
    </row>
    <row r="163" spans="1:65" s="2" customFormat="1" ht="16.5" customHeight="1">
      <c r="A163" s="29"/>
      <c r="B163" s="122"/>
      <c r="C163" s="155" t="s">
        <v>193</v>
      </c>
      <c r="D163" s="155" t="s">
        <v>128</v>
      </c>
      <c r="E163" s="156" t="s">
        <v>186</v>
      </c>
      <c r="F163" s="157" t="s">
        <v>187</v>
      </c>
      <c r="G163" s="158" t="s">
        <v>183</v>
      </c>
      <c r="H163" s="159">
        <v>1</v>
      </c>
      <c r="I163" s="160">
        <v>0</v>
      </c>
      <c r="J163" s="160">
        <f>ROUND(I163*H163,2)</f>
        <v>0</v>
      </c>
      <c r="K163" s="161"/>
      <c r="L163" s="30"/>
      <c r="M163" s="162" t="s">
        <v>1</v>
      </c>
      <c r="N163" s="163" t="s">
        <v>33</v>
      </c>
      <c r="O163" s="164">
        <v>0.65600000000000003</v>
      </c>
      <c r="P163" s="164">
        <f>O163*H163</f>
        <v>0.65600000000000003</v>
      </c>
      <c r="Q163" s="164">
        <v>0</v>
      </c>
      <c r="R163" s="164">
        <f>Q163*H163</f>
        <v>0</v>
      </c>
      <c r="S163" s="164">
        <v>0</v>
      </c>
      <c r="T163" s="165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6" t="s">
        <v>132</v>
      </c>
      <c r="AT163" s="166" t="s">
        <v>128</v>
      </c>
      <c r="AU163" s="166" t="s">
        <v>108</v>
      </c>
      <c r="AY163" s="17" t="s">
        <v>125</v>
      </c>
      <c r="BE163" s="167">
        <f>IF(N163="základná",J163,0)</f>
        <v>0</v>
      </c>
      <c r="BF163" s="167">
        <f>IF(N163="znížená",J163,0)</f>
        <v>0</v>
      </c>
      <c r="BG163" s="167">
        <f>IF(N163="zákl. prenesená",J163,0)</f>
        <v>0</v>
      </c>
      <c r="BH163" s="167">
        <f>IF(N163="zníž. prenesená",J163,0)</f>
        <v>0</v>
      </c>
      <c r="BI163" s="167">
        <f>IF(N163="nulová",J163,0)</f>
        <v>0</v>
      </c>
      <c r="BJ163" s="17" t="s">
        <v>108</v>
      </c>
      <c r="BK163" s="167">
        <f>ROUND(I163*H163,2)</f>
        <v>0</v>
      </c>
      <c r="BL163" s="17" t="s">
        <v>132</v>
      </c>
      <c r="BM163" s="166" t="s">
        <v>757</v>
      </c>
    </row>
    <row r="164" spans="1:65" s="2" customFormat="1" ht="16.5" customHeight="1">
      <c r="A164" s="29"/>
      <c r="B164" s="122"/>
      <c r="C164" s="155" t="s">
        <v>198</v>
      </c>
      <c r="D164" s="155" t="s">
        <v>128</v>
      </c>
      <c r="E164" s="156" t="s">
        <v>190</v>
      </c>
      <c r="F164" s="157" t="s">
        <v>191</v>
      </c>
      <c r="G164" s="158" t="s">
        <v>172</v>
      </c>
      <c r="H164" s="159">
        <v>56.045000000000002</v>
      </c>
      <c r="I164" s="160">
        <v>0</v>
      </c>
      <c r="J164" s="160">
        <f>ROUND(I164*H164,2)</f>
        <v>0</v>
      </c>
      <c r="K164" s="161"/>
      <c r="L164" s="30"/>
      <c r="M164" s="162" t="s">
        <v>1</v>
      </c>
      <c r="N164" s="163" t="s">
        <v>33</v>
      </c>
      <c r="O164" s="164">
        <v>0.59799999999999998</v>
      </c>
      <c r="P164" s="164">
        <f>O164*H164</f>
        <v>33.51491</v>
      </c>
      <c r="Q164" s="164">
        <v>0</v>
      </c>
      <c r="R164" s="164">
        <f>Q164*H164</f>
        <v>0</v>
      </c>
      <c r="S164" s="164">
        <v>0</v>
      </c>
      <c r="T164" s="165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6" t="s">
        <v>132</v>
      </c>
      <c r="AT164" s="166" t="s">
        <v>128</v>
      </c>
      <c r="AU164" s="166" t="s">
        <v>108</v>
      </c>
      <c r="AY164" s="17" t="s">
        <v>125</v>
      </c>
      <c r="BE164" s="167">
        <f>IF(N164="základná",J164,0)</f>
        <v>0</v>
      </c>
      <c r="BF164" s="167">
        <f>IF(N164="znížená",J164,0)</f>
        <v>0</v>
      </c>
      <c r="BG164" s="167">
        <f>IF(N164="zákl. prenesená",J164,0)</f>
        <v>0</v>
      </c>
      <c r="BH164" s="167">
        <f>IF(N164="zníž. prenesená",J164,0)</f>
        <v>0</v>
      </c>
      <c r="BI164" s="167">
        <f>IF(N164="nulová",J164,0)</f>
        <v>0</v>
      </c>
      <c r="BJ164" s="17" t="s">
        <v>108</v>
      </c>
      <c r="BK164" s="167">
        <f>ROUND(I164*H164,2)</f>
        <v>0</v>
      </c>
      <c r="BL164" s="17" t="s">
        <v>132</v>
      </c>
      <c r="BM164" s="166" t="s">
        <v>758</v>
      </c>
    </row>
    <row r="165" spans="1:65" s="2" customFormat="1" ht="24" customHeight="1">
      <c r="A165" s="29"/>
      <c r="B165" s="122"/>
      <c r="C165" s="155" t="s">
        <v>203</v>
      </c>
      <c r="D165" s="155" t="s">
        <v>128</v>
      </c>
      <c r="E165" s="156" t="s">
        <v>194</v>
      </c>
      <c r="F165" s="157" t="s">
        <v>195</v>
      </c>
      <c r="G165" s="158" t="s">
        <v>172</v>
      </c>
      <c r="H165" s="159">
        <v>792.88499999999999</v>
      </c>
      <c r="I165" s="160">
        <v>0</v>
      </c>
      <c r="J165" s="160">
        <f>ROUND(I165*H165,2)</f>
        <v>0</v>
      </c>
      <c r="K165" s="161"/>
      <c r="L165" s="30"/>
      <c r="M165" s="162" t="s">
        <v>1</v>
      </c>
      <c r="N165" s="163" t="s">
        <v>33</v>
      </c>
      <c r="O165" s="164">
        <v>7.0000000000000001E-3</v>
      </c>
      <c r="P165" s="164">
        <f>O165*H165</f>
        <v>5.5501950000000004</v>
      </c>
      <c r="Q165" s="164">
        <v>0</v>
      </c>
      <c r="R165" s="164">
        <f>Q165*H165</f>
        <v>0</v>
      </c>
      <c r="S165" s="164">
        <v>0</v>
      </c>
      <c r="T165" s="165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6" t="s">
        <v>132</v>
      </c>
      <c r="AT165" s="166" t="s">
        <v>128</v>
      </c>
      <c r="AU165" s="166" t="s">
        <v>108</v>
      </c>
      <c r="AY165" s="17" t="s">
        <v>125</v>
      </c>
      <c r="BE165" s="167">
        <f>IF(N165="základná",J165,0)</f>
        <v>0</v>
      </c>
      <c r="BF165" s="167">
        <f>IF(N165="znížená",J165,0)</f>
        <v>0</v>
      </c>
      <c r="BG165" s="167">
        <f>IF(N165="zákl. prenesená",J165,0)</f>
        <v>0</v>
      </c>
      <c r="BH165" s="167">
        <f>IF(N165="zníž. prenesená",J165,0)</f>
        <v>0</v>
      </c>
      <c r="BI165" s="167">
        <f>IF(N165="nulová",J165,0)</f>
        <v>0</v>
      </c>
      <c r="BJ165" s="17" t="s">
        <v>108</v>
      </c>
      <c r="BK165" s="167">
        <f>ROUND(I165*H165,2)</f>
        <v>0</v>
      </c>
      <c r="BL165" s="17" t="s">
        <v>132</v>
      </c>
      <c r="BM165" s="166" t="s">
        <v>759</v>
      </c>
    </row>
    <row r="166" spans="1:65" s="13" customFormat="1">
      <c r="B166" s="168"/>
      <c r="D166" s="169" t="s">
        <v>134</v>
      </c>
      <c r="E166" s="170" t="s">
        <v>1</v>
      </c>
      <c r="F166" s="171" t="s">
        <v>760</v>
      </c>
      <c r="H166" s="172">
        <v>792.88499999999999</v>
      </c>
      <c r="L166" s="168"/>
      <c r="M166" s="173"/>
      <c r="N166" s="174"/>
      <c r="O166" s="174"/>
      <c r="P166" s="174"/>
      <c r="Q166" s="174"/>
      <c r="R166" s="174"/>
      <c r="S166" s="174"/>
      <c r="T166" s="175"/>
      <c r="AT166" s="170" t="s">
        <v>134</v>
      </c>
      <c r="AU166" s="170" t="s">
        <v>108</v>
      </c>
      <c r="AV166" s="13" t="s">
        <v>108</v>
      </c>
      <c r="AW166" s="13" t="s">
        <v>24</v>
      </c>
      <c r="AX166" s="13" t="s">
        <v>75</v>
      </c>
      <c r="AY166" s="170" t="s">
        <v>125</v>
      </c>
    </row>
    <row r="167" spans="1:65" s="2" customFormat="1" ht="24" customHeight="1">
      <c r="A167" s="29"/>
      <c r="B167" s="122"/>
      <c r="C167" s="155" t="s">
        <v>207</v>
      </c>
      <c r="D167" s="155" t="s">
        <v>128</v>
      </c>
      <c r="E167" s="156" t="s">
        <v>199</v>
      </c>
      <c r="F167" s="157" t="s">
        <v>200</v>
      </c>
      <c r="G167" s="158" t="s">
        <v>172</v>
      </c>
      <c r="H167" s="159">
        <v>158.577</v>
      </c>
      <c r="I167" s="160">
        <v>0</v>
      </c>
      <c r="J167" s="160">
        <f>ROUND(I167*H167,2)</f>
        <v>0</v>
      </c>
      <c r="K167" s="161"/>
      <c r="L167" s="30"/>
      <c r="M167" s="162" t="s">
        <v>1</v>
      </c>
      <c r="N167" s="163" t="s">
        <v>33</v>
      </c>
      <c r="O167" s="164">
        <v>0.89</v>
      </c>
      <c r="P167" s="164">
        <f>O167*H167</f>
        <v>141.13353000000001</v>
      </c>
      <c r="Q167" s="164">
        <v>0</v>
      </c>
      <c r="R167" s="164">
        <f>Q167*H167</f>
        <v>0</v>
      </c>
      <c r="S167" s="164">
        <v>0</v>
      </c>
      <c r="T167" s="165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6" t="s">
        <v>132</v>
      </c>
      <c r="AT167" s="166" t="s">
        <v>128</v>
      </c>
      <c r="AU167" s="166" t="s">
        <v>108</v>
      </c>
      <c r="AY167" s="17" t="s">
        <v>125</v>
      </c>
      <c r="BE167" s="167">
        <f>IF(N167="základná",J167,0)</f>
        <v>0</v>
      </c>
      <c r="BF167" s="167">
        <f>IF(N167="znížená",J167,0)</f>
        <v>0</v>
      </c>
      <c r="BG167" s="167">
        <f>IF(N167="zákl. prenesená",J167,0)</f>
        <v>0</v>
      </c>
      <c r="BH167" s="167">
        <f>IF(N167="zníž. prenesená",J167,0)</f>
        <v>0</v>
      </c>
      <c r="BI167" s="167">
        <f>IF(N167="nulová",J167,0)</f>
        <v>0</v>
      </c>
      <c r="BJ167" s="17" t="s">
        <v>108</v>
      </c>
      <c r="BK167" s="167">
        <f>ROUND(I167*H167,2)</f>
        <v>0</v>
      </c>
      <c r="BL167" s="17" t="s">
        <v>132</v>
      </c>
      <c r="BM167" s="166" t="s">
        <v>761</v>
      </c>
    </row>
    <row r="168" spans="1:65" s="13" customFormat="1">
      <c r="B168" s="168"/>
      <c r="D168" s="169" t="s">
        <v>134</v>
      </c>
      <c r="E168" s="170" t="s">
        <v>1</v>
      </c>
      <c r="F168" s="171" t="s">
        <v>762</v>
      </c>
      <c r="H168" s="172">
        <v>158.577</v>
      </c>
      <c r="L168" s="168"/>
      <c r="M168" s="173"/>
      <c r="N168" s="174"/>
      <c r="O168" s="174"/>
      <c r="P168" s="174"/>
      <c r="Q168" s="174"/>
      <c r="R168" s="174"/>
      <c r="S168" s="174"/>
      <c r="T168" s="175"/>
      <c r="AT168" s="170" t="s">
        <v>134</v>
      </c>
      <c r="AU168" s="170" t="s">
        <v>108</v>
      </c>
      <c r="AV168" s="13" t="s">
        <v>108</v>
      </c>
      <c r="AW168" s="13" t="s">
        <v>24</v>
      </c>
      <c r="AX168" s="13" t="s">
        <v>75</v>
      </c>
      <c r="AY168" s="170" t="s">
        <v>125</v>
      </c>
    </row>
    <row r="169" spans="1:65" s="2" customFormat="1" ht="24" customHeight="1">
      <c r="A169" s="29"/>
      <c r="B169" s="122"/>
      <c r="C169" s="155" t="s">
        <v>211</v>
      </c>
      <c r="D169" s="155" t="s">
        <v>128</v>
      </c>
      <c r="E169" s="156" t="s">
        <v>204</v>
      </c>
      <c r="F169" s="157" t="s">
        <v>205</v>
      </c>
      <c r="G169" s="158" t="s">
        <v>172</v>
      </c>
      <c r="H169" s="159">
        <v>59.459000000000003</v>
      </c>
      <c r="I169" s="160">
        <v>0</v>
      </c>
      <c r="J169" s="160">
        <f>ROUND(I169*H169,2)</f>
        <v>0</v>
      </c>
      <c r="K169" s="161"/>
      <c r="L169" s="30"/>
      <c r="M169" s="162" t="s">
        <v>1</v>
      </c>
      <c r="N169" s="163" t="s">
        <v>33</v>
      </c>
      <c r="O169" s="164">
        <v>0</v>
      </c>
      <c r="P169" s="164">
        <f>O169*H169</f>
        <v>0</v>
      </c>
      <c r="Q169" s="164">
        <v>0</v>
      </c>
      <c r="R169" s="164">
        <f>Q169*H169</f>
        <v>0</v>
      </c>
      <c r="S169" s="164">
        <v>0</v>
      </c>
      <c r="T169" s="16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6" t="s">
        <v>132</v>
      </c>
      <c r="AT169" s="166" t="s">
        <v>128</v>
      </c>
      <c r="AU169" s="166" t="s">
        <v>108</v>
      </c>
      <c r="AY169" s="17" t="s">
        <v>125</v>
      </c>
      <c r="BE169" s="167">
        <f>IF(N169="základná",J169,0)</f>
        <v>0</v>
      </c>
      <c r="BF169" s="167">
        <f>IF(N169="znížená",J169,0)</f>
        <v>0</v>
      </c>
      <c r="BG169" s="167">
        <f>IF(N169="zákl. prenesená",J169,0)</f>
        <v>0</v>
      </c>
      <c r="BH169" s="167">
        <f>IF(N169="zníž. prenesená",J169,0)</f>
        <v>0</v>
      </c>
      <c r="BI169" s="167">
        <f>IF(N169="nulová",J169,0)</f>
        <v>0</v>
      </c>
      <c r="BJ169" s="17" t="s">
        <v>108</v>
      </c>
      <c r="BK169" s="167">
        <f>ROUND(I169*H169,2)</f>
        <v>0</v>
      </c>
      <c r="BL169" s="17" t="s">
        <v>132</v>
      </c>
      <c r="BM169" s="166" t="s">
        <v>763</v>
      </c>
    </row>
    <row r="170" spans="1:65" s="2" customFormat="1" ht="16.5" customHeight="1">
      <c r="A170" s="29"/>
      <c r="B170" s="122"/>
      <c r="C170" s="155" t="s">
        <v>217</v>
      </c>
      <c r="D170" s="155" t="s">
        <v>128</v>
      </c>
      <c r="E170" s="156" t="s">
        <v>208</v>
      </c>
      <c r="F170" s="157" t="s">
        <v>209</v>
      </c>
      <c r="G170" s="158" t="s">
        <v>178</v>
      </c>
      <c r="H170" s="159">
        <v>6</v>
      </c>
      <c r="I170" s="160">
        <v>0</v>
      </c>
      <c r="J170" s="160">
        <f>ROUND(I170*H170,2)</f>
        <v>0</v>
      </c>
      <c r="K170" s="161"/>
      <c r="L170" s="30"/>
      <c r="M170" s="162" t="s">
        <v>1</v>
      </c>
      <c r="N170" s="163" t="s">
        <v>33</v>
      </c>
      <c r="O170" s="164">
        <v>0</v>
      </c>
      <c r="P170" s="164">
        <f>O170*H170</f>
        <v>0</v>
      </c>
      <c r="Q170" s="164">
        <v>0</v>
      </c>
      <c r="R170" s="164">
        <f>Q170*H170</f>
        <v>0</v>
      </c>
      <c r="S170" s="164">
        <v>0</v>
      </c>
      <c r="T170" s="165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6" t="s">
        <v>132</v>
      </c>
      <c r="AT170" s="166" t="s">
        <v>128</v>
      </c>
      <c r="AU170" s="166" t="s">
        <v>108</v>
      </c>
      <c r="AY170" s="17" t="s">
        <v>125</v>
      </c>
      <c r="BE170" s="167">
        <f>IF(N170="základná",J170,0)</f>
        <v>0</v>
      </c>
      <c r="BF170" s="167">
        <f>IF(N170="znížená",J170,0)</f>
        <v>0</v>
      </c>
      <c r="BG170" s="167">
        <f>IF(N170="zákl. prenesená",J170,0)</f>
        <v>0</v>
      </c>
      <c r="BH170" s="167">
        <f>IF(N170="zníž. prenesená",J170,0)</f>
        <v>0</v>
      </c>
      <c r="BI170" s="167">
        <f>IF(N170="nulová",J170,0)</f>
        <v>0</v>
      </c>
      <c r="BJ170" s="17" t="s">
        <v>108</v>
      </c>
      <c r="BK170" s="167">
        <f>ROUND(I170*H170,2)</f>
        <v>0</v>
      </c>
      <c r="BL170" s="17" t="s">
        <v>132</v>
      </c>
      <c r="BM170" s="166" t="s">
        <v>764</v>
      </c>
    </row>
    <row r="171" spans="1:65" s="2" customFormat="1" ht="24" customHeight="1">
      <c r="A171" s="29"/>
      <c r="B171" s="122"/>
      <c r="C171" s="155" t="s">
        <v>7</v>
      </c>
      <c r="D171" s="155" t="s">
        <v>128</v>
      </c>
      <c r="E171" s="156" t="s">
        <v>212</v>
      </c>
      <c r="F171" s="157" t="s">
        <v>213</v>
      </c>
      <c r="G171" s="158" t="s">
        <v>172</v>
      </c>
      <c r="H171" s="159">
        <v>59.459000000000003</v>
      </c>
      <c r="I171" s="160">
        <v>0</v>
      </c>
      <c r="J171" s="160">
        <f>ROUND(I171*H171,2)</f>
        <v>0</v>
      </c>
      <c r="K171" s="161"/>
      <c r="L171" s="30"/>
      <c r="M171" s="162" t="s">
        <v>1</v>
      </c>
      <c r="N171" s="163" t="s">
        <v>33</v>
      </c>
      <c r="O171" s="164">
        <v>6.0000000000000001E-3</v>
      </c>
      <c r="P171" s="164">
        <f>O171*H171</f>
        <v>0.35675400000000002</v>
      </c>
      <c r="Q171" s="164">
        <v>0</v>
      </c>
      <c r="R171" s="164">
        <f>Q171*H171</f>
        <v>0</v>
      </c>
      <c r="S171" s="164">
        <v>0</v>
      </c>
      <c r="T171" s="165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6" t="s">
        <v>132</v>
      </c>
      <c r="AT171" s="166" t="s">
        <v>128</v>
      </c>
      <c r="AU171" s="166" t="s">
        <v>108</v>
      </c>
      <c r="AY171" s="17" t="s">
        <v>125</v>
      </c>
      <c r="BE171" s="167">
        <f>IF(N171="základná",J171,0)</f>
        <v>0</v>
      </c>
      <c r="BF171" s="167">
        <f>IF(N171="znížená",J171,0)</f>
        <v>0</v>
      </c>
      <c r="BG171" s="167">
        <f>IF(N171="zákl. prenesená",J171,0)</f>
        <v>0</v>
      </c>
      <c r="BH171" s="167">
        <f>IF(N171="zníž. prenesená",J171,0)</f>
        <v>0</v>
      </c>
      <c r="BI171" s="167">
        <f>IF(N171="nulová",J171,0)</f>
        <v>0</v>
      </c>
      <c r="BJ171" s="17" t="s">
        <v>108</v>
      </c>
      <c r="BK171" s="167">
        <f>ROUND(I171*H171,2)</f>
        <v>0</v>
      </c>
      <c r="BL171" s="17" t="s">
        <v>132</v>
      </c>
      <c r="BM171" s="166" t="s">
        <v>765</v>
      </c>
    </row>
    <row r="172" spans="1:65" s="12" customFormat="1" ht="22.9" customHeight="1">
      <c r="B172" s="143"/>
      <c r="D172" s="144" t="s">
        <v>66</v>
      </c>
      <c r="E172" s="153" t="s">
        <v>215</v>
      </c>
      <c r="F172" s="153" t="s">
        <v>216</v>
      </c>
      <c r="J172" s="154">
        <f>BK172</f>
        <v>0</v>
      </c>
      <c r="L172" s="143"/>
      <c r="M172" s="147"/>
      <c r="N172" s="148"/>
      <c r="O172" s="148"/>
      <c r="P172" s="149">
        <f>P173</f>
        <v>5.6181030000000005</v>
      </c>
      <c r="Q172" s="148"/>
      <c r="R172" s="149">
        <f>R173</f>
        <v>0</v>
      </c>
      <c r="S172" s="148"/>
      <c r="T172" s="150">
        <f>T173</f>
        <v>0</v>
      </c>
      <c r="AR172" s="144" t="s">
        <v>75</v>
      </c>
      <c r="AT172" s="151" t="s">
        <v>66</v>
      </c>
      <c r="AU172" s="151" t="s">
        <v>75</v>
      </c>
      <c r="AY172" s="144" t="s">
        <v>125</v>
      </c>
      <c r="BK172" s="152">
        <f>BK173</f>
        <v>0</v>
      </c>
    </row>
    <row r="173" spans="1:65" s="2" customFormat="1" ht="24" customHeight="1">
      <c r="A173" s="29"/>
      <c r="B173" s="122"/>
      <c r="C173" s="155" t="s">
        <v>231</v>
      </c>
      <c r="D173" s="155" t="s">
        <v>128</v>
      </c>
      <c r="E173" s="156" t="s">
        <v>218</v>
      </c>
      <c r="F173" s="157" t="s">
        <v>219</v>
      </c>
      <c r="G173" s="158" t="s">
        <v>172</v>
      </c>
      <c r="H173" s="159">
        <v>2.2810000000000001</v>
      </c>
      <c r="I173" s="160">
        <v>0</v>
      </c>
      <c r="J173" s="160">
        <f>ROUND(I173*H173,2)</f>
        <v>0</v>
      </c>
      <c r="K173" s="161"/>
      <c r="L173" s="30"/>
      <c r="M173" s="162" t="s">
        <v>1</v>
      </c>
      <c r="N173" s="163" t="s">
        <v>33</v>
      </c>
      <c r="O173" s="164">
        <v>2.4630000000000001</v>
      </c>
      <c r="P173" s="164">
        <f>O173*H173</f>
        <v>5.6181030000000005</v>
      </c>
      <c r="Q173" s="164">
        <v>0</v>
      </c>
      <c r="R173" s="164">
        <f>Q173*H173</f>
        <v>0</v>
      </c>
      <c r="S173" s="164">
        <v>0</v>
      </c>
      <c r="T173" s="165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6" t="s">
        <v>132</v>
      </c>
      <c r="AT173" s="166" t="s">
        <v>128</v>
      </c>
      <c r="AU173" s="166" t="s">
        <v>108</v>
      </c>
      <c r="AY173" s="17" t="s">
        <v>125</v>
      </c>
      <c r="BE173" s="167">
        <f>IF(N173="základná",J173,0)</f>
        <v>0</v>
      </c>
      <c r="BF173" s="167">
        <f>IF(N173="znížená",J173,0)</f>
        <v>0</v>
      </c>
      <c r="BG173" s="167">
        <f>IF(N173="zákl. prenesená",J173,0)</f>
        <v>0</v>
      </c>
      <c r="BH173" s="167">
        <f>IF(N173="zníž. prenesená",J173,0)</f>
        <v>0</v>
      </c>
      <c r="BI173" s="167">
        <f>IF(N173="nulová",J173,0)</f>
        <v>0</v>
      </c>
      <c r="BJ173" s="17" t="s">
        <v>108</v>
      </c>
      <c r="BK173" s="167">
        <f>ROUND(I173*H173,2)</f>
        <v>0</v>
      </c>
      <c r="BL173" s="17" t="s">
        <v>132</v>
      </c>
      <c r="BM173" s="166" t="s">
        <v>766</v>
      </c>
    </row>
    <row r="174" spans="1:65" s="12" customFormat="1" ht="25.9" customHeight="1">
      <c r="B174" s="143"/>
      <c r="D174" s="144" t="s">
        <v>66</v>
      </c>
      <c r="E174" s="145" t="s">
        <v>221</v>
      </c>
      <c r="F174" s="145" t="s">
        <v>222</v>
      </c>
      <c r="J174" s="146">
        <f>BK174</f>
        <v>0</v>
      </c>
      <c r="L174" s="143"/>
      <c r="M174" s="147"/>
      <c r="N174" s="148"/>
      <c r="O174" s="148"/>
      <c r="P174" s="149">
        <f>P175+P180+P224+P248+P281+P286</f>
        <v>2105.9564742799998</v>
      </c>
      <c r="Q174" s="148"/>
      <c r="R174" s="149">
        <f>R175+R180+R224+R248+R281+R286</f>
        <v>11.121241385105998</v>
      </c>
      <c r="S174" s="148"/>
      <c r="T174" s="150">
        <f>T175+T180+T224+T248+T281+T286</f>
        <v>53.64208</v>
      </c>
      <c r="AR174" s="144" t="s">
        <v>108</v>
      </c>
      <c r="AT174" s="151" t="s">
        <v>66</v>
      </c>
      <c r="AU174" s="151" t="s">
        <v>67</v>
      </c>
      <c r="AY174" s="144" t="s">
        <v>125</v>
      </c>
      <c r="BK174" s="152">
        <f>BK175+BK180+BK224+BK248+BK281+BK286</f>
        <v>0</v>
      </c>
    </row>
    <row r="175" spans="1:65" s="12" customFormat="1" ht="22.9" customHeight="1">
      <c r="B175" s="143"/>
      <c r="D175" s="144" t="s">
        <v>66</v>
      </c>
      <c r="E175" s="153" t="s">
        <v>223</v>
      </c>
      <c r="F175" s="153" t="s">
        <v>224</v>
      </c>
      <c r="J175" s="154">
        <f>BK175</f>
        <v>0</v>
      </c>
      <c r="L175" s="143"/>
      <c r="M175" s="147"/>
      <c r="N175" s="148"/>
      <c r="O175" s="148"/>
      <c r="P175" s="149">
        <f>SUM(P176:P179)</f>
        <v>6.4032</v>
      </c>
      <c r="Q175" s="148"/>
      <c r="R175" s="149">
        <f>SUM(R176:R179)</f>
        <v>2.7919999999999997E-2</v>
      </c>
      <c r="S175" s="148"/>
      <c r="T175" s="150">
        <f>SUM(T176:T179)</f>
        <v>0</v>
      </c>
      <c r="AR175" s="144" t="s">
        <v>108</v>
      </c>
      <c r="AT175" s="151" t="s">
        <v>66</v>
      </c>
      <c r="AU175" s="151" t="s">
        <v>75</v>
      </c>
      <c r="AY175" s="144" t="s">
        <v>125</v>
      </c>
      <c r="BK175" s="152">
        <f>SUM(BK176:BK179)</f>
        <v>0</v>
      </c>
    </row>
    <row r="176" spans="1:65" s="2" customFormat="1" ht="16.5" customHeight="1">
      <c r="A176" s="29"/>
      <c r="B176" s="122"/>
      <c r="C176" s="155" t="s">
        <v>238</v>
      </c>
      <c r="D176" s="155" t="s">
        <v>128</v>
      </c>
      <c r="E176" s="156" t="s">
        <v>225</v>
      </c>
      <c r="F176" s="157" t="s">
        <v>226</v>
      </c>
      <c r="G176" s="158" t="s">
        <v>140</v>
      </c>
      <c r="H176" s="159">
        <v>160</v>
      </c>
      <c r="I176" s="160">
        <v>0</v>
      </c>
      <c r="J176" s="160">
        <f>ROUND(I176*H176,2)</f>
        <v>0</v>
      </c>
      <c r="K176" s="161"/>
      <c r="L176" s="30"/>
      <c r="M176" s="162" t="s">
        <v>1</v>
      </c>
      <c r="N176" s="163" t="s">
        <v>33</v>
      </c>
      <c r="O176" s="164">
        <v>4.002E-2</v>
      </c>
      <c r="P176" s="164">
        <f>O176*H176</f>
        <v>6.4032</v>
      </c>
      <c r="Q176" s="164">
        <v>1.9999999999999999E-6</v>
      </c>
      <c r="R176" s="164">
        <f>Q176*H176</f>
        <v>3.1999999999999997E-4</v>
      </c>
      <c r="S176" s="164">
        <v>0</v>
      </c>
      <c r="T176" s="165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6" t="s">
        <v>203</v>
      </c>
      <c r="AT176" s="166" t="s">
        <v>128</v>
      </c>
      <c r="AU176" s="166" t="s">
        <v>108</v>
      </c>
      <c r="AY176" s="17" t="s">
        <v>125</v>
      </c>
      <c r="BE176" s="167">
        <f>IF(N176="základná",J176,0)</f>
        <v>0</v>
      </c>
      <c r="BF176" s="167">
        <f>IF(N176="znížená",J176,0)</f>
        <v>0</v>
      </c>
      <c r="BG176" s="167">
        <f>IF(N176="zákl. prenesená",J176,0)</f>
        <v>0</v>
      </c>
      <c r="BH176" s="167">
        <f>IF(N176="zníž. prenesená",J176,0)</f>
        <v>0</v>
      </c>
      <c r="BI176" s="167">
        <f>IF(N176="nulová",J176,0)</f>
        <v>0</v>
      </c>
      <c r="BJ176" s="17" t="s">
        <v>108</v>
      </c>
      <c r="BK176" s="167">
        <f>ROUND(I176*H176,2)</f>
        <v>0</v>
      </c>
      <c r="BL176" s="17" t="s">
        <v>203</v>
      </c>
      <c r="BM176" s="166" t="s">
        <v>767</v>
      </c>
    </row>
    <row r="177" spans="1:65" s="2" customFormat="1" ht="24" customHeight="1">
      <c r="A177" s="29"/>
      <c r="B177" s="122"/>
      <c r="C177" s="183" t="s">
        <v>242</v>
      </c>
      <c r="D177" s="183" t="s">
        <v>232</v>
      </c>
      <c r="E177" s="184" t="s">
        <v>233</v>
      </c>
      <c r="F177" s="185" t="s">
        <v>234</v>
      </c>
      <c r="G177" s="186" t="s">
        <v>140</v>
      </c>
      <c r="H177" s="187">
        <v>184</v>
      </c>
      <c r="I177" s="188">
        <v>0</v>
      </c>
      <c r="J177" s="188">
        <f>ROUND(I177*H177,2)</f>
        <v>0</v>
      </c>
      <c r="K177" s="189"/>
      <c r="L177" s="190"/>
      <c r="M177" s="191" t="s">
        <v>1</v>
      </c>
      <c r="N177" s="192" t="s">
        <v>33</v>
      </c>
      <c r="O177" s="164">
        <v>0</v>
      </c>
      <c r="P177" s="164">
        <f>O177*H177</f>
        <v>0</v>
      </c>
      <c r="Q177" s="164">
        <v>1.4999999999999999E-4</v>
      </c>
      <c r="R177" s="164">
        <f>Q177*H177</f>
        <v>2.7599999999999996E-2</v>
      </c>
      <c r="S177" s="164">
        <v>0</v>
      </c>
      <c r="T177" s="165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6" t="s">
        <v>235</v>
      </c>
      <c r="AT177" s="166" t="s">
        <v>232</v>
      </c>
      <c r="AU177" s="166" t="s">
        <v>108</v>
      </c>
      <c r="AY177" s="17" t="s">
        <v>125</v>
      </c>
      <c r="BE177" s="167">
        <f>IF(N177="základná",J177,0)</f>
        <v>0</v>
      </c>
      <c r="BF177" s="167">
        <f>IF(N177="znížená",J177,0)</f>
        <v>0</v>
      </c>
      <c r="BG177" s="167">
        <f>IF(N177="zákl. prenesená",J177,0)</f>
        <v>0</v>
      </c>
      <c r="BH177" s="167">
        <f>IF(N177="zníž. prenesená",J177,0)</f>
        <v>0</v>
      </c>
      <c r="BI177" s="167">
        <f>IF(N177="nulová",J177,0)</f>
        <v>0</v>
      </c>
      <c r="BJ177" s="17" t="s">
        <v>108</v>
      </c>
      <c r="BK177" s="167">
        <f>ROUND(I177*H177,2)</f>
        <v>0</v>
      </c>
      <c r="BL177" s="17" t="s">
        <v>203</v>
      </c>
      <c r="BM177" s="166" t="s">
        <v>768</v>
      </c>
    </row>
    <row r="178" spans="1:65" s="13" customFormat="1">
      <c r="B178" s="168"/>
      <c r="D178" s="169" t="s">
        <v>134</v>
      </c>
      <c r="F178" s="171" t="s">
        <v>769</v>
      </c>
      <c r="H178" s="172">
        <v>184</v>
      </c>
      <c r="L178" s="168"/>
      <c r="M178" s="173"/>
      <c r="N178" s="174"/>
      <c r="O178" s="174"/>
      <c r="P178" s="174"/>
      <c r="Q178" s="174"/>
      <c r="R178" s="174"/>
      <c r="S178" s="174"/>
      <c r="T178" s="175"/>
      <c r="AT178" s="170" t="s">
        <v>134</v>
      </c>
      <c r="AU178" s="170" t="s">
        <v>108</v>
      </c>
      <c r="AV178" s="13" t="s">
        <v>108</v>
      </c>
      <c r="AW178" s="13" t="s">
        <v>3</v>
      </c>
      <c r="AX178" s="13" t="s">
        <v>75</v>
      </c>
      <c r="AY178" s="170" t="s">
        <v>125</v>
      </c>
    </row>
    <row r="179" spans="1:65" s="2" customFormat="1" ht="24" customHeight="1">
      <c r="A179" s="29"/>
      <c r="B179" s="122"/>
      <c r="C179" s="155" t="s">
        <v>246</v>
      </c>
      <c r="D179" s="155" t="s">
        <v>128</v>
      </c>
      <c r="E179" s="156" t="s">
        <v>262</v>
      </c>
      <c r="F179" s="157" t="s">
        <v>263</v>
      </c>
      <c r="G179" s="158" t="s">
        <v>264</v>
      </c>
      <c r="H179" s="159">
        <v>3.419</v>
      </c>
      <c r="I179" s="160">
        <v>0</v>
      </c>
      <c r="J179" s="160">
        <f>ROUND(I179*H179,2)</f>
        <v>0</v>
      </c>
      <c r="K179" s="161"/>
      <c r="L179" s="30"/>
      <c r="M179" s="162" t="s">
        <v>1</v>
      </c>
      <c r="N179" s="163" t="s">
        <v>33</v>
      </c>
      <c r="O179" s="164">
        <v>0</v>
      </c>
      <c r="P179" s="164">
        <f>O179*H179</f>
        <v>0</v>
      </c>
      <c r="Q179" s="164">
        <v>0</v>
      </c>
      <c r="R179" s="164">
        <f>Q179*H179</f>
        <v>0</v>
      </c>
      <c r="S179" s="164">
        <v>0</v>
      </c>
      <c r="T179" s="165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6" t="s">
        <v>203</v>
      </c>
      <c r="AT179" s="166" t="s">
        <v>128</v>
      </c>
      <c r="AU179" s="166" t="s">
        <v>108</v>
      </c>
      <c r="AY179" s="17" t="s">
        <v>125</v>
      </c>
      <c r="BE179" s="167">
        <f>IF(N179="základná",J179,0)</f>
        <v>0</v>
      </c>
      <c r="BF179" s="167">
        <f>IF(N179="znížená",J179,0)</f>
        <v>0</v>
      </c>
      <c r="BG179" s="167">
        <f>IF(N179="zákl. prenesená",J179,0)</f>
        <v>0</v>
      </c>
      <c r="BH179" s="167">
        <f>IF(N179="zníž. prenesená",J179,0)</f>
        <v>0</v>
      </c>
      <c r="BI179" s="167">
        <f>IF(N179="nulová",J179,0)</f>
        <v>0</v>
      </c>
      <c r="BJ179" s="17" t="s">
        <v>108</v>
      </c>
      <c r="BK179" s="167">
        <f>ROUND(I179*H179,2)</f>
        <v>0</v>
      </c>
      <c r="BL179" s="17" t="s">
        <v>203</v>
      </c>
      <c r="BM179" s="166" t="s">
        <v>770</v>
      </c>
    </row>
    <row r="180" spans="1:65" s="12" customFormat="1" ht="22.9" customHeight="1">
      <c r="B180" s="143"/>
      <c r="D180" s="144" t="s">
        <v>66</v>
      </c>
      <c r="E180" s="153" t="s">
        <v>266</v>
      </c>
      <c r="F180" s="153" t="s">
        <v>267</v>
      </c>
      <c r="J180" s="154">
        <f>BK180</f>
        <v>0</v>
      </c>
      <c r="L180" s="143"/>
      <c r="M180" s="147"/>
      <c r="N180" s="148"/>
      <c r="O180" s="148"/>
      <c r="P180" s="149">
        <f>SUM(P181:P223)</f>
        <v>600.80039627999997</v>
      </c>
      <c r="Q180" s="148"/>
      <c r="R180" s="149">
        <f>SUM(R181:R223)</f>
        <v>10.244868355606</v>
      </c>
      <c r="S180" s="148"/>
      <c r="T180" s="150">
        <f>SUM(T181:T223)</f>
        <v>30.898099999999999</v>
      </c>
      <c r="AR180" s="144" t="s">
        <v>108</v>
      </c>
      <c r="AT180" s="151" t="s">
        <v>66</v>
      </c>
      <c r="AU180" s="151" t="s">
        <v>75</v>
      </c>
      <c r="AY180" s="144" t="s">
        <v>125</v>
      </c>
      <c r="BK180" s="152">
        <f>SUM(BK181:BK223)</f>
        <v>0</v>
      </c>
    </row>
    <row r="181" spans="1:65" s="2" customFormat="1" ht="24" customHeight="1">
      <c r="A181" s="29"/>
      <c r="B181" s="122"/>
      <c r="C181" s="155" t="s">
        <v>249</v>
      </c>
      <c r="D181" s="155" t="s">
        <v>128</v>
      </c>
      <c r="E181" s="156" t="s">
        <v>269</v>
      </c>
      <c r="F181" s="157" t="s">
        <v>270</v>
      </c>
      <c r="G181" s="158" t="s">
        <v>183</v>
      </c>
      <c r="H181" s="159">
        <v>2404.6999999999998</v>
      </c>
      <c r="I181" s="160">
        <v>0</v>
      </c>
      <c r="J181" s="160">
        <f>ROUND(I181*H181,2)</f>
        <v>0</v>
      </c>
      <c r="K181" s="161"/>
      <c r="L181" s="30"/>
      <c r="M181" s="162" t="s">
        <v>1</v>
      </c>
      <c r="N181" s="163" t="s">
        <v>33</v>
      </c>
      <c r="O181" s="164">
        <v>2.4E-2</v>
      </c>
      <c r="P181" s="164">
        <f>O181*H181</f>
        <v>57.712799999999994</v>
      </c>
      <c r="Q181" s="164">
        <v>0</v>
      </c>
      <c r="R181" s="164">
        <f>Q181*H181</f>
        <v>0</v>
      </c>
      <c r="S181" s="164">
        <v>0</v>
      </c>
      <c r="T181" s="165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6" t="s">
        <v>203</v>
      </c>
      <c r="AT181" s="166" t="s">
        <v>128</v>
      </c>
      <c r="AU181" s="166" t="s">
        <v>108</v>
      </c>
      <c r="AY181" s="17" t="s">
        <v>125</v>
      </c>
      <c r="BE181" s="167">
        <f>IF(N181="základná",J181,0)</f>
        <v>0</v>
      </c>
      <c r="BF181" s="167">
        <f>IF(N181="znížená",J181,0)</f>
        <v>0</v>
      </c>
      <c r="BG181" s="167">
        <f>IF(N181="zákl. prenesená",J181,0)</f>
        <v>0</v>
      </c>
      <c r="BH181" s="167">
        <f>IF(N181="zníž. prenesená",J181,0)</f>
        <v>0</v>
      </c>
      <c r="BI181" s="167">
        <f>IF(N181="nulová",J181,0)</f>
        <v>0</v>
      </c>
      <c r="BJ181" s="17" t="s">
        <v>108</v>
      </c>
      <c r="BK181" s="167">
        <f>ROUND(I181*H181,2)</f>
        <v>0</v>
      </c>
      <c r="BL181" s="17" t="s">
        <v>203</v>
      </c>
      <c r="BM181" s="166" t="s">
        <v>771</v>
      </c>
    </row>
    <row r="182" spans="1:65" s="13" customFormat="1">
      <c r="B182" s="168"/>
      <c r="D182" s="169" t="s">
        <v>134</v>
      </c>
      <c r="E182" s="170" t="s">
        <v>1</v>
      </c>
      <c r="F182" s="171" t="s">
        <v>772</v>
      </c>
      <c r="H182" s="172">
        <v>2404.6999999999998</v>
      </c>
      <c r="L182" s="168"/>
      <c r="M182" s="173"/>
      <c r="N182" s="174"/>
      <c r="O182" s="174"/>
      <c r="P182" s="174"/>
      <c r="Q182" s="174"/>
      <c r="R182" s="174"/>
      <c r="S182" s="174"/>
      <c r="T182" s="175"/>
      <c r="AT182" s="170" t="s">
        <v>134</v>
      </c>
      <c r="AU182" s="170" t="s">
        <v>108</v>
      </c>
      <c r="AV182" s="13" t="s">
        <v>108</v>
      </c>
      <c r="AW182" s="13" t="s">
        <v>24</v>
      </c>
      <c r="AX182" s="13" t="s">
        <v>75</v>
      </c>
      <c r="AY182" s="170" t="s">
        <v>125</v>
      </c>
    </row>
    <row r="183" spans="1:65" s="2" customFormat="1" ht="24" customHeight="1">
      <c r="A183" s="29"/>
      <c r="B183" s="122"/>
      <c r="C183" s="155" t="s">
        <v>252</v>
      </c>
      <c r="D183" s="155" t="s">
        <v>128</v>
      </c>
      <c r="E183" s="156" t="s">
        <v>315</v>
      </c>
      <c r="F183" s="157" t="s">
        <v>316</v>
      </c>
      <c r="G183" s="158" t="s">
        <v>140</v>
      </c>
      <c r="H183" s="159">
        <v>180</v>
      </c>
      <c r="I183" s="160">
        <v>0</v>
      </c>
      <c r="J183" s="160">
        <f>ROUND(I183*H183,2)</f>
        <v>0</v>
      </c>
      <c r="K183" s="161"/>
      <c r="L183" s="30"/>
      <c r="M183" s="162" t="s">
        <v>1</v>
      </c>
      <c r="N183" s="163" t="s">
        <v>33</v>
      </c>
      <c r="O183" s="164">
        <v>5.3999999999999999E-2</v>
      </c>
      <c r="P183" s="164">
        <f>O183*H183</f>
        <v>9.7200000000000006</v>
      </c>
      <c r="Q183" s="164">
        <v>0</v>
      </c>
      <c r="R183" s="164">
        <f>Q183*H183</f>
        <v>0</v>
      </c>
      <c r="S183" s="164">
        <v>0</v>
      </c>
      <c r="T183" s="165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6" t="s">
        <v>203</v>
      </c>
      <c r="AT183" s="166" t="s">
        <v>128</v>
      </c>
      <c r="AU183" s="166" t="s">
        <v>108</v>
      </c>
      <c r="AY183" s="17" t="s">
        <v>125</v>
      </c>
      <c r="BE183" s="167">
        <f>IF(N183="základná",J183,0)</f>
        <v>0</v>
      </c>
      <c r="BF183" s="167">
        <f>IF(N183="znížená",J183,0)</f>
        <v>0</v>
      </c>
      <c r="BG183" s="167">
        <f>IF(N183="zákl. prenesená",J183,0)</f>
        <v>0</v>
      </c>
      <c r="BH183" s="167">
        <f>IF(N183="zníž. prenesená",J183,0)</f>
        <v>0</v>
      </c>
      <c r="BI183" s="167">
        <f>IF(N183="nulová",J183,0)</f>
        <v>0</v>
      </c>
      <c r="BJ183" s="17" t="s">
        <v>108</v>
      </c>
      <c r="BK183" s="167">
        <f>ROUND(I183*H183,2)</f>
        <v>0</v>
      </c>
      <c r="BL183" s="17" t="s">
        <v>203</v>
      </c>
      <c r="BM183" s="166" t="s">
        <v>773</v>
      </c>
    </row>
    <row r="184" spans="1:65" s="13" customFormat="1">
      <c r="B184" s="168"/>
      <c r="D184" s="169" t="s">
        <v>134</v>
      </c>
      <c r="E184" s="170" t="s">
        <v>1</v>
      </c>
      <c r="F184" s="171" t="s">
        <v>774</v>
      </c>
      <c r="H184" s="172">
        <v>180</v>
      </c>
      <c r="L184" s="168"/>
      <c r="M184" s="173"/>
      <c r="N184" s="174"/>
      <c r="O184" s="174"/>
      <c r="P184" s="174"/>
      <c r="Q184" s="174"/>
      <c r="R184" s="174"/>
      <c r="S184" s="174"/>
      <c r="T184" s="175"/>
      <c r="AT184" s="170" t="s">
        <v>134</v>
      </c>
      <c r="AU184" s="170" t="s">
        <v>108</v>
      </c>
      <c r="AV184" s="13" t="s">
        <v>108</v>
      </c>
      <c r="AW184" s="13" t="s">
        <v>24</v>
      </c>
      <c r="AX184" s="13" t="s">
        <v>75</v>
      </c>
      <c r="AY184" s="170" t="s">
        <v>125</v>
      </c>
    </row>
    <row r="185" spans="1:65" s="2" customFormat="1" ht="24" customHeight="1">
      <c r="A185" s="29"/>
      <c r="B185" s="122"/>
      <c r="C185" s="155" t="s">
        <v>256</v>
      </c>
      <c r="D185" s="155" t="s">
        <v>128</v>
      </c>
      <c r="E185" s="156" t="s">
        <v>320</v>
      </c>
      <c r="F185" s="157" t="s">
        <v>321</v>
      </c>
      <c r="G185" s="158" t="s">
        <v>183</v>
      </c>
      <c r="H185" s="159">
        <v>68.099999999999994</v>
      </c>
      <c r="I185" s="160">
        <v>0</v>
      </c>
      <c r="J185" s="160">
        <f t="shared" ref="J185:J194" si="0">ROUND(I185*H185,2)</f>
        <v>0</v>
      </c>
      <c r="K185" s="161"/>
      <c r="L185" s="30"/>
      <c r="M185" s="162" t="s">
        <v>1</v>
      </c>
      <c r="N185" s="163" t="s">
        <v>33</v>
      </c>
      <c r="O185" s="164">
        <v>0.121</v>
      </c>
      <c r="P185" s="164">
        <f t="shared" ref="P185:P194" si="1">O185*H185</f>
        <v>8.2400999999999982</v>
      </c>
      <c r="Q185" s="164">
        <v>0</v>
      </c>
      <c r="R185" s="164">
        <f t="shared" ref="R185:R194" si="2">Q185*H185</f>
        <v>0</v>
      </c>
      <c r="S185" s="164">
        <v>1.4E-2</v>
      </c>
      <c r="T185" s="165">
        <f t="shared" ref="T185:T194" si="3">S185*H185</f>
        <v>0.95339999999999991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6" t="s">
        <v>203</v>
      </c>
      <c r="AT185" s="166" t="s">
        <v>128</v>
      </c>
      <c r="AU185" s="166" t="s">
        <v>108</v>
      </c>
      <c r="AY185" s="17" t="s">
        <v>125</v>
      </c>
      <c r="BE185" s="167">
        <f t="shared" ref="BE185:BE194" si="4">IF(N185="základná",J185,0)</f>
        <v>0</v>
      </c>
      <c r="BF185" s="167">
        <f t="shared" ref="BF185:BF194" si="5">IF(N185="znížená",J185,0)</f>
        <v>0</v>
      </c>
      <c r="BG185" s="167">
        <f t="shared" ref="BG185:BG194" si="6">IF(N185="zákl. prenesená",J185,0)</f>
        <v>0</v>
      </c>
      <c r="BH185" s="167">
        <f t="shared" ref="BH185:BH194" si="7">IF(N185="zníž. prenesená",J185,0)</f>
        <v>0</v>
      </c>
      <c r="BI185" s="167">
        <f t="shared" ref="BI185:BI194" si="8">IF(N185="nulová",J185,0)</f>
        <v>0</v>
      </c>
      <c r="BJ185" s="17" t="s">
        <v>108</v>
      </c>
      <c r="BK185" s="167">
        <f t="shared" ref="BK185:BK194" si="9">ROUND(I185*H185,2)</f>
        <v>0</v>
      </c>
      <c r="BL185" s="17" t="s">
        <v>203</v>
      </c>
      <c r="BM185" s="166" t="s">
        <v>775</v>
      </c>
    </row>
    <row r="186" spans="1:65" s="2" customFormat="1" ht="24" customHeight="1">
      <c r="A186" s="29"/>
      <c r="B186" s="122"/>
      <c r="C186" s="155" t="s">
        <v>261</v>
      </c>
      <c r="D186" s="155" t="s">
        <v>128</v>
      </c>
      <c r="E186" s="156" t="s">
        <v>324</v>
      </c>
      <c r="F186" s="157" t="s">
        <v>325</v>
      </c>
      <c r="G186" s="158" t="s">
        <v>183</v>
      </c>
      <c r="H186" s="159">
        <v>42.5</v>
      </c>
      <c r="I186" s="160">
        <v>0</v>
      </c>
      <c r="J186" s="160">
        <f t="shared" si="0"/>
        <v>0</v>
      </c>
      <c r="K186" s="161"/>
      <c r="L186" s="30"/>
      <c r="M186" s="162" t="s">
        <v>1</v>
      </c>
      <c r="N186" s="163" t="s">
        <v>33</v>
      </c>
      <c r="O186" s="164">
        <v>0.17</v>
      </c>
      <c r="P186" s="164">
        <f t="shared" si="1"/>
        <v>7.2250000000000005</v>
      </c>
      <c r="Q186" s="164">
        <v>0</v>
      </c>
      <c r="R186" s="164">
        <f t="shared" si="2"/>
        <v>0</v>
      </c>
      <c r="S186" s="164">
        <v>3.2000000000000001E-2</v>
      </c>
      <c r="T186" s="165">
        <f t="shared" si="3"/>
        <v>1.36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6" t="s">
        <v>203</v>
      </c>
      <c r="AT186" s="166" t="s">
        <v>128</v>
      </c>
      <c r="AU186" s="166" t="s">
        <v>108</v>
      </c>
      <c r="AY186" s="17" t="s">
        <v>125</v>
      </c>
      <c r="BE186" s="167">
        <f t="shared" si="4"/>
        <v>0</v>
      </c>
      <c r="BF186" s="167">
        <f t="shared" si="5"/>
        <v>0</v>
      </c>
      <c r="BG186" s="167">
        <f t="shared" si="6"/>
        <v>0</v>
      </c>
      <c r="BH186" s="167">
        <f t="shared" si="7"/>
        <v>0</v>
      </c>
      <c r="BI186" s="167">
        <f t="shared" si="8"/>
        <v>0</v>
      </c>
      <c r="BJ186" s="17" t="s">
        <v>108</v>
      </c>
      <c r="BK186" s="167">
        <f t="shared" si="9"/>
        <v>0</v>
      </c>
      <c r="BL186" s="17" t="s">
        <v>203</v>
      </c>
      <c r="BM186" s="166" t="s">
        <v>776</v>
      </c>
    </row>
    <row r="187" spans="1:65" s="2" customFormat="1" ht="24" customHeight="1">
      <c r="A187" s="29"/>
      <c r="B187" s="122"/>
      <c r="C187" s="155" t="s">
        <v>268</v>
      </c>
      <c r="D187" s="155" t="s">
        <v>128</v>
      </c>
      <c r="E187" s="156" t="s">
        <v>328</v>
      </c>
      <c r="F187" s="157" t="s">
        <v>329</v>
      </c>
      <c r="G187" s="158" t="s">
        <v>183</v>
      </c>
      <c r="H187" s="159">
        <v>64.099999999999994</v>
      </c>
      <c r="I187" s="160">
        <v>0</v>
      </c>
      <c r="J187" s="160">
        <f t="shared" si="0"/>
        <v>0</v>
      </c>
      <c r="K187" s="161"/>
      <c r="L187" s="30"/>
      <c r="M187" s="162" t="s">
        <v>1</v>
      </c>
      <c r="N187" s="163" t="s">
        <v>33</v>
      </c>
      <c r="O187" s="164">
        <v>0.19500000000000001</v>
      </c>
      <c r="P187" s="164">
        <f t="shared" si="1"/>
        <v>12.499499999999999</v>
      </c>
      <c r="Q187" s="164">
        <v>0</v>
      </c>
      <c r="R187" s="164">
        <f t="shared" si="2"/>
        <v>0</v>
      </c>
      <c r="S187" s="164">
        <v>0.04</v>
      </c>
      <c r="T187" s="165">
        <f t="shared" si="3"/>
        <v>2.5639999999999996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6" t="s">
        <v>203</v>
      </c>
      <c r="AT187" s="166" t="s">
        <v>128</v>
      </c>
      <c r="AU187" s="166" t="s">
        <v>108</v>
      </c>
      <c r="AY187" s="17" t="s">
        <v>125</v>
      </c>
      <c r="BE187" s="167">
        <f t="shared" si="4"/>
        <v>0</v>
      </c>
      <c r="BF187" s="167">
        <f t="shared" si="5"/>
        <v>0</v>
      </c>
      <c r="BG187" s="167">
        <f t="shared" si="6"/>
        <v>0</v>
      </c>
      <c r="BH187" s="167">
        <f t="shared" si="7"/>
        <v>0</v>
      </c>
      <c r="BI187" s="167">
        <f t="shared" si="8"/>
        <v>0</v>
      </c>
      <c r="BJ187" s="17" t="s">
        <v>108</v>
      </c>
      <c r="BK187" s="167">
        <f t="shared" si="9"/>
        <v>0</v>
      </c>
      <c r="BL187" s="17" t="s">
        <v>203</v>
      </c>
      <c r="BM187" s="166" t="s">
        <v>777</v>
      </c>
    </row>
    <row r="188" spans="1:65" s="2" customFormat="1" ht="24" customHeight="1">
      <c r="A188" s="29"/>
      <c r="B188" s="122"/>
      <c r="C188" s="155" t="s">
        <v>273</v>
      </c>
      <c r="D188" s="155" t="s">
        <v>128</v>
      </c>
      <c r="E188" s="156" t="s">
        <v>286</v>
      </c>
      <c r="F188" s="157" t="s">
        <v>287</v>
      </c>
      <c r="G188" s="158" t="s">
        <v>183</v>
      </c>
      <c r="H188" s="159">
        <v>68.099999999999994</v>
      </c>
      <c r="I188" s="160">
        <v>0</v>
      </c>
      <c r="J188" s="160">
        <f t="shared" si="0"/>
        <v>0</v>
      </c>
      <c r="K188" s="161"/>
      <c r="L188" s="30"/>
      <c r="M188" s="162" t="s">
        <v>1</v>
      </c>
      <c r="N188" s="163" t="s">
        <v>33</v>
      </c>
      <c r="O188" s="164">
        <v>0.28399999999999997</v>
      </c>
      <c r="P188" s="164">
        <f t="shared" si="1"/>
        <v>19.340399999999995</v>
      </c>
      <c r="Q188" s="164">
        <v>0</v>
      </c>
      <c r="R188" s="164">
        <f t="shared" si="2"/>
        <v>0</v>
      </c>
      <c r="S188" s="164">
        <v>1.2E-2</v>
      </c>
      <c r="T188" s="165">
        <f t="shared" si="3"/>
        <v>0.81719999999999993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6" t="s">
        <v>203</v>
      </c>
      <c r="AT188" s="166" t="s">
        <v>128</v>
      </c>
      <c r="AU188" s="166" t="s">
        <v>108</v>
      </c>
      <c r="AY188" s="17" t="s">
        <v>125</v>
      </c>
      <c r="BE188" s="167">
        <f t="shared" si="4"/>
        <v>0</v>
      </c>
      <c r="BF188" s="167">
        <f t="shared" si="5"/>
        <v>0</v>
      </c>
      <c r="BG188" s="167">
        <f t="shared" si="6"/>
        <v>0</v>
      </c>
      <c r="BH188" s="167">
        <f t="shared" si="7"/>
        <v>0</v>
      </c>
      <c r="BI188" s="167">
        <f t="shared" si="8"/>
        <v>0</v>
      </c>
      <c r="BJ188" s="17" t="s">
        <v>108</v>
      </c>
      <c r="BK188" s="167">
        <f t="shared" si="9"/>
        <v>0</v>
      </c>
      <c r="BL188" s="17" t="s">
        <v>203</v>
      </c>
      <c r="BM188" s="166" t="s">
        <v>778</v>
      </c>
    </row>
    <row r="189" spans="1:65" s="2" customFormat="1" ht="24" customHeight="1">
      <c r="A189" s="29"/>
      <c r="B189" s="122"/>
      <c r="C189" s="155" t="s">
        <v>277</v>
      </c>
      <c r="D189" s="155" t="s">
        <v>128</v>
      </c>
      <c r="E189" s="156" t="s">
        <v>290</v>
      </c>
      <c r="F189" s="157" t="s">
        <v>291</v>
      </c>
      <c r="G189" s="158" t="s">
        <v>183</v>
      </c>
      <c r="H189" s="159">
        <v>42.5</v>
      </c>
      <c r="I189" s="160">
        <v>0</v>
      </c>
      <c r="J189" s="160">
        <f t="shared" si="0"/>
        <v>0</v>
      </c>
      <c r="K189" s="161"/>
      <c r="L189" s="30"/>
      <c r="M189" s="162" t="s">
        <v>1</v>
      </c>
      <c r="N189" s="163" t="s">
        <v>33</v>
      </c>
      <c r="O189" s="164">
        <v>0.378</v>
      </c>
      <c r="P189" s="164">
        <f t="shared" si="1"/>
        <v>16.065000000000001</v>
      </c>
      <c r="Q189" s="164">
        <v>0</v>
      </c>
      <c r="R189" s="164">
        <f t="shared" si="2"/>
        <v>0</v>
      </c>
      <c r="S189" s="164">
        <v>1.6E-2</v>
      </c>
      <c r="T189" s="165">
        <f t="shared" si="3"/>
        <v>0.68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6" t="s">
        <v>203</v>
      </c>
      <c r="AT189" s="166" t="s">
        <v>128</v>
      </c>
      <c r="AU189" s="166" t="s">
        <v>108</v>
      </c>
      <c r="AY189" s="17" t="s">
        <v>125</v>
      </c>
      <c r="BE189" s="167">
        <f t="shared" si="4"/>
        <v>0</v>
      </c>
      <c r="BF189" s="167">
        <f t="shared" si="5"/>
        <v>0</v>
      </c>
      <c r="BG189" s="167">
        <f t="shared" si="6"/>
        <v>0</v>
      </c>
      <c r="BH189" s="167">
        <f t="shared" si="7"/>
        <v>0</v>
      </c>
      <c r="BI189" s="167">
        <f t="shared" si="8"/>
        <v>0</v>
      </c>
      <c r="BJ189" s="17" t="s">
        <v>108</v>
      </c>
      <c r="BK189" s="167">
        <f t="shared" si="9"/>
        <v>0</v>
      </c>
      <c r="BL189" s="17" t="s">
        <v>203</v>
      </c>
      <c r="BM189" s="166" t="s">
        <v>779</v>
      </c>
    </row>
    <row r="190" spans="1:65" s="2" customFormat="1" ht="24" customHeight="1">
      <c r="A190" s="29"/>
      <c r="B190" s="122"/>
      <c r="C190" s="155" t="s">
        <v>235</v>
      </c>
      <c r="D190" s="155" t="s">
        <v>128</v>
      </c>
      <c r="E190" s="156" t="s">
        <v>294</v>
      </c>
      <c r="F190" s="157" t="s">
        <v>295</v>
      </c>
      <c r="G190" s="158" t="s">
        <v>183</v>
      </c>
      <c r="H190" s="159">
        <v>64.099999999999994</v>
      </c>
      <c r="I190" s="160">
        <v>0</v>
      </c>
      <c r="J190" s="160">
        <f t="shared" si="0"/>
        <v>0</v>
      </c>
      <c r="K190" s="161"/>
      <c r="L190" s="30"/>
      <c r="M190" s="162" t="s">
        <v>1</v>
      </c>
      <c r="N190" s="163" t="s">
        <v>33</v>
      </c>
      <c r="O190" s="164">
        <v>0.435</v>
      </c>
      <c r="P190" s="164">
        <f t="shared" si="1"/>
        <v>27.883499999999998</v>
      </c>
      <c r="Q190" s="164">
        <v>0</v>
      </c>
      <c r="R190" s="164">
        <f t="shared" si="2"/>
        <v>0</v>
      </c>
      <c r="S190" s="164">
        <v>2.5000000000000001E-2</v>
      </c>
      <c r="T190" s="165">
        <f t="shared" si="3"/>
        <v>1.6025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6" t="s">
        <v>203</v>
      </c>
      <c r="AT190" s="166" t="s">
        <v>128</v>
      </c>
      <c r="AU190" s="166" t="s">
        <v>108</v>
      </c>
      <c r="AY190" s="17" t="s">
        <v>125</v>
      </c>
      <c r="BE190" s="167">
        <f t="shared" si="4"/>
        <v>0</v>
      </c>
      <c r="BF190" s="167">
        <f t="shared" si="5"/>
        <v>0</v>
      </c>
      <c r="BG190" s="167">
        <f t="shared" si="6"/>
        <v>0</v>
      </c>
      <c r="BH190" s="167">
        <f t="shared" si="7"/>
        <v>0</v>
      </c>
      <c r="BI190" s="167">
        <f t="shared" si="8"/>
        <v>0</v>
      </c>
      <c r="BJ190" s="17" t="s">
        <v>108</v>
      </c>
      <c r="BK190" s="167">
        <f t="shared" si="9"/>
        <v>0</v>
      </c>
      <c r="BL190" s="17" t="s">
        <v>203</v>
      </c>
      <c r="BM190" s="166" t="s">
        <v>780</v>
      </c>
    </row>
    <row r="191" spans="1:65" s="2" customFormat="1" ht="24" customHeight="1">
      <c r="A191" s="29"/>
      <c r="B191" s="122"/>
      <c r="C191" s="155" t="s">
        <v>285</v>
      </c>
      <c r="D191" s="155" t="s">
        <v>128</v>
      </c>
      <c r="E191" s="156" t="s">
        <v>332</v>
      </c>
      <c r="F191" s="157" t="s">
        <v>333</v>
      </c>
      <c r="G191" s="158" t="s">
        <v>183</v>
      </c>
      <c r="H191" s="159">
        <v>68.099999999999994</v>
      </c>
      <c r="I191" s="160">
        <v>0</v>
      </c>
      <c r="J191" s="160">
        <f t="shared" si="0"/>
        <v>0</v>
      </c>
      <c r="K191" s="161"/>
      <c r="L191" s="30"/>
      <c r="M191" s="162" t="s">
        <v>1</v>
      </c>
      <c r="N191" s="163" t="s">
        <v>33</v>
      </c>
      <c r="O191" s="164">
        <v>0.30696000000000001</v>
      </c>
      <c r="P191" s="164">
        <f t="shared" si="1"/>
        <v>20.903976</v>
      </c>
      <c r="Q191" s="164">
        <v>2.5999999999999998E-4</v>
      </c>
      <c r="R191" s="164">
        <f t="shared" si="2"/>
        <v>1.7705999999999996E-2</v>
      </c>
      <c r="S191" s="164">
        <v>0</v>
      </c>
      <c r="T191" s="165">
        <f t="shared" si="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6" t="s">
        <v>203</v>
      </c>
      <c r="AT191" s="166" t="s">
        <v>128</v>
      </c>
      <c r="AU191" s="166" t="s">
        <v>108</v>
      </c>
      <c r="AY191" s="17" t="s">
        <v>125</v>
      </c>
      <c r="BE191" s="167">
        <f t="shared" si="4"/>
        <v>0</v>
      </c>
      <c r="BF191" s="167">
        <f t="shared" si="5"/>
        <v>0</v>
      </c>
      <c r="BG191" s="167">
        <f t="shared" si="6"/>
        <v>0</v>
      </c>
      <c r="BH191" s="167">
        <f t="shared" si="7"/>
        <v>0</v>
      </c>
      <c r="BI191" s="167">
        <f t="shared" si="8"/>
        <v>0</v>
      </c>
      <c r="BJ191" s="17" t="s">
        <v>108</v>
      </c>
      <c r="BK191" s="167">
        <f t="shared" si="9"/>
        <v>0</v>
      </c>
      <c r="BL191" s="17" t="s">
        <v>203</v>
      </c>
      <c r="BM191" s="166" t="s">
        <v>781</v>
      </c>
    </row>
    <row r="192" spans="1:65" s="2" customFormat="1" ht="24" customHeight="1">
      <c r="A192" s="29"/>
      <c r="B192" s="122"/>
      <c r="C192" s="155" t="s">
        <v>289</v>
      </c>
      <c r="D192" s="155" t="s">
        <v>128</v>
      </c>
      <c r="E192" s="156" t="s">
        <v>336</v>
      </c>
      <c r="F192" s="157" t="s">
        <v>337</v>
      </c>
      <c r="G192" s="158" t="s">
        <v>183</v>
      </c>
      <c r="H192" s="159">
        <v>42.5</v>
      </c>
      <c r="I192" s="160">
        <v>0</v>
      </c>
      <c r="J192" s="160">
        <f t="shared" si="0"/>
        <v>0</v>
      </c>
      <c r="K192" s="161"/>
      <c r="L192" s="30"/>
      <c r="M192" s="162" t="s">
        <v>1</v>
      </c>
      <c r="N192" s="163" t="s">
        <v>33</v>
      </c>
      <c r="O192" s="164">
        <v>0.39695999999999998</v>
      </c>
      <c r="P192" s="164">
        <f t="shared" si="1"/>
        <v>16.870799999999999</v>
      </c>
      <c r="Q192" s="164">
        <v>2.5999999999999998E-4</v>
      </c>
      <c r="R192" s="164">
        <f t="shared" si="2"/>
        <v>1.1049999999999999E-2</v>
      </c>
      <c r="S192" s="164">
        <v>0</v>
      </c>
      <c r="T192" s="165">
        <f t="shared" si="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6" t="s">
        <v>203</v>
      </c>
      <c r="AT192" s="166" t="s">
        <v>128</v>
      </c>
      <c r="AU192" s="166" t="s">
        <v>108</v>
      </c>
      <c r="AY192" s="17" t="s">
        <v>125</v>
      </c>
      <c r="BE192" s="167">
        <f t="shared" si="4"/>
        <v>0</v>
      </c>
      <c r="BF192" s="167">
        <f t="shared" si="5"/>
        <v>0</v>
      </c>
      <c r="BG192" s="167">
        <f t="shared" si="6"/>
        <v>0</v>
      </c>
      <c r="BH192" s="167">
        <f t="shared" si="7"/>
        <v>0</v>
      </c>
      <c r="BI192" s="167">
        <f t="shared" si="8"/>
        <v>0</v>
      </c>
      <c r="BJ192" s="17" t="s">
        <v>108</v>
      </c>
      <c r="BK192" s="167">
        <f t="shared" si="9"/>
        <v>0</v>
      </c>
      <c r="BL192" s="17" t="s">
        <v>203</v>
      </c>
      <c r="BM192" s="166" t="s">
        <v>782</v>
      </c>
    </row>
    <row r="193" spans="1:65" s="2" customFormat="1" ht="24" customHeight="1">
      <c r="A193" s="29"/>
      <c r="B193" s="122"/>
      <c r="C193" s="155" t="s">
        <v>293</v>
      </c>
      <c r="D193" s="155" t="s">
        <v>128</v>
      </c>
      <c r="E193" s="156" t="s">
        <v>340</v>
      </c>
      <c r="F193" s="157" t="s">
        <v>341</v>
      </c>
      <c r="G193" s="158" t="s">
        <v>183</v>
      </c>
      <c r="H193" s="159">
        <v>64.099999999999994</v>
      </c>
      <c r="I193" s="160">
        <v>0</v>
      </c>
      <c r="J193" s="160">
        <f t="shared" si="0"/>
        <v>0</v>
      </c>
      <c r="K193" s="161"/>
      <c r="L193" s="30"/>
      <c r="M193" s="162" t="s">
        <v>1</v>
      </c>
      <c r="N193" s="163" t="s">
        <v>33</v>
      </c>
      <c r="O193" s="164">
        <v>0.43096000000000001</v>
      </c>
      <c r="P193" s="164">
        <f t="shared" si="1"/>
        <v>27.624535999999999</v>
      </c>
      <c r="Q193" s="164">
        <v>2.5999999999999998E-4</v>
      </c>
      <c r="R193" s="164">
        <f t="shared" si="2"/>
        <v>1.6665999999999997E-2</v>
      </c>
      <c r="S193" s="164">
        <v>0</v>
      </c>
      <c r="T193" s="165">
        <f t="shared" si="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6" t="s">
        <v>203</v>
      </c>
      <c r="AT193" s="166" t="s">
        <v>128</v>
      </c>
      <c r="AU193" s="166" t="s">
        <v>108</v>
      </c>
      <c r="AY193" s="17" t="s">
        <v>125</v>
      </c>
      <c r="BE193" s="167">
        <f t="shared" si="4"/>
        <v>0</v>
      </c>
      <c r="BF193" s="167">
        <f t="shared" si="5"/>
        <v>0</v>
      </c>
      <c r="BG193" s="167">
        <f t="shared" si="6"/>
        <v>0</v>
      </c>
      <c r="BH193" s="167">
        <f t="shared" si="7"/>
        <v>0</v>
      </c>
      <c r="BI193" s="167">
        <f t="shared" si="8"/>
        <v>0</v>
      </c>
      <c r="BJ193" s="17" t="s">
        <v>108</v>
      </c>
      <c r="BK193" s="167">
        <f t="shared" si="9"/>
        <v>0</v>
      </c>
      <c r="BL193" s="17" t="s">
        <v>203</v>
      </c>
      <c r="BM193" s="166" t="s">
        <v>783</v>
      </c>
    </row>
    <row r="194" spans="1:65" s="2" customFormat="1" ht="16.5" customHeight="1">
      <c r="A194" s="29"/>
      <c r="B194" s="122"/>
      <c r="C194" s="183" t="s">
        <v>297</v>
      </c>
      <c r="D194" s="183" t="s">
        <v>232</v>
      </c>
      <c r="E194" s="184" t="s">
        <v>344</v>
      </c>
      <c r="F194" s="185" t="s">
        <v>345</v>
      </c>
      <c r="G194" s="186" t="s">
        <v>131</v>
      </c>
      <c r="H194" s="187">
        <v>6.9</v>
      </c>
      <c r="I194" s="188">
        <v>0</v>
      </c>
      <c r="J194" s="188">
        <f t="shared" si="0"/>
        <v>0</v>
      </c>
      <c r="K194" s="189"/>
      <c r="L194" s="190"/>
      <c r="M194" s="191" t="s">
        <v>1</v>
      </c>
      <c r="N194" s="192" t="s">
        <v>33</v>
      </c>
      <c r="O194" s="164">
        <v>0</v>
      </c>
      <c r="P194" s="164">
        <f t="shared" si="1"/>
        <v>0</v>
      </c>
      <c r="Q194" s="164">
        <v>0.55000000000000004</v>
      </c>
      <c r="R194" s="164">
        <f t="shared" si="2"/>
        <v>3.7950000000000004</v>
      </c>
      <c r="S194" s="164">
        <v>0</v>
      </c>
      <c r="T194" s="165">
        <f t="shared" si="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6" t="s">
        <v>235</v>
      </c>
      <c r="AT194" s="166" t="s">
        <v>232</v>
      </c>
      <c r="AU194" s="166" t="s">
        <v>108</v>
      </c>
      <c r="AY194" s="17" t="s">
        <v>125</v>
      </c>
      <c r="BE194" s="167">
        <f t="shared" si="4"/>
        <v>0</v>
      </c>
      <c r="BF194" s="167">
        <f t="shared" si="5"/>
        <v>0</v>
      </c>
      <c r="BG194" s="167">
        <f t="shared" si="6"/>
        <v>0</v>
      </c>
      <c r="BH194" s="167">
        <f t="shared" si="7"/>
        <v>0</v>
      </c>
      <c r="BI194" s="167">
        <f t="shared" si="8"/>
        <v>0</v>
      </c>
      <c r="BJ194" s="17" t="s">
        <v>108</v>
      </c>
      <c r="BK194" s="167">
        <f t="shared" si="9"/>
        <v>0</v>
      </c>
      <c r="BL194" s="17" t="s">
        <v>203</v>
      </c>
      <c r="BM194" s="166" t="s">
        <v>784</v>
      </c>
    </row>
    <row r="195" spans="1:65" s="13" customFormat="1">
      <c r="B195" s="168"/>
      <c r="D195" s="169" t="s">
        <v>134</v>
      </c>
      <c r="F195" s="171" t="s">
        <v>785</v>
      </c>
      <c r="H195" s="172">
        <v>6.9</v>
      </c>
      <c r="L195" s="168"/>
      <c r="M195" s="173"/>
      <c r="N195" s="174"/>
      <c r="O195" s="174"/>
      <c r="P195" s="174"/>
      <c r="Q195" s="174"/>
      <c r="R195" s="174"/>
      <c r="S195" s="174"/>
      <c r="T195" s="175"/>
      <c r="AT195" s="170" t="s">
        <v>134</v>
      </c>
      <c r="AU195" s="170" t="s">
        <v>108</v>
      </c>
      <c r="AV195" s="13" t="s">
        <v>108</v>
      </c>
      <c r="AW195" s="13" t="s">
        <v>3</v>
      </c>
      <c r="AX195" s="13" t="s">
        <v>75</v>
      </c>
      <c r="AY195" s="170" t="s">
        <v>125</v>
      </c>
    </row>
    <row r="196" spans="1:65" s="2" customFormat="1" ht="24" customHeight="1">
      <c r="A196" s="29"/>
      <c r="B196" s="122"/>
      <c r="C196" s="155" t="s">
        <v>304</v>
      </c>
      <c r="D196" s="155" t="s">
        <v>128</v>
      </c>
      <c r="E196" s="156" t="s">
        <v>349</v>
      </c>
      <c r="F196" s="157" t="s">
        <v>350</v>
      </c>
      <c r="G196" s="158" t="s">
        <v>140</v>
      </c>
      <c r="H196" s="159">
        <v>180</v>
      </c>
      <c r="I196" s="160">
        <v>0</v>
      </c>
      <c r="J196" s="160">
        <f>ROUND(I196*H196,2)</f>
        <v>0</v>
      </c>
      <c r="K196" s="161"/>
      <c r="L196" s="30"/>
      <c r="M196" s="162" t="s">
        <v>1</v>
      </c>
      <c r="N196" s="163" t="s">
        <v>33</v>
      </c>
      <c r="O196" s="164">
        <v>0.27057999999999999</v>
      </c>
      <c r="P196" s="164">
        <f>O196*H196</f>
        <v>48.7044</v>
      </c>
      <c r="Q196" s="164">
        <v>0</v>
      </c>
      <c r="R196" s="164">
        <f>Q196*H196</f>
        <v>0</v>
      </c>
      <c r="S196" s="164">
        <v>0</v>
      </c>
      <c r="T196" s="165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6" t="s">
        <v>203</v>
      </c>
      <c r="AT196" s="166" t="s">
        <v>128</v>
      </c>
      <c r="AU196" s="166" t="s">
        <v>108</v>
      </c>
      <c r="AY196" s="17" t="s">
        <v>125</v>
      </c>
      <c r="BE196" s="167">
        <f>IF(N196="základná",J196,0)</f>
        <v>0</v>
      </c>
      <c r="BF196" s="167">
        <f>IF(N196="znížená",J196,0)</f>
        <v>0</v>
      </c>
      <c r="BG196" s="167">
        <f>IF(N196="zákl. prenesená",J196,0)</f>
        <v>0</v>
      </c>
      <c r="BH196" s="167">
        <f>IF(N196="zníž. prenesená",J196,0)</f>
        <v>0</v>
      </c>
      <c r="BI196" s="167">
        <f>IF(N196="nulová",J196,0)</f>
        <v>0</v>
      </c>
      <c r="BJ196" s="17" t="s">
        <v>108</v>
      </c>
      <c r="BK196" s="167">
        <f>ROUND(I196*H196,2)</f>
        <v>0</v>
      </c>
      <c r="BL196" s="17" t="s">
        <v>203</v>
      </c>
      <c r="BM196" s="166" t="s">
        <v>786</v>
      </c>
    </row>
    <row r="197" spans="1:65" s="13" customFormat="1">
      <c r="B197" s="168"/>
      <c r="D197" s="169" t="s">
        <v>134</v>
      </c>
      <c r="E197" s="170" t="s">
        <v>1</v>
      </c>
      <c r="F197" s="171" t="s">
        <v>787</v>
      </c>
      <c r="H197" s="172">
        <v>165</v>
      </c>
      <c r="L197" s="168"/>
      <c r="M197" s="173"/>
      <c r="N197" s="174"/>
      <c r="O197" s="174"/>
      <c r="P197" s="174"/>
      <c r="Q197" s="174"/>
      <c r="R197" s="174"/>
      <c r="S197" s="174"/>
      <c r="T197" s="175"/>
      <c r="AT197" s="170" t="s">
        <v>134</v>
      </c>
      <c r="AU197" s="170" t="s">
        <v>108</v>
      </c>
      <c r="AV197" s="13" t="s">
        <v>108</v>
      </c>
      <c r="AW197" s="13" t="s">
        <v>24</v>
      </c>
      <c r="AX197" s="13" t="s">
        <v>67</v>
      </c>
      <c r="AY197" s="170" t="s">
        <v>125</v>
      </c>
    </row>
    <row r="198" spans="1:65" s="13" customFormat="1">
      <c r="B198" s="168"/>
      <c r="D198" s="169" t="s">
        <v>134</v>
      </c>
      <c r="E198" s="170" t="s">
        <v>1</v>
      </c>
      <c r="F198" s="171" t="s">
        <v>788</v>
      </c>
      <c r="H198" s="172">
        <v>15</v>
      </c>
      <c r="L198" s="168"/>
      <c r="M198" s="173"/>
      <c r="N198" s="174"/>
      <c r="O198" s="174"/>
      <c r="P198" s="174"/>
      <c r="Q198" s="174"/>
      <c r="R198" s="174"/>
      <c r="S198" s="174"/>
      <c r="T198" s="175"/>
      <c r="AT198" s="170" t="s">
        <v>134</v>
      </c>
      <c r="AU198" s="170" t="s">
        <v>108</v>
      </c>
      <c r="AV198" s="13" t="s">
        <v>108</v>
      </c>
      <c r="AW198" s="13" t="s">
        <v>24</v>
      </c>
      <c r="AX198" s="13" t="s">
        <v>67</v>
      </c>
      <c r="AY198" s="170" t="s">
        <v>125</v>
      </c>
    </row>
    <row r="199" spans="1:65" s="15" customFormat="1">
      <c r="B199" s="193"/>
      <c r="D199" s="169" t="s">
        <v>134</v>
      </c>
      <c r="E199" s="194" t="s">
        <v>1</v>
      </c>
      <c r="F199" s="195" t="s">
        <v>356</v>
      </c>
      <c r="H199" s="196">
        <v>180</v>
      </c>
      <c r="L199" s="193"/>
      <c r="M199" s="197"/>
      <c r="N199" s="198"/>
      <c r="O199" s="198"/>
      <c r="P199" s="198"/>
      <c r="Q199" s="198"/>
      <c r="R199" s="198"/>
      <c r="S199" s="198"/>
      <c r="T199" s="199"/>
      <c r="AT199" s="194" t="s">
        <v>134</v>
      </c>
      <c r="AU199" s="194" t="s">
        <v>108</v>
      </c>
      <c r="AV199" s="15" t="s">
        <v>126</v>
      </c>
      <c r="AW199" s="15" t="s">
        <v>24</v>
      </c>
      <c r="AX199" s="15" t="s">
        <v>75</v>
      </c>
      <c r="AY199" s="194" t="s">
        <v>125</v>
      </c>
    </row>
    <row r="200" spans="1:65" s="2" customFormat="1" ht="24" customHeight="1">
      <c r="A200" s="29"/>
      <c r="B200" s="122"/>
      <c r="C200" s="183" t="s">
        <v>310</v>
      </c>
      <c r="D200" s="183" t="s">
        <v>232</v>
      </c>
      <c r="E200" s="184" t="s">
        <v>358</v>
      </c>
      <c r="F200" s="185" t="s">
        <v>359</v>
      </c>
      <c r="G200" s="186" t="s">
        <v>131</v>
      </c>
      <c r="H200" s="187">
        <v>4.5</v>
      </c>
      <c r="I200" s="188">
        <v>0</v>
      </c>
      <c r="J200" s="188">
        <f>ROUND(I200*H200,2)</f>
        <v>0</v>
      </c>
      <c r="K200" s="189"/>
      <c r="L200" s="190"/>
      <c r="M200" s="191" t="s">
        <v>1</v>
      </c>
      <c r="N200" s="192" t="s">
        <v>33</v>
      </c>
      <c r="O200" s="164">
        <v>0</v>
      </c>
      <c r="P200" s="164">
        <f>O200*H200</f>
        <v>0</v>
      </c>
      <c r="Q200" s="164">
        <v>0.55000000000000004</v>
      </c>
      <c r="R200" s="164">
        <f>Q200*H200</f>
        <v>2.4750000000000001</v>
      </c>
      <c r="S200" s="164">
        <v>0</v>
      </c>
      <c r="T200" s="165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66" t="s">
        <v>235</v>
      </c>
      <c r="AT200" s="166" t="s">
        <v>232</v>
      </c>
      <c r="AU200" s="166" t="s">
        <v>108</v>
      </c>
      <c r="AY200" s="17" t="s">
        <v>125</v>
      </c>
      <c r="BE200" s="167">
        <f>IF(N200="základná",J200,0)</f>
        <v>0</v>
      </c>
      <c r="BF200" s="167">
        <f>IF(N200="znížená",J200,0)</f>
        <v>0</v>
      </c>
      <c r="BG200" s="167">
        <f>IF(N200="zákl. prenesená",J200,0)</f>
        <v>0</v>
      </c>
      <c r="BH200" s="167">
        <f>IF(N200="zníž. prenesená",J200,0)</f>
        <v>0</v>
      </c>
      <c r="BI200" s="167">
        <f>IF(N200="nulová",J200,0)</f>
        <v>0</v>
      </c>
      <c r="BJ200" s="17" t="s">
        <v>108</v>
      </c>
      <c r="BK200" s="167">
        <f>ROUND(I200*H200,2)</f>
        <v>0</v>
      </c>
      <c r="BL200" s="17" t="s">
        <v>203</v>
      </c>
      <c r="BM200" s="166" t="s">
        <v>789</v>
      </c>
    </row>
    <row r="201" spans="1:65" s="13" customFormat="1" ht="22.5">
      <c r="B201" s="168"/>
      <c r="D201" s="169" t="s">
        <v>134</v>
      </c>
      <c r="F201" s="171" t="s">
        <v>790</v>
      </c>
      <c r="H201" s="172">
        <v>4.5</v>
      </c>
      <c r="L201" s="168"/>
      <c r="M201" s="173"/>
      <c r="N201" s="174"/>
      <c r="O201" s="174"/>
      <c r="P201" s="174"/>
      <c r="Q201" s="174"/>
      <c r="R201" s="174"/>
      <c r="S201" s="174"/>
      <c r="T201" s="175"/>
      <c r="AT201" s="170" t="s">
        <v>134</v>
      </c>
      <c r="AU201" s="170" t="s">
        <v>108</v>
      </c>
      <c r="AV201" s="13" t="s">
        <v>108</v>
      </c>
      <c r="AW201" s="13" t="s">
        <v>3</v>
      </c>
      <c r="AX201" s="13" t="s">
        <v>75</v>
      </c>
      <c r="AY201" s="170" t="s">
        <v>125</v>
      </c>
    </row>
    <row r="202" spans="1:65" s="2" customFormat="1" ht="16.5" customHeight="1">
      <c r="A202" s="29"/>
      <c r="B202" s="122"/>
      <c r="C202" s="155" t="s">
        <v>314</v>
      </c>
      <c r="D202" s="155" t="s">
        <v>128</v>
      </c>
      <c r="E202" s="156" t="s">
        <v>363</v>
      </c>
      <c r="F202" s="157" t="s">
        <v>364</v>
      </c>
      <c r="G202" s="158" t="s">
        <v>183</v>
      </c>
      <c r="H202" s="159">
        <v>1600</v>
      </c>
      <c r="I202" s="160">
        <v>0</v>
      </c>
      <c r="J202" s="160">
        <f>ROUND(I202*H202,2)</f>
        <v>0</v>
      </c>
      <c r="K202" s="161"/>
      <c r="L202" s="30"/>
      <c r="M202" s="162" t="s">
        <v>1</v>
      </c>
      <c r="N202" s="163" t="s">
        <v>33</v>
      </c>
      <c r="O202" s="164">
        <v>5.305E-2</v>
      </c>
      <c r="P202" s="164">
        <f>O202*H202</f>
        <v>84.88</v>
      </c>
      <c r="Q202" s="164">
        <v>0</v>
      </c>
      <c r="R202" s="164">
        <f>Q202*H202</f>
        <v>0</v>
      </c>
      <c r="S202" s="164">
        <v>0</v>
      </c>
      <c r="T202" s="165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66" t="s">
        <v>203</v>
      </c>
      <c r="AT202" s="166" t="s">
        <v>128</v>
      </c>
      <c r="AU202" s="166" t="s">
        <v>108</v>
      </c>
      <c r="AY202" s="17" t="s">
        <v>125</v>
      </c>
      <c r="BE202" s="167">
        <f>IF(N202="základná",J202,0)</f>
        <v>0</v>
      </c>
      <c r="BF202" s="167">
        <f>IF(N202="znížená",J202,0)</f>
        <v>0</v>
      </c>
      <c r="BG202" s="167">
        <f>IF(N202="zákl. prenesená",J202,0)</f>
        <v>0</v>
      </c>
      <c r="BH202" s="167">
        <f>IF(N202="zníž. prenesená",J202,0)</f>
        <v>0</v>
      </c>
      <c r="BI202" s="167">
        <f>IF(N202="nulová",J202,0)</f>
        <v>0</v>
      </c>
      <c r="BJ202" s="17" t="s">
        <v>108</v>
      </c>
      <c r="BK202" s="167">
        <f>ROUND(I202*H202,2)</f>
        <v>0</v>
      </c>
      <c r="BL202" s="17" t="s">
        <v>203</v>
      </c>
      <c r="BM202" s="166" t="s">
        <v>791</v>
      </c>
    </row>
    <row r="203" spans="1:65" s="2" customFormat="1" ht="24" customHeight="1">
      <c r="A203" s="29"/>
      <c r="B203" s="122"/>
      <c r="C203" s="183" t="s">
        <v>319</v>
      </c>
      <c r="D203" s="183" t="s">
        <v>232</v>
      </c>
      <c r="E203" s="184" t="s">
        <v>367</v>
      </c>
      <c r="F203" s="185" t="s">
        <v>368</v>
      </c>
      <c r="G203" s="186" t="s">
        <v>131</v>
      </c>
      <c r="H203" s="187">
        <v>4.2240000000000002</v>
      </c>
      <c r="I203" s="188">
        <v>0</v>
      </c>
      <c r="J203" s="188">
        <f>ROUND(I203*H203,2)</f>
        <v>0</v>
      </c>
      <c r="K203" s="189"/>
      <c r="L203" s="190"/>
      <c r="M203" s="191" t="s">
        <v>1</v>
      </c>
      <c r="N203" s="192" t="s">
        <v>33</v>
      </c>
      <c r="O203" s="164">
        <v>0</v>
      </c>
      <c r="P203" s="164">
        <f>O203*H203</f>
        <v>0</v>
      </c>
      <c r="Q203" s="164">
        <v>0.55000000000000004</v>
      </c>
      <c r="R203" s="164">
        <f>Q203*H203</f>
        <v>2.3232000000000004</v>
      </c>
      <c r="S203" s="164">
        <v>0</v>
      </c>
      <c r="T203" s="165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66" t="s">
        <v>235</v>
      </c>
      <c r="AT203" s="166" t="s">
        <v>232</v>
      </c>
      <c r="AU203" s="166" t="s">
        <v>108</v>
      </c>
      <c r="AY203" s="17" t="s">
        <v>125</v>
      </c>
      <c r="BE203" s="167">
        <f>IF(N203="základná",J203,0)</f>
        <v>0</v>
      </c>
      <c r="BF203" s="167">
        <f>IF(N203="znížená",J203,0)</f>
        <v>0</v>
      </c>
      <c r="BG203" s="167">
        <f>IF(N203="zákl. prenesená",J203,0)</f>
        <v>0</v>
      </c>
      <c r="BH203" s="167">
        <f>IF(N203="zníž. prenesená",J203,0)</f>
        <v>0</v>
      </c>
      <c r="BI203" s="167">
        <f>IF(N203="nulová",J203,0)</f>
        <v>0</v>
      </c>
      <c r="BJ203" s="17" t="s">
        <v>108</v>
      </c>
      <c r="BK203" s="167">
        <f>ROUND(I203*H203,2)</f>
        <v>0</v>
      </c>
      <c r="BL203" s="17" t="s">
        <v>203</v>
      </c>
      <c r="BM203" s="166" t="s">
        <v>792</v>
      </c>
    </row>
    <row r="204" spans="1:65" s="13" customFormat="1">
      <c r="B204" s="168"/>
      <c r="D204" s="169" t="s">
        <v>134</v>
      </c>
      <c r="E204" s="170" t="s">
        <v>1</v>
      </c>
      <c r="F204" s="171" t="s">
        <v>793</v>
      </c>
      <c r="H204" s="172">
        <v>3.84</v>
      </c>
      <c r="L204" s="168"/>
      <c r="M204" s="173"/>
      <c r="N204" s="174"/>
      <c r="O204" s="174"/>
      <c r="P204" s="174"/>
      <c r="Q204" s="174"/>
      <c r="R204" s="174"/>
      <c r="S204" s="174"/>
      <c r="T204" s="175"/>
      <c r="AT204" s="170" t="s">
        <v>134</v>
      </c>
      <c r="AU204" s="170" t="s">
        <v>108</v>
      </c>
      <c r="AV204" s="13" t="s">
        <v>108</v>
      </c>
      <c r="AW204" s="13" t="s">
        <v>24</v>
      </c>
      <c r="AX204" s="13" t="s">
        <v>67</v>
      </c>
      <c r="AY204" s="170" t="s">
        <v>125</v>
      </c>
    </row>
    <row r="205" spans="1:65" s="13" customFormat="1">
      <c r="B205" s="168"/>
      <c r="D205" s="169" t="s">
        <v>134</v>
      </c>
      <c r="E205" s="170" t="s">
        <v>1</v>
      </c>
      <c r="F205" s="171" t="s">
        <v>794</v>
      </c>
      <c r="H205" s="172">
        <v>4.2240000000000002</v>
      </c>
      <c r="L205" s="168"/>
      <c r="M205" s="173"/>
      <c r="N205" s="174"/>
      <c r="O205" s="174"/>
      <c r="P205" s="174"/>
      <c r="Q205" s="174"/>
      <c r="R205" s="174"/>
      <c r="S205" s="174"/>
      <c r="T205" s="175"/>
      <c r="AT205" s="170" t="s">
        <v>134</v>
      </c>
      <c r="AU205" s="170" t="s">
        <v>108</v>
      </c>
      <c r="AV205" s="13" t="s">
        <v>108</v>
      </c>
      <c r="AW205" s="13" t="s">
        <v>24</v>
      </c>
      <c r="AX205" s="13" t="s">
        <v>75</v>
      </c>
      <c r="AY205" s="170" t="s">
        <v>125</v>
      </c>
    </row>
    <row r="206" spans="1:65" s="2" customFormat="1" ht="16.5" customHeight="1">
      <c r="A206" s="29"/>
      <c r="B206" s="122"/>
      <c r="C206" s="155" t="s">
        <v>323</v>
      </c>
      <c r="D206" s="155" t="s">
        <v>128</v>
      </c>
      <c r="E206" s="156" t="s">
        <v>373</v>
      </c>
      <c r="F206" s="157" t="s">
        <v>374</v>
      </c>
      <c r="G206" s="158" t="s">
        <v>183</v>
      </c>
      <c r="H206" s="159">
        <v>630</v>
      </c>
      <c r="I206" s="160">
        <v>0</v>
      </c>
      <c r="J206" s="160">
        <f>ROUND(I206*H206,2)</f>
        <v>0</v>
      </c>
      <c r="K206" s="161"/>
      <c r="L206" s="30"/>
      <c r="M206" s="162" t="s">
        <v>1</v>
      </c>
      <c r="N206" s="163" t="s">
        <v>33</v>
      </c>
      <c r="O206" s="164">
        <v>0.10407</v>
      </c>
      <c r="P206" s="164">
        <f>O206*H206</f>
        <v>65.564099999999996</v>
      </c>
      <c r="Q206" s="164">
        <v>0</v>
      </c>
      <c r="R206" s="164">
        <f>Q206*H206</f>
        <v>0</v>
      </c>
      <c r="S206" s="164">
        <v>0</v>
      </c>
      <c r="T206" s="165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66" t="s">
        <v>203</v>
      </c>
      <c r="AT206" s="166" t="s">
        <v>128</v>
      </c>
      <c r="AU206" s="166" t="s">
        <v>108</v>
      </c>
      <c r="AY206" s="17" t="s">
        <v>125</v>
      </c>
      <c r="BE206" s="167">
        <f>IF(N206="základná",J206,0)</f>
        <v>0</v>
      </c>
      <c r="BF206" s="167">
        <f>IF(N206="znížená",J206,0)</f>
        <v>0</v>
      </c>
      <c r="BG206" s="167">
        <f>IF(N206="zákl. prenesená",J206,0)</f>
        <v>0</v>
      </c>
      <c r="BH206" s="167">
        <f>IF(N206="zníž. prenesená",J206,0)</f>
        <v>0</v>
      </c>
      <c r="BI206" s="167">
        <f>IF(N206="nulová",J206,0)</f>
        <v>0</v>
      </c>
      <c r="BJ206" s="17" t="s">
        <v>108</v>
      </c>
      <c r="BK206" s="167">
        <f>ROUND(I206*H206,2)</f>
        <v>0</v>
      </c>
      <c r="BL206" s="17" t="s">
        <v>203</v>
      </c>
      <c r="BM206" s="166" t="s">
        <v>795</v>
      </c>
    </row>
    <row r="207" spans="1:65" s="13" customFormat="1">
      <c r="B207" s="168"/>
      <c r="D207" s="169" t="s">
        <v>134</v>
      </c>
      <c r="E207" s="170" t="s">
        <v>1</v>
      </c>
      <c r="F207" s="171" t="s">
        <v>796</v>
      </c>
      <c r="H207" s="172">
        <v>630</v>
      </c>
      <c r="L207" s="168"/>
      <c r="M207" s="173"/>
      <c r="N207" s="174"/>
      <c r="O207" s="174"/>
      <c r="P207" s="174"/>
      <c r="Q207" s="174"/>
      <c r="R207" s="174"/>
      <c r="S207" s="174"/>
      <c r="T207" s="175"/>
      <c r="AT207" s="170" t="s">
        <v>134</v>
      </c>
      <c r="AU207" s="170" t="s">
        <v>108</v>
      </c>
      <c r="AV207" s="13" t="s">
        <v>108</v>
      </c>
      <c r="AW207" s="13" t="s">
        <v>24</v>
      </c>
      <c r="AX207" s="13" t="s">
        <v>75</v>
      </c>
      <c r="AY207" s="170" t="s">
        <v>125</v>
      </c>
    </row>
    <row r="208" spans="1:65" s="2" customFormat="1" ht="24" customHeight="1">
      <c r="A208" s="29"/>
      <c r="B208" s="122"/>
      <c r="C208" s="183" t="s">
        <v>327</v>
      </c>
      <c r="D208" s="183" t="s">
        <v>232</v>
      </c>
      <c r="E208" s="184" t="s">
        <v>378</v>
      </c>
      <c r="F208" s="185" t="s">
        <v>368</v>
      </c>
      <c r="G208" s="186" t="s">
        <v>131</v>
      </c>
      <c r="H208" s="187">
        <v>2.3540000000000001</v>
      </c>
      <c r="I208" s="188">
        <v>0</v>
      </c>
      <c r="J208" s="188">
        <f>ROUND(I208*H208,2)</f>
        <v>0</v>
      </c>
      <c r="K208" s="189"/>
      <c r="L208" s="190"/>
      <c r="M208" s="191" t="s">
        <v>1</v>
      </c>
      <c r="N208" s="192" t="s">
        <v>33</v>
      </c>
      <c r="O208" s="164">
        <v>0</v>
      </c>
      <c r="P208" s="164">
        <f>O208*H208</f>
        <v>0</v>
      </c>
      <c r="Q208" s="164">
        <v>0.55000000000000004</v>
      </c>
      <c r="R208" s="164">
        <f>Q208*H208</f>
        <v>1.2947000000000002</v>
      </c>
      <c r="S208" s="164">
        <v>0</v>
      </c>
      <c r="T208" s="165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66" t="s">
        <v>235</v>
      </c>
      <c r="AT208" s="166" t="s">
        <v>232</v>
      </c>
      <c r="AU208" s="166" t="s">
        <v>108</v>
      </c>
      <c r="AY208" s="17" t="s">
        <v>125</v>
      </c>
      <c r="BE208" s="167">
        <f>IF(N208="základná",J208,0)</f>
        <v>0</v>
      </c>
      <c r="BF208" s="167">
        <f>IF(N208="znížená",J208,0)</f>
        <v>0</v>
      </c>
      <c r="BG208" s="167">
        <f>IF(N208="zákl. prenesená",J208,0)</f>
        <v>0</v>
      </c>
      <c r="BH208" s="167">
        <f>IF(N208="zníž. prenesená",J208,0)</f>
        <v>0</v>
      </c>
      <c r="BI208" s="167">
        <f>IF(N208="nulová",J208,0)</f>
        <v>0</v>
      </c>
      <c r="BJ208" s="17" t="s">
        <v>108</v>
      </c>
      <c r="BK208" s="167">
        <f>ROUND(I208*H208,2)</f>
        <v>0</v>
      </c>
      <c r="BL208" s="17" t="s">
        <v>203</v>
      </c>
      <c r="BM208" s="166" t="s">
        <v>797</v>
      </c>
    </row>
    <row r="209" spans="1:65" s="13" customFormat="1">
      <c r="B209" s="168"/>
      <c r="D209" s="169" t="s">
        <v>134</v>
      </c>
      <c r="E209" s="170" t="s">
        <v>1</v>
      </c>
      <c r="F209" s="171" t="s">
        <v>380</v>
      </c>
      <c r="H209" s="172">
        <v>1.6919999999999999</v>
      </c>
      <c r="L209" s="168"/>
      <c r="M209" s="173"/>
      <c r="N209" s="174"/>
      <c r="O209" s="174"/>
      <c r="P209" s="174"/>
      <c r="Q209" s="174"/>
      <c r="R209" s="174"/>
      <c r="S209" s="174"/>
      <c r="T209" s="175"/>
      <c r="AT209" s="170" t="s">
        <v>134</v>
      </c>
      <c r="AU209" s="170" t="s">
        <v>108</v>
      </c>
      <c r="AV209" s="13" t="s">
        <v>108</v>
      </c>
      <c r="AW209" s="13" t="s">
        <v>24</v>
      </c>
      <c r="AX209" s="13" t="s">
        <v>67</v>
      </c>
      <c r="AY209" s="170" t="s">
        <v>125</v>
      </c>
    </row>
    <row r="210" spans="1:65" s="13" customFormat="1">
      <c r="B210" s="168"/>
      <c r="D210" s="169" t="s">
        <v>134</v>
      </c>
      <c r="E210" s="170" t="s">
        <v>1</v>
      </c>
      <c r="F210" s="171" t="s">
        <v>798</v>
      </c>
      <c r="H210" s="172">
        <v>0.44800000000000001</v>
      </c>
      <c r="L210" s="168"/>
      <c r="M210" s="173"/>
      <c r="N210" s="174"/>
      <c r="O210" s="174"/>
      <c r="P210" s="174"/>
      <c r="Q210" s="174"/>
      <c r="R210" s="174"/>
      <c r="S210" s="174"/>
      <c r="T210" s="175"/>
      <c r="AT210" s="170" t="s">
        <v>134</v>
      </c>
      <c r="AU210" s="170" t="s">
        <v>108</v>
      </c>
      <c r="AV210" s="13" t="s">
        <v>108</v>
      </c>
      <c r="AW210" s="13" t="s">
        <v>24</v>
      </c>
      <c r="AX210" s="13" t="s">
        <v>67</v>
      </c>
      <c r="AY210" s="170" t="s">
        <v>125</v>
      </c>
    </row>
    <row r="211" spans="1:65" s="15" customFormat="1">
      <c r="B211" s="193"/>
      <c r="D211" s="169" t="s">
        <v>134</v>
      </c>
      <c r="E211" s="194" t="s">
        <v>1</v>
      </c>
      <c r="F211" s="195" t="s">
        <v>356</v>
      </c>
      <c r="H211" s="196">
        <v>2.14</v>
      </c>
      <c r="L211" s="193"/>
      <c r="M211" s="197"/>
      <c r="N211" s="198"/>
      <c r="O211" s="198"/>
      <c r="P211" s="198"/>
      <c r="Q211" s="198"/>
      <c r="R211" s="198"/>
      <c r="S211" s="198"/>
      <c r="T211" s="199"/>
      <c r="AT211" s="194" t="s">
        <v>134</v>
      </c>
      <c r="AU211" s="194" t="s">
        <v>108</v>
      </c>
      <c r="AV211" s="15" t="s">
        <v>126</v>
      </c>
      <c r="AW211" s="15" t="s">
        <v>24</v>
      </c>
      <c r="AX211" s="15" t="s">
        <v>67</v>
      </c>
      <c r="AY211" s="194" t="s">
        <v>125</v>
      </c>
    </row>
    <row r="212" spans="1:65" s="13" customFormat="1">
      <c r="B212" s="168"/>
      <c r="D212" s="169" t="s">
        <v>134</v>
      </c>
      <c r="E212" s="170" t="s">
        <v>1</v>
      </c>
      <c r="F212" s="171" t="s">
        <v>799</v>
      </c>
      <c r="H212" s="172">
        <v>2.3540000000000001</v>
      </c>
      <c r="L212" s="168"/>
      <c r="M212" s="173"/>
      <c r="N212" s="174"/>
      <c r="O212" s="174"/>
      <c r="P212" s="174"/>
      <c r="Q212" s="174"/>
      <c r="R212" s="174"/>
      <c r="S212" s="174"/>
      <c r="T212" s="175"/>
      <c r="AT212" s="170" t="s">
        <v>134</v>
      </c>
      <c r="AU212" s="170" t="s">
        <v>108</v>
      </c>
      <c r="AV212" s="13" t="s">
        <v>108</v>
      </c>
      <c r="AW212" s="13" t="s">
        <v>24</v>
      </c>
      <c r="AX212" s="13" t="s">
        <v>75</v>
      </c>
      <c r="AY212" s="170" t="s">
        <v>125</v>
      </c>
    </row>
    <row r="213" spans="1:65" s="2" customFormat="1" ht="24" customHeight="1">
      <c r="A213" s="29"/>
      <c r="B213" s="122"/>
      <c r="C213" s="155" t="s">
        <v>331</v>
      </c>
      <c r="D213" s="155" t="s">
        <v>128</v>
      </c>
      <c r="E213" s="156" t="s">
        <v>298</v>
      </c>
      <c r="F213" s="157" t="s">
        <v>299</v>
      </c>
      <c r="G213" s="158" t="s">
        <v>140</v>
      </c>
      <c r="H213" s="159">
        <v>180</v>
      </c>
      <c r="I213" s="160">
        <v>0</v>
      </c>
      <c r="J213" s="160">
        <f>ROUND(I213*H213,2)</f>
        <v>0</v>
      </c>
      <c r="K213" s="161"/>
      <c r="L213" s="30"/>
      <c r="M213" s="162" t="s">
        <v>1</v>
      </c>
      <c r="N213" s="163" t="s">
        <v>33</v>
      </c>
      <c r="O213" s="164">
        <v>9.5000000000000001E-2</v>
      </c>
      <c r="P213" s="164">
        <f>O213*H213</f>
        <v>17.100000000000001</v>
      </c>
      <c r="Q213" s="164">
        <v>0</v>
      </c>
      <c r="R213" s="164">
        <f>Q213*H213</f>
        <v>0</v>
      </c>
      <c r="S213" s="164">
        <v>1.6E-2</v>
      </c>
      <c r="T213" s="165">
        <f>S213*H213</f>
        <v>2.88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66" t="s">
        <v>203</v>
      </c>
      <c r="AT213" s="166" t="s">
        <v>128</v>
      </c>
      <c r="AU213" s="166" t="s">
        <v>108</v>
      </c>
      <c r="AY213" s="17" t="s">
        <v>125</v>
      </c>
      <c r="BE213" s="167">
        <f>IF(N213="základná",J213,0)</f>
        <v>0</v>
      </c>
      <c r="BF213" s="167">
        <f>IF(N213="znížená",J213,0)</f>
        <v>0</v>
      </c>
      <c r="BG213" s="167">
        <f>IF(N213="zákl. prenesená",J213,0)</f>
        <v>0</v>
      </c>
      <c r="BH213" s="167">
        <f>IF(N213="zníž. prenesená",J213,0)</f>
        <v>0</v>
      </c>
      <c r="BI213" s="167">
        <f>IF(N213="nulová",J213,0)</f>
        <v>0</v>
      </c>
      <c r="BJ213" s="17" t="s">
        <v>108</v>
      </c>
      <c r="BK213" s="167">
        <f>ROUND(I213*H213,2)</f>
        <v>0</v>
      </c>
      <c r="BL213" s="17" t="s">
        <v>203</v>
      </c>
      <c r="BM213" s="166" t="s">
        <v>800</v>
      </c>
    </row>
    <row r="214" spans="1:65" s="13" customFormat="1">
      <c r="B214" s="168"/>
      <c r="D214" s="169" t="s">
        <v>134</v>
      </c>
      <c r="E214" s="170" t="s">
        <v>1</v>
      </c>
      <c r="F214" s="171" t="s">
        <v>787</v>
      </c>
      <c r="H214" s="172">
        <v>165</v>
      </c>
      <c r="L214" s="168"/>
      <c r="M214" s="173"/>
      <c r="N214" s="174"/>
      <c r="O214" s="174"/>
      <c r="P214" s="174"/>
      <c r="Q214" s="174"/>
      <c r="R214" s="174"/>
      <c r="S214" s="174"/>
      <c r="T214" s="175"/>
      <c r="AT214" s="170" t="s">
        <v>134</v>
      </c>
      <c r="AU214" s="170" t="s">
        <v>108</v>
      </c>
      <c r="AV214" s="13" t="s">
        <v>108</v>
      </c>
      <c r="AW214" s="13" t="s">
        <v>24</v>
      </c>
      <c r="AX214" s="13" t="s">
        <v>67</v>
      </c>
      <c r="AY214" s="170" t="s">
        <v>125</v>
      </c>
    </row>
    <row r="215" spans="1:65" s="13" customFormat="1">
      <c r="B215" s="168"/>
      <c r="D215" s="169" t="s">
        <v>134</v>
      </c>
      <c r="E215" s="170" t="s">
        <v>1</v>
      </c>
      <c r="F215" s="171" t="s">
        <v>801</v>
      </c>
      <c r="H215" s="172">
        <v>15</v>
      </c>
      <c r="L215" s="168"/>
      <c r="M215" s="173"/>
      <c r="N215" s="174"/>
      <c r="O215" s="174"/>
      <c r="P215" s="174"/>
      <c r="Q215" s="174"/>
      <c r="R215" s="174"/>
      <c r="S215" s="174"/>
      <c r="T215" s="175"/>
      <c r="AT215" s="170" t="s">
        <v>134</v>
      </c>
      <c r="AU215" s="170" t="s">
        <v>108</v>
      </c>
      <c r="AV215" s="13" t="s">
        <v>108</v>
      </c>
      <c r="AW215" s="13" t="s">
        <v>24</v>
      </c>
      <c r="AX215" s="13" t="s">
        <v>67</v>
      </c>
      <c r="AY215" s="170" t="s">
        <v>125</v>
      </c>
    </row>
    <row r="216" spans="1:65" s="14" customFormat="1">
      <c r="B216" s="176"/>
      <c r="D216" s="169" t="s">
        <v>134</v>
      </c>
      <c r="E216" s="177" t="s">
        <v>1</v>
      </c>
      <c r="F216" s="178" t="s">
        <v>230</v>
      </c>
      <c r="H216" s="179">
        <v>180</v>
      </c>
      <c r="L216" s="176"/>
      <c r="M216" s="180"/>
      <c r="N216" s="181"/>
      <c r="O216" s="181"/>
      <c r="P216" s="181"/>
      <c r="Q216" s="181"/>
      <c r="R216" s="181"/>
      <c r="S216" s="181"/>
      <c r="T216" s="182"/>
      <c r="AT216" s="177" t="s">
        <v>134</v>
      </c>
      <c r="AU216" s="177" t="s">
        <v>108</v>
      </c>
      <c r="AV216" s="14" t="s">
        <v>132</v>
      </c>
      <c r="AW216" s="14" t="s">
        <v>24</v>
      </c>
      <c r="AX216" s="14" t="s">
        <v>75</v>
      </c>
      <c r="AY216" s="177" t="s">
        <v>125</v>
      </c>
    </row>
    <row r="217" spans="1:65" s="2" customFormat="1" ht="24" customHeight="1">
      <c r="A217" s="29"/>
      <c r="B217" s="122"/>
      <c r="C217" s="155" t="s">
        <v>335</v>
      </c>
      <c r="D217" s="155" t="s">
        <v>128</v>
      </c>
      <c r="E217" s="156" t="s">
        <v>305</v>
      </c>
      <c r="F217" s="157" t="s">
        <v>306</v>
      </c>
      <c r="G217" s="158" t="s">
        <v>183</v>
      </c>
      <c r="H217" s="159">
        <v>2863</v>
      </c>
      <c r="I217" s="160">
        <v>0</v>
      </c>
      <c r="J217" s="160">
        <f>ROUND(I217*H217,2)</f>
        <v>0</v>
      </c>
      <c r="K217" s="161"/>
      <c r="L217" s="30"/>
      <c r="M217" s="162" t="s">
        <v>1</v>
      </c>
      <c r="N217" s="163" t="s">
        <v>33</v>
      </c>
      <c r="O217" s="164">
        <v>5.6000000000000001E-2</v>
      </c>
      <c r="P217" s="164">
        <f>O217*H217</f>
        <v>160.328</v>
      </c>
      <c r="Q217" s="164">
        <v>0</v>
      </c>
      <c r="R217" s="164">
        <f>Q217*H217</f>
        <v>0</v>
      </c>
      <c r="S217" s="164">
        <v>7.0000000000000001E-3</v>
      </c>
      <c r="T217" s="165">
        <f>S217*H217</f>
        <v>20.041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66" t="s">
        <v>203</v>
      </c>
      <c r="AT217" s="166" t="s">
        <v>128</v>
      </c>
      <c r="AU217" s="166" t="s">
        <v>108</v>
      </c>
      <c r="AY217" s="17" t="s">
        <v>125</v>
      </c>
      <c r="BE217" s="167">
        <f>IF(N217="základná",J217,0)</f>
        <v>0</v>
      </c>
      <c r="BF217" s="167">
        <f>IF(N217="znížená",J217,0)</f>
        <v>0</v>
      </c>
      <c r="BG217" s="167">
        <f>IF(N217="zákl. prenesená",J217,0)</f>
        <v>0</v>
      </c>
      <c r="BH217" s="167">
        <f>IF(N217="zníž. prenesená",J217,0)</f>
        <v>0</v>
      </c>
      <c r="BI217" s="167">
        <f>IF(N217="nulová",J217,0)</f>
        <v>0</v>
      </c>
      <c r="BJ217" s="17" t="s">
        <v>108</v>
      </c>
      <c r="BK217" s="167">
        <f>ROUND(I217*H217,2)</f>
        <v>0</v>
      </c>
      <c r="BL217" s="17" t="s">
        <v>203</v>
      </c>
      <c r="BM217" s="166" t="s">
        <v>802</v>
      </c>
    </row>
    <row r="218" spans="1:65" s="13" customFormat="1">
      <c r="B218" s="168"/>
      <c r="D218" s="169" t="s">
        <v>134</v>
      </c>
      <c r="E218" s="170" t="s">
        <v>1</v>
      </c>
      <c r="F218" s="171" t="s">
        <v>803</v>
      </c>
      <c r="H218" s="172">
        <v>1558</v>
      </c>
      <c r="L218" s="168"/>
      <c r="M218" s="173"/>
      <c r="N218" s="174"/>
      <c r="O218" s="174"/>
      <c r="P218" s="174"/>
      <c r="Q218" s="174"/>
      <c r="R218" s="174"/>
      <c r="S218" s="174"/>
      <c r="T218" s="175"/>
      <c r="AT218" s="170" t="s">
        <v>134</v>
      </c>
      <c r="AU218" s="170" t="s">
        <v>108</v>
      </c>
      <c r="AV218" s="13" t="s">
        <v>108</v>
      </c>
      <c r="AW218" s="13" t="s">
        <v>24</v>
      </c>
      <c r="AX218" s="13" t="s">
        <v>67</v>
      </c>
      <c r="AY218" s="170" t="s">
        <v>125</v>
      </c>
    </row>
    <row r="219" spans="1:65" s="13" customFormat="1">
      <c r="B219" s="168"/>
      <c r="D219" s="169" t="s">
        <v>134</v>
      </c>
      <c r="E219" s="170" t="s">
        <v>1</v>
      </c>
      <c r="F219" s="171" t="s">
        <v>804</v>
      </c>
      <c r="H219" s="172">
        <v>1305</v>
      </c>
      <c r="L219" s="168"/>
      <c r="M219" s="173"/>
      <c r="N219" s="174"/>
      <c r="O219" s="174"/>
      <c r="P219" s="174"/>
      <c r="Q219" s="174"/>
      <c r="R219" s="174"/>
      <c r="S219" s="174"/>
      <c r="T219" s="175"/>
      <c r="AT219" s="170" t="s">
        <v>134</v>
      </c>
      <c r="AU219" s="170" t="s">
        <v>108</v>
      </c>
      <c r="AV219" s="13" t="s">
        <v>108</v>
      </c>
      <c r="AW219" s="13" t="s">
        <v>24</v>
      </c>
      <c r="AX219" s="13" t="s">
        <v>67</v>
      </c>
      <c r="AY219" s="170" t="s">
        <v>125</v>
      </c>
    </row>
    <row r="220" spans="1:65" s="14" customFormat="1">
      <c r="B220" s="176"/>
      <c r="D220" s="169" t="s">
        <v>134</v>
      </c>
      <c r="E220" s="177" t="s">
        <v>1</v>
      </c>
      <c r="F220" s="178" t="s">
        <v>230</v>
      </c>
      <c r="H220" s="179">
        <v>2863</v>
      </c>
      <c r="L220" s="176"/>
      <c r="M220" s="180"/>
      <c r="N220" s="181"/>
      <c r="O220" s="181"/>
      <c r="P220" s="181"/>
      <c r="Q220" s="181"/>
      <c r="R220" s="181"/>
      <c r="S220" s="181"/>
      <c r="T220" s="182"/>
      <c r="AT220" s="177" t="s">
        <v>134</v>
      </c>
      <c r="AU220" s="177" t="s">
        <v>108</v>
      </c>
      <c r="AV220" s="14" t="s">
        <v>132</v>
      </c>
      <c r="AW220" s="14" t="s">
        <v>24</v>
      </c>
      <c r="AX220" s="14" t="s">
        <v>75</v>
      </c>
      <c r="AY220" s="177" t="s">
        <v>125</v>
      </c>
    </row>
    <row r="221" spans="1:65" s="2" customFormat="1" ht="36" customHeight="1">
      <c r="A221" s="29"/>
      <c r="B221" s="122"/>
      <c r="C221" s="155" t="s">
        <v>339</v>
      </c>
      <c r="D221" s="155" t="s">
        <v>128</v>
      </c>
      <c r="E221" s="156" t="s">
        <v>384</v>
      </c>
      <c r="F221" s="157" t="s">
        <v>385</v>
      </c>
      <c r="G221" s="158" t="s">
        <v>131</v>
      </c>
      <c r="H221" s="159">
        <v>13.478</v>
      </c>
      <c r="I221" s="160">
        <v>0</v>
      </c>
      <c r="J221" s="160">
        <f>ROUND(I221*H221,2)</f>
        <v>0</v>
      </c>
      <c r="K221" s="161"/>
      <c r="L221" s="30"/>
      <c r="M221" s="162" t="s">
        <v>1</v>
      </c>
      <c r="N221" s="163" t="s">
        <v>33</v>
      </c>
      <c r="O221" s="164">
        <v>1.026E-2</v>
      </c>
      <c r="P221" s="164">
        <f>O221*H221</f>
        <v>0.13828428000000001</v>
      </c>
      <c r="Q221" s="164">
        <v>2.3115177000000001E-2</v>
      </c>
      <c r="R221" s="164">
        <f>Q221*H221</f>
        <v>0.31154635560600002</v>
      </c>
      <c r="S221" s="164">
        <v>0</v>
      </c>
      <c r="T221" s="165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66" t="s">
        <v>203</v>
      </c>
      <c r="AT221" s="166" t="s">
        <v>128</v>
      </c>
      <c r="AU221" s="166" t="s">
        <v>108</v>
      </c>
      <c r="AY221" s="17" t="s">
        <v>125</v>
      </c>
      <c r="BE221" s="167">
        <f>IF(N221="základná",J221,0)</f>
        <v>0</v>
      </c>
      <c r="BF221" s="167">
        <f>IF(N221="znížená",J221,0)</f>
        <v>0</v>
      </c>
      <c r="BG221" s="167">
        <f>IF(N221="zákl. prenesená",J221,0)</f>
        <v>0</v>
      </c>
      <c r="BH221" s="167">
        <f>IF(N221="zníž. prenesená",J221,0)</f>
        <v>0</v>
      </c>
      <c r="BI221" s="167">
        <f>IF(N221="nulová",J221,0)</f>
        <v>0</v>
      </c>
      <c r="BJ221" s="17" t="s">
        <v>108</v>
      </c>
      <c r="BK221" s="167">
        <f>ROUND(I221*H221,2)</f>
        <v>0</v>
      </c>
      <c r="BL221" s="17" t="s">
        <v>203</v>
      </c>
      <c r="BM221" s="166" t="s">
        <v>805</v>
      </c>
    </row>
    <row r="222" spans="1:65" s="13" customFormat="1">
      <c r="B222" s="168"/>
      <c r="D222" s="169" t="s">
        <v>134</v>
      </c>
      <c r="E222" s="170" t="s">
        <v>1</v>
      </c>
      <c r="F222" s="171" t="s">
        <v>806</v>
      </c>
      <c r="H222" s="172">
        <v>13.478</v>
      </c>
      <c r="L222" s="168"/>
      <c r="M222" s="173"/>
      <c r="N222" s="174"/>
      <c r="O222" s="174"/>
      <c r="P222" s="174"/>
      <c r="Q222" s="174"/>
      <c r="R222" s="174"/>
      <c r="S222" s="174"/>
      <c r="T222" s="175"/>
      <c r="AT222" s="170" t="s">
        <v>134</v>
      </c>
      <c r="AU222" s="170" t="s">
        <v>108</v>
      </c>
      <c r="AV222" s="13" t="s">
        <v>108</v>
      </c>
      <c r="AW222" s="13" t="s">
        <v>24</v>
      </c>
      <c r="AX222" s="13" t="s">
        <v>75</v>
      </c>
      <c r="AY222" s="170" t="s">
        <v>125</v>
      </c>
    </row>
    <row r="223" spans="1:65" s="2" customFormat="1" ht="24" customHeight="1">
      <c r="A223" s="29"/>
      <c r="B223" s="122"/>
      <c r="C223" s="155" t="s">
        <v>343</v>
      </c>
      <c r="D223" s="155" t="s">
        <v>128</v>
      </c>
      <c r="E223" s="156" t="s">
        <v>389</v>
      </c>
      <c r="F223" s="157" t="s">
        <v>390</v>
      </c>
      <c r="G223" s="158" t="s">
        <v>264</v>
      </c>
      <c r="H223" s="159">
        <v>130.053</v>
      </c>
      <c r="I223" s="160">
        <v>0</v>
      </c>
      <c r="J223" s="160">
        <f>ROUND(I223*H223,2)</f>
        <v>0</v>
      </c>
      <c r="K223" s="161"/>
      <c r="L223" s="30"/>
      <c r="M223" s="162" t="s">
        <v>1</v>
      </c>
      <c r="N223" s="163" t="s">
        <v>33</v>
      </c>
      <c r="O223" s="164">
        <v>0</v>
      </c>
      <c r="P223" s="164">
        <f>O223*H223</f>
        <v>0</v>
      </c>
      <c r="Q223" s="164">
        <v>0</v>
      </c>
      <c r="R223" s="164">
        <f>Q223*H223</f>
        <v>0</v>
      </c>
      <c r="S223" s="164">
        <v>0</v>
      </c>
      <c r="T223" s="165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66" t="s">
        <v>203</v>
      </c>
      <c r="AT223" s="166" t="s">
        <v>128</v>
      </c>
      <c r="AU223" s="166" t="s">
        <v>108</v>
      </c>
      <c r="AY223" s="17" t="s">
        <v>125</v>
      </c>
      <c r="BE223" s="167">
        <f>IF(N223="základná",J223,0)</f>
        <v>0</v>
      </c>
      <c r="BF223" s="167">
        <f>IF(N223="znížená",J223,0)</f>
        <v>0</v>
      </c>
      <c r="BG223" s="167">
        <f>IF(N223="zákl. prenesená",J223,0)</f>
        <v>0</v>
      </c>
      <c r="BH223" s="167">
        <f>IF(N223="zníž. prenesená",J223,0)</f>
        <v>0</v>
      </c>
      <c r="BI223" s="167">
        <f>IF(N223="nulová",J223,0)</f>
        <v>0</v>
      </c>
      <c r="BJ223" s="17" t="s">
        <v>108</v>
      </c>
      <c r="BK223" s="167">
        <f>ROUND(I223*H223,2)</f>
        <v>0</v>
      </c>
      <c r="BL223" s="17" t="s">
        <v>203</v>
      </c>
      <c r="BM223" s="166" t="s">
        <v>807</v>
      </c>
    </row>
    <row r="224" spans="1:65" s="12" customFormat="1" ht="22.9" customHeight="1">
      <c r="B224" s="143"/>
      <c r="D224" s="144" t="s">
        <v>66</v>
      </c>
      <c r="E224" s="153" t="s">
        <v>392</v>
      </c>
      <c r="F224" s="153" t="s">
        <v>393</v>
      </c>
      <c r="J224" s="154">
        <f>BK224</f>
        <v>0</v>
      </c>
      <c r="L224" s="143"/>
      <c r="M224" s="147"/>
      <c r="N224" s="148"/>
      <c r="O224" s="148"/>
      <c r="P224" s="149">
        <f>SUM(P225:P247)</f>
        <v>479.43024599999984</v>
      </c>
      <c r="Q224" s="148"/>
      <c r="R224" s="149">
        <f>SUM(R225:R247)</f>
        <v>0.27772152949999995</v>
      </c>
      <c r="S224" s="148"/>
      <c r="T224" s="150">
        <f>SUM(T225:T247)</f>
        <v>1.4639800000000001</v>
      </c>
      <c r="AR224" s="144" t="s">
        <v>108</v>
      </c>
      <c r="AT224" s="151" t="s">
        <v>66</v>
      </c>
      <c r="AU224" s="151" t="s">
        <v>75</v>
      </c>
      <c r="AY224" s="144" t="s">
        <v>125</v>
      </c>
      <c r="BK224" s="152">
        <f>SUM(BK225:BK247)</f>
        <v>0</v>
      </c>
    </row>
    <row r="225" spans="1:65" s="2" customFormat="1" ht="24" customHeight="1">
      <c r="A225" s="29"/>
      <c r="B225" s="122"/>
      <c r="C225" s="155" t="s">
        <v>348</v>
      </c>
      <c r="D225" s="155" t="s">
        <v>128</v>
      </c>
      <c r="E225" s="156" t="s">
        <v>395</v>
      </c>
      <c r="F225" s="157" t="s">
        <v>396</v>
      </c>
      <c r="G225" s="158" t="s">
        <v>140</v>
      </c>
      <c r="H225" s="159">
        <v>160</v>
      </c>
      <c r="I225" s="160">
        <v>0</v>
      </c>
      <c r="J225" s="160">
        <f t="shared" ref="J225:J237" si="10">ROUND(I225*H225,2)</f>
        <v>0</v>
      </c>
      <c r="K225" s="161"/>
      <c r="L225" s="30"/>
      <c r="M225" s="162" t="s">
        <v>1</v>
      </c>
      <c r="N225" s="163" t="s">
        <v>33</v>
      </c>
      <c r="O225" s="164">
        <v>0.104</v>
      </c>
      <c r="P225" s="164">
        <f t="shared" ref="P225:P237" si="11">O225*H225</f>
        <v>16.64</v>
      </c>
      <c r="Q225" s="164">
        <v>0</v>
      </c>
      <c r="R225" s="164">
        <f t="shared" ref="R225:R237" si="12">Q225*H225</f>
        <v>0</v>
      </c>
      <c r="S225" s="164">
        <v>7.5100000000000002E-3</v>
      </c>
      <c r="T225" s="165">
        <f t="shared" ref="T225:T237" si="13">S225*H225</f>
        <v>1.2016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66" t="s">
        <v>203</v>
      </c>
      <c r="AT225" s="166" t="s">
        <v>128</v>
      </c>
      <c r="AU225" s="166" t="s">
        <v>108</v>
      </c>
      <c r="AY225" s="17" t="s">
        <v>125</v>
      </c>
      <c r="BE225" s="167">
        <f t="shared" ref="BE225:BE237" si="14">IF(N225="základná",J225,0)</f>
        <v>0</v>
      </c>
      <c r="BF225" s="167">
        <f t="shared" ref="BF225:BF237" si="15">IF(N225="znížená",J225,0)</f>
        <v>0</v>
      </c>
      <c r="BG225" s="167">
        <f t="shared" ref="BG225:BG237" si="16">IF(N225="zákl. prenesená",J225,0)</f>
        <v>0</v>
      </c>
      <c r="BH225" s="167">
        <f t="shared" ref="BH225:BH237" si="17">IF(N225="zníž. prenesená",J225,0)</f>
        <v>0</v>
      </c>
      <c r="BI225" s="167">
        <f t="shared" ref="BI225:BI237" si="18">IF(N225="nulová",J225,0)</f>
        <v>0</v>
      </c>
      <c r="BJ225" s="17" t="s">
        <v>108</v>
      </c>
      <c r="BK225" s="167">
        <f t="shared" ref="BK225:BK237" si="19">ROUND(I225*H225,2)</f>
        <v>0</v>
      </c>
      <c r="BL225" s="17" t="s">
        <v>203</v>
      </c>
      <c r="BM225" s="166" t="s">
        <v>808</v>
      </c>
    </row>
    <row r="226" spans="1:65" s="2" customFormat="1" ht="36" customHeight="1">
      <c r="A226" s="29"/>
      <c r="B226" s="122"/>
      <c r="C226" s="155" t="s">
        <v>357</v>
      </c>
      <c r="D226" s="155" t="s">
        <v>128</v>
      </c>
      <c r="E226" s="156" t="s">
        <v>403</v>
      </c>
      <c r="F226" s="157" t="s">
        <v>404</v>
      </c>
      <c r="G226" s="158" t="s">
        <v>183</v>
      </c>
      <c r="H226" s="159">
        <v>9.1999999999999993</v>
      </c>
      <c r="I226" s="160">
        <v>0</v>
      </c>
      <c r="J226" s="160">
        <f t="shared" si="10"/>
        <v>0</v>
      </c>
      <c r="K226" s="161"/>
      <c r="L226" s="30"/>
      <c r="M226" s="162" t="s">
        <v>1</v>
      </c>
      <c r="N226" s="163" t="s">
        <v>33</v>
      </c>
      <c r="O226" s="164">
        <v>3.7999999999999999E-2</v>
      </c>
      <c r="P226" s="164">
        <f t="shared" si="11"/>
        <v>0.34959999999999997</v>
      </c>
      <c r="Q226" s="164">
        <v>0</v>
      </c>
      <c r="R226" s="164">
        <f t="shared" si="12"/>
        <v>0</v>
      </c>
      <c r="S226" s="164">
        <v>2.0500000000000002E-3</v>
      </c>
      <c r="T226" s="165">
        <f t="shared" si="13"/>
        <v>1.8860000000000002E-2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66" t="s">
        <v>203</v>
      </c>
      <c r="AT226" s="166" t="s">
        <v>128</v>
      </c>
      <c r="AU226" s="166" t="s">
        <v>108</v>
      </c>
      <c r="AY226" s="17" t="s">
        <v>125</v>
      </c>
      <c r="BE226" s="167">
        <f t="shared" si="14"/>
        <v>0</v>
      </c>
      <c r="BF226" s="167">
        <f t="shared" si="15"/>
        <v>0</v>
      </c>
      <c r="BG226" s="167">
        <f t="shared" si="16"/>
        <v>0</v>
      </c>
      <c r="BH226" s="167">
        <f t="shared" si="17"/>
        <v>0</v>
      </c>
      <c r="BI226" s="167">
        <f t="shared" si="18"/>
        <v>0</v>
      </c>
      <c r="BJ226" s="17" t="s">
        <v>108</v>
      </c>
      <c r="BK226" s="167">
        <f t="shared" si="19"/>
        <v>0</v>
      </c>
      <c r="BL226" s="17" t="s">
        <v>203</v>
      </c>
      <c r="BM226" s="166" t="s">
        <v>809</v>
      </c>
    </row>
    <row r="227" spans="1:65" s="2" customFormat="1" ht="24" customHeight="1">
      <c r="A227" s="29"/>
      <c r="B227" s="122"/>
      <c r="C227" s="155" t="s">
        <v>362</v>
      </c>
      <c r="D227" s="155" t="s">
        <v>128</v>
      </c>
      <c r="E227" s="156" t="s">
        <v>416</v>
      </c>
      <c r="F227" s="157" t="s">
        <v>417</v>
      </c>
      <c r="G227" s="158" t="s">
        <v>183</v>
      </c>
      <c r="H227" s="159">
        <v>14</v>
      </c>
      <c r="I227" s="160">
        <v>0</v>
      </c>
      <c r="J227" s="160">
        <f t="shared" si="10"/>
        <v>0</v>
      </c>
      <c r="K227" s="161"/>
      <c r="L227" s="30"/>
      <c r="M227" s="162" t="s">
        <v>1</v>
      </c>
      <c r="N227" s="163" t="s">
        <v>33</v>
      </c>
      <c r="O227" s="164">
        <v>5.6000000000000001E-2</v>
      </c>
      <c r="P227" s="164">
        <f t="shared" si="11"/>
        <v>0.78400000000000003</v>
      </c>
      <c r="Q227" s="164">
        <v>0</v>
      </c>
      <c r="R227" s="164">
        <f t="shared" si="12"/>
        <v>0</v>
      </c>
      <c r="S227" s="164">
        <v>4.1799999999999997E-3</v>
      </c>
      <c r="T227" s="165">
        <f t="shared" si="13"/>
        <v>5.8519999999999996E-2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66" t="s">
        <v>203</v>
      </c>
      <c r="AT227" s="166" t="s">
        <v>128</v>
      </c>
      <c r="AU227" s="166" t="s">
        <v>108</v>
      </c>
      <c r="AY227" s="17" t="s">
        <v>125</v>
      </c>
      <c r="BE227" s="167">
        <f t="shared" si="14"/>
        <v>0</v>
      </c>
      <c r="BF227" s="167">
        <f t="shared" si="15"/>
        <v>0</v>
      </c>
      <c r="BG227" s="167">
        <f t="shared" si="16"/>
        <v>0</v>
      </c>
      <c r="BH227" s="167">
        <f t="shared" si="17"/>
        <v>0</v>
      </c>
      <c r="BI227" s="167">
        <f t="shared" si="18"/>
        <v>0</v>
      </c>
      <c r="BJ227" s="17" t="s">
        <v>108</v>
      </c>
      <c r="BK227" s="167">
        <f t="shared" si="19"/>
        <v>0</v>
      </c>
      <c r="BL227" s="17" t="s">
        <v>203</v>
      </c>
      <c r="BM227" s="166" t="s">
        <v>810</v>
      </c>
    </row>
    <row r="228" spans="1:65" s="2" customFormat="1" ht="24" customHeight="1">
      <c r="A228" s="29"/>
      <c r="B228" s="122"/>
      <c r="C228" s="155" t="s">
        <v>366</v>
      </c>
      <c r="D228" s="155" t="s">
        <v>128</v>
      </c>
      <c r="E228" s="156" t="s">
        <v>811</v>
      </c>
      <c r="F228" s="157" t="s">
        <v>812</v>
      </c>
      <c r="G228" s="158" t="s">
        <v>178</v>
      </c>
      <c r="H228" s="159">
        <v>2</v>
      </c>
      <c r="I228" s="160">
        <v>0</v>
      </c>
      <c r="J228" s="160">
        <f t="shared" si="10"/>
        <v>0</v>
      </c>
      <c r="K228" s="161"/>
      <c r="L228" s="30"/>
      <c r="M228" s="162" t="s">
        <v>1</v>
      </c>
      <c r="N228" s="163" t="s">
        <v>33</v>
      </c>
      <c r="O228" s="164">
        <v>0.104</v>
      </c>
      <c r="P228" s="164">
        <f t="shared" si="11"/>
        <v>0.20799999999999999</v>
      </c>
      <c r="Q228" s="164">
        <v>0</v>
      </c>
      <c r="R228" s="164">
        <f t="shared" si="12"/>
        <v>0</v>
      </c>
      <c r="S228" s="164">
        <v>2.8999999999999998E-3</v>
      </c>
      <c r="T228" s="165">
        <f t="shared" si="13"/>
        <v>5.7999999999999996E-3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66" t="s">
        <v>203</v>
      </c>
      <c r="AT228" s="166" t="s">
        <v>128</v>
      </c>
      <c r="AU228" s="166" t="s">
        <v>108</v>
      </c>
      <c r="AY228" s="17" t="s">
        <v>125</v>
      </c>
      <c r="BE228" s="167">
        <f t="shared" si="14"/>
        <v>0</v>
      </c>
      <c r="BF228" s="167">
        <f t="shared" si="15"/>
        <v>0</v>
      </c>
      <c r="BG228" s="167">
        <f t="shared" si="16"/>
        <v>0</v>
      </c>
      <c r="BH228" s="167">
        <f t="shared" si="17"/>
        <v>0</v>
      </c>
      <c r="BI228" s="167">
        <f t="shared" si="18"/>
        <v>0</v>
      </c>
      <c r="BJ228" s="17" t="s">
        <v>108</v>
      </c>
      <c r="BK228" s="167">
        <f t="shared" si="19"/>
        <v>0</v>
      </c>
      <c r="BL228" s="17" t="s">
        <v>203</v>
      </c>
      <c r="BM228" s="166" t="s">
        <v>813</v>
      </c>
    </row>
    <row r="229" spans="1:65" s="2" customFormat="1" ht="24" customHeight="1">
      <c r="A229" s="29"/>
      <c r="B229" s="122"/>
      <c r="C229" s="155" t="s">
        <v>372</v>
      </c>
      <c r="D229" s="155" t="s">
        <v>128</v>
      </c>
      <c r="E229" s="156" t="s">
        <v>399</v>
      </c>
      <c r="F229" s="157" t="s">
        <v>400</v>
      </c>
      <c r="G229" s="158" t="s">
        <v>183</v>
      </c>
      <c r="H229" s="159">
        <v>56</v>
      </c>
      <c r="I229" s="160">
        <v>0</v>
      </c>
      <c r="J229" s="160">
        <f t="shared" si="10"/>
        <v>0</v>
      </c>
      <c r="K229" s="161"/>
      <c r="L229" s="30"/>
      <c r="M229" s="162" t="s">
        <v>1</v>
      </c>
      <c r="N229" s="163" t="s">
        <v>33</v>
      </c>
      <c r="O229" s="164">
        <v>4.7E-2</v>
      </c>
      <c r="P229" s="164">
        <f t="shared" si="11"/>
        <v>2.6320000000000001</v>
      </c>
      <c r="Q229" s="164">
        <v>0</v>
      </c>
      <c r="R229" s="164">
        <f t="shared" si="12"/>
        <v>0</v>
      </c>
      <c r="S229" s="164">
        <v>3.2000000000000002E-3</v>
      </c>
      <c r="T229" s="165">
        <f t="shared" si="13"/>
        <v>0.1792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66" t="s">
        <v>203</v>
      </c>
      <c r="AT229" s="166" t="s">
        <v>128</v>
      </c>
      <c r="AU229" s="166" t="s">
        <v>108</v>
      </c>
      <c r="AY229" s="17" t="s">
        <v>125</v>
      </c>
      <c r="BE229" s="167">
        <f t="shared" si="14"/>
        <v>0</v>
      </c>
      <c r="BF229" s="167">
        <f t="shared" si="15"/>
        <v>0</v>
      </c>
      <c r="BG229" s="167">
        <f t="shared" si="16"/>
        <v>0</v>
      </c>
      <c r="BH229" s="167">
        <f t="shared" si="17"/>
        <v>0</v>
      </c>
      <c r="BI229" s="167">
        <f t="shared" si="18"/>
        <v>0</v>
      </c>
      <c r="BJ229" s="17" t="s">
        <v>108</v>
      </c>
      <c r="BK229" s="167">
        <f t="shared" si="19"/>
        <v>0</v>
      </c>
      <c r="BL229" s="17" t="s">
        <v>203</v>
      </c>
      <c r="BM229" s="166" t="s">
        <v>814</v>
      </c>
    </row>
    <row r="230" spans="1:65" s="2" customFormat="1" ht="24" customHeight="1">
      <c r="A230" s="29"/>
      <c r="B230" s="122"/>
      <c r="C230" s="155" t="s">
        <v>377</v>
      </c>
      <c r="D230" s="155" t="s">
        <v>128</v>
      </c>
      <c r="E230" s="156" t="s">
        <v>420</v>
      </c>
      <c r="F230" s="157" t="s">
        <v>421</v>
      </c>
      <c r="G230" s="158" t="s">
        <v>140</v>
      </c>
      <c r="H230" s="159">
        <v>160</v>
      </c>
      <c r="I230" s="160">
        <v>0</v>
      </c>
      <c r="J230" s="160">
        <f t="shared" si="10"/>
        <v>0</v>
      </c>
      <c r="K230" s="161"/>
      <c r="L230" s="30"/>
      <c r="M230" s="162" t="s">
        <v>1</v>
      </c>
      <c r="N230" s="163" t="s">
        <v>33</v>
      </c>
      <c r="O230" s="164">
        <v>1.3797699999999999</v>
      </c>
      <c r="P230" s="164">
        <f t="shared" si="11"/>
        <v>220.76319999999998</v>
      </c>
      <c r="Q230" s="164">
        <v>4.1199999999999999E-4</v>
      </c>
      <c r="R230" s="164">
        <f t="shared" si="12"/>
        <v>6.5919999999999992E-2</v>
      </c>
      <c r="S230" s="164">
        <v>0</v>
      </c>
      <c r="T230" s="165">
        <f t="shared" si="13"/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66" t="s">
        <v>203</v>
      </c>
      <c r="AT230" s="166" t="s">
        <v>128</v>
      </c>
      <c r="AU230" s="166" t="s">
        <v>108</v>
      </c>
      <c r="AY230" s="17" t="s">
        <v>125</v>
      </c>
      <c r="BE230" s="167">
        <f t="shared" si="14"/>
        <v>0</v>
      </c>
      <c r="BF230" s="167">
        <f t="shared" si="15"/>
        <v>0</v>
      </c>
      <c r="BG230" s="167">
        <f t="shared" si="16"/>
        <v>0</v>
      </c>
      <c r="BH230" s="167">
        <f t="shared" si="17"/>
        <v>0</v>
      </c>
      <c r="BI230" s="167">
        <f t="shared" si="18"/>
        <v>0</v>
      </c>
      <c r="BJ230" s="17" t="s">
        <v>108</v>
      </c>
      <c r="BK230" s="167">
        <f t="shared" si="19"/>
        <v>0</v>
      </c>
      <c r="BL230" s="17" t="s">
        <v>203</v>
      </c>
      <c r="BM230" s="166" t="s">
        <v>815</v>
      </c>
    </row>
    <row r="231" spans="1:65" s="2" customFormat="1" ht="24" customHeight="1">
      <c r="A231" s="29"/>
      <c r="B231" s="122"/>
      <c r="C231" s="155" t="s">
        <v>383</v>
      </c>
      <c r="D231" s="155" t="s">
        <v>128</v>
      </c>
      <c r="E231" s="156" t="s">
        <v>816</v>
      </c>
      <c r="F231" s="157" t="s">
        <v>817</v>
      </c>
      <c r="G231" s="158" t="s">
        <v>183</v>
      </c>
      <c r="H231" s="159">
        <v>7</v>
      </c>
      <c r="I231" s="160">
        <v>0</v>
      </c>
      <c r="J231" s="160">
        <f t="shared" si="10"/>
        <v>0</v>
      </c>
      <c r="K231" s="161"/>
      <c r="L231" s="30"/>
      <c r="M231" s="162" t="s">
        <v>1</v>
      </c>
      <c r="N231" s="163" t="s">
        <v>33</v>
      </c>
      <c r="O231" s="164">
        <v>0.53707000000000005</v>
      </c>
      <c r="P231" s="164">
        <f t="shared" si="11"/>
        <v>3.7594900000000004</v>
      </c>
      <c r="Q231" s="164">
        <v>4.7729000000000003E-5</v>
      </c>
      <c r="R231" s="164">
        <f t="shared" si="12"/>
        <v>3.3410300000000004E-4</v>
      </c>
      <c r="S231" s="164">
        <v>0</v>
      </c>
      <c r="T231" s="165">
        <f t="shared" si="13"/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66" t="s">
        <v>203</v>
      </c>
      <c r="AT231" s="166" t="s">
        <v>128</v>
      </c>
      <c r="AU231" s="166" t="s">
        <v>108</v>
      </c>
      <c r="AY231" s="17" t="s">
        <v>125</v>
      </c>
      <c r="BE231" s="167">
        <f t="shared" si="14"/>
        <v>0</v>
      </c>
      <c r="BF231" s="167">
        <f t="shared" si="15"/>
        <v>0</v>
      </c>
      <c r="BG231" s="167">
        <f t="shared" si="16"/>
        <v>0</v>
      </c>
      <c r="BH231" s="167">
        <f t="shared" si="17"/>
        <v>0</v>
      </c>
      <c r="BI231" s="167">
        <f t="shared" si="18"/>
        <v>0</v>
      </c>
      <c r="BJ231" s="17" t="s">
        <v>108</v>
      </c>
      <c r="BK231" s="167">
        <f t="shared" si="19"/>
        <v>0</v>
      </c>
      <c r="BL231" s="17" t="s">
        <v>203</v>
      </c>
      <c r="BM231" s="166" t="s">
        <v>818</v>
      </c>
    </row>
    <row r="232" spans="1:65" s="2" customFormat="1" ht="24" customHeight="1">
      <c r="A232" s="29"/>
      <c r="B232" s="122"/>
      <c r="C232" s="155" t="s">
        <v>388</v>
      </c>
      <c r="D232" s="155" t="s">
        <v>128</v>
      </c>
      <c r="E232" s="156" t="s">
        <v>819</v>
      </c>
      <c r="F232" s="157" t="s">
        <v>820</v>
      </c>
      <c r="G232" s="158" t="s">
        <v>183</v>
      </c>
      <c r="H232" s="159">
        <v>12</v>
      </c>
      <c r="I232" s="160">
        <v>0</v>
      </c>
      <c r="J232" s="160">
        <f t="shared" si="10"/>
        <v>0</v>
      </c>
      <c r="K232" s="161"/>
      <c r="L232" s="30"/>
      <c r="M232" s="162" t="s">
        <v>1</v>
      </c>
      <c r="N232" s="163" t="s">
        <v>33</v>
      </c>
      <c r="O232" s="164">
        <v>0.72406999999999999</v>
      </c>
      <c r="P232" s="164">
        <f t="shared" si="11"/>
        <v>8.688839999999999</v>
      </c>
      <c r="Q232" s="164">
        <v>6.7650000000000005E-5</v>
      </c>
      <c r="R232" s="164">
        <f t="shared" si="12"/>
        <v>8.1180000000000011E-4</v>
      </c>
      <c r="S232" s="164">
        <v>0</v>
      </c>
      <c r="T232" s="165">
        <f t="shared" si="13"/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66" t="s">
        <v>203</v>
      </c>
      <c r="AT232" s="166" t="s">
        <v>128</v>
      </c>
      <c r="AU232" s="166" t="s">
        <v>108</v>
      </c>
      <c r="AY232" s="17" t="s">
        <v>125</v>
      </c>
      <c r="BE232" s="167">
        <f t="shared" si="14"/>
        <v>0</v>
      </c>
      <c r="BF232" s="167">
        <f t="shared" si="15"/>
        <v>0</v>
      </c>
      <c r="BG232" s="167">
        <f t="shared" si="16"/>
        <v>0</v>
      </c>
      <c r="BH232" s="167">
        <f t="shared" si="17"/>
        <v>0</v>
      </c>
      <c r="BI232" s="167">
        <f t="shared" si="18"/>
        <v>0</v>
      </c>
      <c r="BJ232" s="17" t="s">
        <v>108</v>
      </c>
      <c r="BK232" s="167">
        <f t="shared" si="19"/>
        <v>0</v>
      </c>
      <c r="BL232" s="17" t="s">
        <v>203</v>
      </c>
      <c r="BM232" s="166" t="s">
        <v>821</v>
      </c>
    </row>
    <row r="233" spans="1:65" s="2" customFormat="1" ht="24" customHeight="1">
      <c r="A233" s="29"/>
      <c r="B233" s="122"/>
      <c r="C233" s="155" t="s">
        <v>394</v>
      </c>
      <c r="D233" s="155" t="s">
        <v>128</v>
      </c>
      <c r="E233" s="156" t="s">
        <v>428</v>
      </c>
      <c r="F233" s="157" t="s">
        <v>429</v>
      </c>
      <c r="G233" s="158" t="s">
        <v>183</v>
      </c>
      <c r="H233" s="159">
        <v>17.5</v>
      </c>
      <c r="I233" s="160">
        <v>0</v>
      </c>
      <c r="J233" s="160">
        <f t="shared" si="10"/>
        <v>0</v>
      </c>
      <c r="K233" s="161"/>
      <c r="L233" s="30"/>
      <c r="M233" s="162" t="s">
        <v>1</v>
      </c>
      <c r="N233" s="163" t="s">
        <v>33</v>
      </c>
      <c r="O233" s="164">
        <v>0.67220000000000002</v>
      </c>
      <c r="P233" s="164">
        <f t="shared" si="11"/>
        <v>11.763500000000001</v>
      </c>
      <c r="Q233" s="164">
        <v>1.2703899999999999E-4</v>
      </c>
      <c r="R233" s="164">
        <f t="shared" si="12"/>
        <v>2.2231824999999999E-3</v>
      </c>
      <c r="S233" s="164">
        <v>0</v>
      </c>
      <c r="T233" s="165">
        <f t="shared" si="13"/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166" t="s">
        <v>203</v>
      </c>
      <c r="AT233" s="166" t="s">
        <v>128</v>
      </c>
      <c r="AU233" s="166" t="s">
        <v>108</v>
      </c>
      <c r="AY233" s="17" t="s">
        <v>125</v>
      </c>
      <c r="BE233" s="167">
        <f t="shared" si="14"/>
        <v>0</v>
      </c>
      <c r="BF233" s="167">
        <f t="shared" si="15"/>
        <v>0</v>
      </c>
      <c r="BG233" s="167">
        <f t="shared" si="16"/>
        <v>0</v>
      </c>
      <c r="BH233" s="167">
        <f t="shared" si="17"/>
        <v>0</v>
      </c>
      <c r="BI233" s="167">
        <f t="shared" si="18"/>
        <v>0</v>
      </c>
      <c r="BJ233" s="17" t="s">
        <v>108</v>
      </c>
      <c r="BK233" s="167">
        <f t="shared" si="19"/>
        <v>0</v>
      </c>
      <c r="BL233" s="17" t="s">
        <v>203</v>
      </c>
      <c r="BM233" s="166" t="s">
        <v>822</v>
      </c>
    </row>
    <row r="234" spans="1:65" s="2" customFormat="1" ht="16.5" customHeight="1">
      <c r="A234" s="29"/>
      <c r="B234" s="122"/>
      <c r="C234" s="155" t="s">
        <v>398</v>
      </c>
      <c r="D234" s="155" t="s">
        <v>128</v>
      </c>
      <c r="E234" s="156" t="s">
        <v>436</v>
      </c>
      <c r="F234" s="157" t="s">
        <v>437</v>
      </c>
      <c r="G234" s="158" t="s">
        <v>183</v>
      </c>
      <c r="H234" s="159">
        <v>18</v>
      </c>
      <c r="I234" s="160">
        <v>0</v>
      </c>
      <c r="J234" s="160">
        <f t="shared" si="10"/>
        <v>0</v>
      </c>
      <c r="K234" s="161"/>
      <c r="L234" s="30"/>
      <c r="M234" s="162" t="s">
        <v>1</v>
      </c>
      <c r="N234" s="163" t="s">
        <v>33</v>
      </c>
      <c r="O234" s="164">
        <v>1.5874900000000001</v>
      </c>
      <c r="P234" s="164">
        <f t="shared" si="11"/>
        <v>28.574820000000003</v>
      </c>
      <c r="Q234" s="164">
        <v>1.5129999999999999E-4</v>
      </c>
      <c r="R234" s="164">
        <f t="shared" si="12"/>
        <v>2.7234E-3</v>
      </c>
      <c r="S234" s="164">
        <v>0</v>
      </c>
      <c r="T234" s="165">
        <f t="shared" si="13"/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66" t="s">
        <v>203</v>
      </c>
      <c r="AT234" s="166" t="s">
        <v>128</v>
      </c>
      <c r="AU234" s="166" t="s">
        <v>108</v>
      </c>
      <c r="AY234" s="17" t="s">
        <v>125</v>
      </c>
      <c r="BE234" s="167">
        <f t="shared" si="14"/>
        <v>0</v>
      </c>
      <c r="BF234" s="167">
        <f t="shared" si="15"/>
        <v>0</v>
      </c>
      <c r="BG234" s="167">
        <f t="shared" si="16"/>
        <v>0</v>
      </c>
      <c r="BH234" s="167">
        <f t="shared" si="17"/>
        <v>0</v>
      </c>
      <c r="BI234" s="167">
        <f t="shared" si="18"/>
        <v>0</v>
      </c>
      <c r="BJ234" s="17" t="s">
        <v>108</v>
      </c>
      <c r="BK234" s="167">
        <f t="shared" si="19"/>
        <v>0</v>
      </c>
      <c r="BL234" s="17" t="s">
        <v>203</v>
      </c>
      <c r="BM234" s="166" t="s">
        <v>823</v>
      </c>
    </row>
    <row r="235" spans="1:65" s="2" customFormat="1" ht="24" customHeight="1">
      <c r="A235" s="29"/>
      <c r="B235" s="122"/>
      <c r="C235" s="155" t="s">
        <v>402</v>
      </c>
      <c r="D235" s="155" t="s">
        <v>128</v>
      </c>
      <c r="E235" s="156" t="s">
        <v>440</v>
      </c>
      <c r="F235" s="157" t="s">
        <v>441</v>
      </c>
      <c r="G235" s="158" t="s">
        <v>183</v>
      </c>
      <c r="H235" s="159">
        <v>13.5</v>
      </c>
      <c r="I235" s="160">
        <v>0</v>
      </c>
      <c r="J235" s="160">
        <f t="shared" si="10"/>
        <v>0</v>
      </c>
      <c r="K235" s="161"/>
      <c r="L235" s="30"/>
      <c r="M235" s="162" t="s">
        <v>1</v>
      </c>
      <c r="N235" s="163" t="s">
        <v>33</v>
      </c>
      <c r="O235" s="164">
        <v>0.56650999999999996</v>
      </c>
      <c r="P235" s="164">
        <f t="shared" si="11"/>
        <v>7.6478849999999996</v>
      </c>
      <c r="Q235" s="164">
        <v>3.3729000000000002E-5</v>
      </c>
      <c r="R235" s="164">
        <f t="shared" si="12"/>
        <v>4.5534150000000001E-4</v>
      </c>
      <c r="S235" s="164">
        <v>0</v>
      </c>
      <c r="T235" s="165">
        <f t="shared" si="13"/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66" t="s">
        <v>203</v>
      </c>
      <c r="AT235" s="166" t="s">
        <v>128</v>
      </c>
      <c r="AU235" s="166" t="s">
        <v>108</v>
      </c>
      <c r="AY235" s="17" t="s">
        <v>125</v>
      </c>
      <c r="BE235" s="167">
        <f t="shared" si="14"/>
        <v>0</v>
      </c>
      <c r="BF235" s="167">
        <f t="shared" si="15"/>
        <v>0</v>
      </c>
      <c r="BG235" s="167">
        <f t="shared" si="16"/>
        <v>0</v>
      </c>
      <c r="BH235" s="167">
        <f t="shared" si="17"/>
        <v>0</v>
      </c>
      <c r="BI235" s="167">
        <f t="shared" si="18"/>
        <v>0</v>
      </c>
      <c r="BJ235" s="17" t="s">
        <v>108</v>
      </c>
      <c r="BK235" s="167">
        <f t="shared" si="19"/>
        <v>0</v>
      </c>
      <c r="BL235" s="17" t="s">
        <v>203</v>
      </c>
      <c r="BM235" s="166" t="s">
        <v>824</v>
      </c>
    </row>
    <row r="236" spans="1:65" s="2" customFormat="1" ht="24" customHeight="1">
      <c r="A236" s="29"/>
      <c r="B236" s="122"/>
      <c r="C236" s="155" t="s">
        <v>406</v>
      </c>
      <c r="D236" s="155" t="s">
        <v>128</v>
      </c>
      <c r="E236" s="156" t="s">
        <v>825</v>
      </c>
      <c r="F236" s="157" t="s">
        <v>826</v>
      </c>
      <c r="G236" s="158" t="s">
        <v>183</v>
      </c>
      <c r="H236" s="159">
        <v>85</v>
      </c>
      <c r="I236" s="160">
        <v>0</v>
      </c>
      <c r="J236" s="160">
        <f t="shared" si="10"/>
        <v>0</v>
      </c>
      <c r="K236" s="161"/>
      <c r="L236" s="30"/>
      <c r="M236" s="162" t="s">
        <v>1</v>
      </c>
      <c r="N236" s="163" t="s">
        <v>33</v>
      </c>
      <c r="O236" s="164">
        <v>0.76</v>
      </c>
      <c r="P236" s="164">
        <f t="shared" si="11"/>
        <v>64.599999999999994</v>
      </c>
      <c r="Q236" s="164">
        <v>2.2000000000000001E-4</v>
      </c>
      <c r="R236" s="164">
        <f t="shared" si="12"/>
        <v>1.8700000000000001E-2</v>
      </c>
      <c r="S236" s="164">
        <v>0</v>
      </c>
      <c r="T236" s="165">
        <f t="shared" si="13"/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66" t="s">
        <v>203</v>
      </c>
      <c r="AT236" s="166" t="s">
        <v>128</v>
      </c>
      <c r="AU236" s="166" t="s">
        <v>108</v>
      </c>
      <c r="AY236" s="17" t="s">
        <v>125</v>
      </c>
      <c r="BE236" s="167">
        <f t="shared" si="14"/>
        <v>0</v>
      </c>
      <c r="BF236" s="167">
        <f t="shared" si="15"/>
        <v>0</v>
      </c>
      <c r="BG236" s="167">
        <f t="shared" si="16"/>
        <v>0</v>
      </c>
      <c r="BH236" s="167">
        <f t="shared" si="17"/>
        <v>0</v>
      </c>
      <c r="BI236" s="167">
        <f t="shared" si="18"/>
        <v>0</v>
      </c>
      <c r="BJ236" s="17" t="s">
        <v>108</v>
      </c>
      <c r="BK236" s="167">
        <f t="shared" si="19"/>
        <v>0</v>
      </c>
      <c r="BL236" s="17" t="s">
        <v>203</v>
      </c>
      <c r="BM236" s="166" t="s">
        <v>827</v>
      </c>
    </row>
    <row r="237" spans="1:65" s="2" customFormat="1" ht="36" customHeight="1">
      <c r="A237" s="29"/>
      <c r="B237" s="122"/>
      <c r="C237" s="155" t="s">
        <v>410</v>
      </c>
      <c r="D237" s="155" t="s">
        <v>128</v>
      </c>
      <c r="E237" s="156" t="s">
        <v>465</v>
      </c>
      <c r="F237" s="157" t="s">
        <v>466</v>
      </c>
      <c r="G237" s="158" t="s">
        <v>183</v>
      </c>
      <c r="H237" s="159">
        <v>9.1999999999999993</v>
      </c>
      <c r="I237" s="160">
        <v>0</v>
      </c>
      <c r="J237" s="160">
        <f t="shared" si="10"/>
        <v>0</v>
      </c>
      <c r="K237" s="161"/>
      <c r="L237" s="30"/>
      <c r="M237" s="162" t="s">
        <v>1</v>
      </c>
      <c r="N237" s="163" t="s">
        <v>33</v>
      </c>
      <c r="O237" s="164">
        <v>3.3168799999999998</v>
      </c>
      <c r="P237" s="164">
        <f t="shared" si="11"/>
        <v>30.515295999999996</v>
      </c>
      <c r="Q237" s="164">
        <v>6.0384000000000002E-4</v>
      </c>
      <c r="R237" s="164">
        <f t="shared" si="12"/>
        <v>5.555328E-3</v>
      </c>
      <c r="S237" s="164">
        <v>0</v>
      </c>
      <c r="T237" s="165">
        <f t="shared" si="13"/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66" t="s">
        <v>203</v>
      </c>
      <c r="AT237" s="166" t="s">
        <v>128</v>
      </c>
      <c r="AU237" s="166" t="s">
        <v>108</v>
      </c>
      <c r="AY237" s="17" t="s">
        <v>125</v>
      </c>
      <c r="BE237" s="167">
        <f t="shared" si="14"/>
        <v>0</v>
      </c>
      <c r="BF237" s="167">
        <f t="shared" si="15"/>
        <v>0</v>
      </c>
      <c r="BG237" s="167">
        <f t="shared" si="16"/>
        <v>0</v>
      </c>
      <c r="BH237" s="167">
        <f t="shared" si="17"/>
        <v>0</v>
      </c>
      <c r="BI237" s="167">
        <f t="shared" si="18"/>
        <v>0</v>
      </c>
      <c r="BJ237" s="17" t="s">
        <v>108</v>
      </c>
      <c r="BK237" s="167">
        <f t="shared" si="19"/>
        <v>0</v>
      </c>
      <c r="BL237" s="17" t="s">
        <v>203</v>
      </c>
      <c r="BM237" s="166" t="s">
        <v>828</v>
      </c>
    </row>
    <row r="238" spans="1:65" s="13" customFormat="1">
      <c r="B238" s="168"/>
      <c r="D238" s="169" t="s">
        <v>134</v>
      </c>
      <c r="E238" s="170" t="s">
        <v>1</v>
      </c>
      <c r="F238" s="171" t="s">
        <v>829</v>
      </c>
      <c r="H238" s="172">
        <v>9.1999999999999993</v>
      </c>
      <c r="L238" s="168"/>
      <c r="M238" s="173"/>
      <c r="N238" s="174"/>
      <c r="O238" s="174"/>
      <c r="P238" s="174"/>
      <c r="Q238" s="174"/>
      <c r="R238" s="174"/>
      <c r="S238" s="174"/>
      <c r="T238" s="175"/>
      <c r="AT238" s="170" t="s">
        <v>134</v>
      </c>
      <c r="AU238" s="170" t="s">
        <v>108</v>
      </c>
      <c r="AV238" s="13" t="s">
        <v>108</v>
      </c>
      <c r="AW238" s="13" t="s">
        <v>24</v>
      </c>
      <c r="AX238" s="13" t="s">
        <v>75</v>
      </c>
      <c r="AY238" s="170" t="s">
        <v>125</v>
      </c>
    </row>
    <row r="239" spans="1:65" s="2" customFormat="1" ht="24" customHeight="1">
      <c r="A239" s="29"/>
      <c r="B239" s="122"/>
      <c r="C239" s="155" t="s">
        <v>415</v>
      </c>
      <c r="D239" s="155" t="s">
        <v>128</v>
      </c>
      <c r="E239" s="156" t="s">
        <v>469</v>
      </c>
      <c r="F239" s="157" t="s">
        <v>470</v>
      </c>
      <c r="G239" s="158" t="s">
        <v>183</v>
      </c>
      <c r="H239" s="159">
        <v>56</v>
      </c>
      <c r="I239" s="160">
        <v>0</v>
      </c>
      <c r="J239" s="160">
        <f t="shared" ref="J239:J247" si="20">ROUND(I239*H239,2)</f>
        <v>0</v>
      </c>
      <c r="K239" s="161"/>
      <c r="L239" s="30"/>
      <c r="M239" s="162" t="s">
        <v>1</v>
      </c>
      <c r="N239" s="163" t="s">
        <v>33</v>
      </c>
      <c r="O239" s="164">
        <v>0.90581</v>
      </c>
      <c r="P239" s="164">
        <f t="shared" ref="P239:P247" si="21">O239*H239</f>
        <v>50.725360000000002</v>
      </c>
      <c r="Q239" s="164">
        <v>2.9886399999999999E-3</v>
      </c>
      <c r="R239" s="164">
        <f t="shared" ref="R239:R247" si="22">Q239*H239</f>
        <v>0.16736383999999999</v>
      </c>
      <c r="S239" s="164">
        <v>0</v>
      </c>
      <c r="T239" s="165">
        <f t="shared" ref="T239:T247" si="23"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66" t="s">
        <v>203</v>
      </c>
      <c r="AT239" s="166" t="s">
        <v>128</v>
      </c>
      <c r="AU239" s="166" t="s">
        <v>108</v>
      </c>
      <c r="AY239" s="17" t="s">
        <v>125</v>
      </c>
      <c r="BE239" s="167">
        <f t="shared" ref="BE239:BE247" si="24">IF(N239="základná",J239,0)</f>
        <v>0</v>
      </c>
      <c r="BF239" s="167">
        <f t="shared" ref="BF239:BF247" si="25">IF(N239="znížená",J239,0)</f>
        <v>0</v>
      </c>
      <c r="BG239" s="167">
        <f t="shared" ref="BG239:BG247" si="26">IF(N239="zákl. prenesená",J239,0)</f>
        <v>0</v>
      </c>
      <c r="BH239" s="167">
        <f t="shared" ref="BH239:BH247" si="27">IF(N239="zníž. prenesená",J239,0)</f>
        <v>0</v>
      </c>
      <c r="BI239" s="167">
        <f t="shared" ref="BI239:BI247" si="28">IF(N239="nulová",J239,0)</f>
        <v>0</v>
      </c>
      <c r="BJ239" s="17" t="s">
        <v>108</v>
      </c>
      <c r="BK239" s="167">
        <f t="shared" ref="BK239:BK247" si="29">ROUND(I239*H239,2)</f>
        <v>0</v>
      </c>
      <c r="BL239" s="17" t="s">
        <v>203</v>
      </c>
      <c r="BM239" s="166" t="s">
        <v>830</v>
      </c>
    </row>
    <row r="240" spans="1:65" s="2" customFormat="1" ht="24" customHeight="1">
      <c r="A240" s="29"/>
      <c r="B240" s="122"/>
      <c r="C240" s="155" t="s">
        <v>419</v>
      </c>
      <c r="D240" s="155" t="s">
        <v>128</v>
      </c>
      <c r="E240" s="156" t="s">
        <v>831</v>
      </c>
      <c r="F240" s="157" t="s">
        <v>832</v>
      </c>
      <c r="G240" s="158" t="s">
        <v>183</v>
      </c>
      <c r="H240" s="159">
        <v>13.5</v>
      </c>
      <c r="I240" s="160">
        <v>0</v>
      </c>
      <c r="J240" s="160">
        <f t="shared" si="20"/>
        <v>0</v>
      </c>
      <c r="K240" s="161"/>
      <c r="L240" s="30"/>
      <c r="M240" s="162" t="s">
        <v>1</v>
      </c>
      <c r="N240" s="163" t="s">
        <v>33</v>
      </c>
      <c r="O240" s="164">
        <v>0.61373</v>
      </c>
      <c r="P240" s="164">
        <f t="shared" si="21"/>
        <v>8.2853549999999991</v>
      </c>
      <c r="Q240" s="164">
        <v>1.59099E-4</v>
      </c>
      <c r="R240" s="164">
        <f t="shared" si="22"/>
        <v>2.1478364999999999E-3</v>
      </c>
      <c r="S240" s="164">
        <v>0</v>
      </c>
      <c r="T240" s="165">
        <f t="shared" si="23"/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66" t="s">
        <v>203</v>
      </c>
      <c r="AT240" s="166" t="s">
        <v>128</v>
      </c>
      <c r="AU240" s="166" t="s">
        <v>108</v>
      </c>
      <c r="AY240" s="17" t="s">
        <v>125</v>
      </c>
      <c r="BE240" s="167">
        <f t="shared" si="24"/>
        <v>0</v>
      </c>
      <c r="BF240" s="167">
        <f t="shared" si="25"/>
        <v>0</v>
      </c>
      <c r="BG240" s="167">
        <f t="shared" si="26"/>
        <v>0</v>
      </c>
      <c r="BH240" s="167">
        <f t="shared" si="27"/>
        <v>0</v>
      </c>
      <c r="BI240" s="167">
        <f t="shared" si="28"/>
        <v>0</v>
      </c>
      <c r="BJ240" s="17" t="s">
        <v>108</v>
      </c>
      <c r="BK240" s="167">
        <f t="shared" si="29"/>
        <v>0</v>
      </c>
      <c r="BL240" s="17" t="s">
        <v>203</v>
      </c>
      <c r="BM240" s="166" t="s">
        <v>833</v>
      </c>
    </row>
    <row r="241" spans="1:65" s="2" customFormat="1" ht="24" customHeight="1">
      <c r="A241" s="29"/>
      <c r="B241" s="122"/>
      <c r="C241" s="155" t="s">
        <v>423</v>
      </c>
      <c r="D241" s="155" t="s">
        <v>128</v>
      </c>
      <c r="E241" s="156" t="s">
        <v>477</v>
      </c>
      <c r="F241" s="157" t="s">
        <v>478</v>
      </c>
      <c r="G241" s="158" t="s">
        <v>183</v>
      </c>
      <c r="H241" s="159">
        <v>14</v>
      </c>
      <c r="I241" s="160">
        <v>0</v>
      </c>
      <c r="J241" s="160">
        <f t="shared" si="20"/>
        <v>0</v>
      </c>
      <c r="K241" s="161"/>
      <c r="L241" s="30"/>
      <c r="M241" s="162" t="s">
        <v>1</v>
      </c>
      <c r="N241" s="163" t="s">
        <v>33</v>
      </c>
      <c r="O241" s="164">
        <v>0.99880000000000002</v>
      </c>
      <c r="P241" s="164">
        <f t="shared" si="21"/>
        <v>13.9832</v>
      </c>
      <c r="Q241" s="164">
        <v>5.41907E-4</v>
      </c>
      <c r="R241" s="164">
        <f t="shared" si="22"/>
        <v>7.5866980000000002E-3</v>
      </c>
      <c r="S241" s="164">
        <v>0</v>
      </c>
      <c r="T241" s="165">
        <f t="shared" si="23"/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66" t="s">
        <v>203</v>
      </c>
      <c r="AT241" s="166" t="s">
        <v>128</v>
      </c>
      <c r="AU241" s="166" t="s">
        <v>108</v>
      </c>
      <c r="AY241" s="17" t="s">
        <v>125</v>
      </c>
      <c r="BE241" s="167">
        <f t="shared" si="24"/>
        <v>0</v>
      </c>
      <c r="BF241" s="167">
        <f t="shared" si="25"/>
        <v>0</v>
      </c>
      <c r="BG241" s="167">
        <f t="shared" si="26"/>
        <v>0</v>
      </c>
      <c r="BH241" s="167">
        <f t="shared" si="27"/>
        <v>0</v>
      </c>
      <c r="BI241" s="167">
        <f t="shared" si="28"/>
        <v>0</v>
      </c>
      <c r="BJ241" s="17" t="s">
        <v>108</v>
      </c>
      <c r="BK241" s="167">
        <f t="shared" si="29"/>
        <v>0</v>
      </c>
      <c r="BL241" s="17" t="s">
        <v>203</v>
      </c>
      <c r="BM241" s="166" t="s">
        <v>834</v>
      </c>
    </row>
    <row r="242" spans="1:65" s="2" customFormat="1" ht="16.5" customHeight="1">
      <c r="A242" s="29"/>
      <c r="B242" s="122"/>
      <c r="C242" s="155" t="s">
        <v>427</v>
      </c>
      <c r="D242" s="155" t="s">
        <v>128</v>
      </c>
      <c r="E242" s="156" t="s">
        <v>481</v>
      </c>
      <c r="F242" s="157" t="s">
        <v>482</v>
      </c>
      <c r="G242" s="158" t="s">
        <v>178</v>
      </c>
      <c r="H242" s="159">
        <v>2</v>
      </c>
      <c r="I242" s="160">
        <v>0</v>
      </c>
      <c r="J242" s="160">
        <f t="shared" si="20"/>
        <v>0</v>
      </c>
      <c r="K242" s="161"/>
      <c r="L242" s="30"/>
      <c r="M242" s="162" t="s">
        <v>1</v>
      </c>
      <c r="N242" s="163" t="s">
        <v>33</v>
      </c>
      <c r="O242" s="164">
        <v>0.90097000000000005</v>
      </c>
      <c r="P242" s="164">
        <f t="shared" si="21"/>
        <v>1.8019400000000001</v>
      </c>
      <c r="Q242" s="164">
        <v>1.3999999999999999E-4</v>
      </c>
      <c r="R242" s="164">
        <f t="shared" si="22"/>
        <v>2.7999999999999998E-4</v>
      </c>
      <c r="S242" s="164">
        <v>0</v>
      </c>
      <c r="T242" s="165">
        <f t="shared" si="23"/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66" t="s">
        <v>203</v>
      </c>
      <c r="AT242" s="166" t="s">
        <v>128</v>
      </c>
      <c r="AU242" s="166" t="s">
        <v>108</v>
      </c>
      <c r="AY242" s="17" t="s">
        <v>125</v>
      </c>
      <c r="BE242" s="167">
        <f t="shared" si="24"/>
        <v>0</v>
      </c>
      <c r="BF242" s="167">
        <f t="shared" si="25"/>
        <v>0</v>
      </c>
      <c r="BG242" s="167">
        <f t="shared" si="26"/>
        <v>0</v>
      </c>
      <c r="BH242" s="167">
        <f t="shared" si="27"/>
        <v>0</v>
      </c>
      <c r="BI242" s="167">
        <f t="shared" si="28"/>
        <v>0</v>
      </c>
      <c r="BJ242" s="17" t="s">
        <v>108</v>
      </c>
      <c r="BK242" s="167">
        <f t="shared" si="29"/>
        <v>0</v>
      </c>
      <c r="BL242" s="17" t="s">
        <v>203</v>
      </c>
      <c r="BM242" s="166" t="s">
        <v>835</v>
      </c>
    </row>
    <row r="243" spans="1:65" s="2" customFormat="1" ht="16.5" customHeight="1">
      <c r="A243" s="29"/>
      <c r="B243" s="122"/>
      <c r="C243" s="155" t="s">
        <v>431</v>
      </c>
      <c r="D243" s="155" t="s">
        <v>128</v>
      </c>
      <c r="E243" s="156" t="s">
        <v>485</v>
      </c>
      <c r="F243" s="157" t="s">
        <v>486</v>
      </c>
      <c r="G243" s="158" t="s">
        <v>178</v>
      </c>
      <c r="H243" s="159">
        <v>3</v>
      </c>
      <c r="I243" s="160">
        <v>0</v>
      </c>
      <c r="J243" s="160">
        <f t="shared" si="20"/>
        <v>0</v>
      </c>
      <c r="K243" s="161"/>
      <c r="L243" s="30"/>
      <c r="M243" s="162" t="s">
        <v>1</v>
      </c>
      <c r="N243" s="163" t="s">
        <v>33</v>
      </c>
      <c r="O243" s="164">
        <v>0.90097000000000005</v>
      </c>
      <c r="P243" s="164">
        <f t="shared" si="21"/>
        <v>2.7029100000000001</v>
      </c>
      <c r="Q243" s="164">
        <v>1.3999999999999999E-4</v>
      </c>
      <c r="R243" s="164">
        <f t="shared" si="22"/>
        <v>4.1999999999999996E-4</v>
      </c>
      <c r="S243" s="164">
        <v>0</v>
      </c>
      <c r="T243" s="165">
        <f t="shared" si="23"/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66" t="s">
        <v>203</v>
      </c>
      <c r="AT243" s="166" t="s">
        <v>128</v>
      </c>
      <c r="AU243" s="166" t="s">
        <v>108</v>
      </c>
      <c r="AY243" s="17" t="s">
        <v>125</v>
      </c>
      <c r="BE243" s="167">
        <f t="shared" si="24"/>
        <v>0</v>
      </c>
      <c r="BF243" s="167">
        <f t="shared" si="25"/>
        <v>0</v>
      </c>
      <c r="BG243" s="167">
        <f t="shared" si="26"/>
        <v>0</v>
      </c>
      <c r="BH243" s="167">
        <f t="shared" si="27"/>
        <v>0</v>
      </c>
      <c r="BI243" s="167">
        <f t="shared" si="28"/>
        <v>0</v>
      </c>
      <c r="BJ243" s="17" t="s">
        <v>108</v>
      </c>
      <c r="BK243" s="167">
        <f t="shared" si="29"/>
        <v>0</v>
      </c>
      <c r="BL243" s="17" t="s">
        <v>203</v>
      </c>
      <c r="BM243" s="166" t="s">
        <v>836</v>
      </c>
    </row>
    <row r="244" spans="1:65" s="2" customFormat="1" ht="16.5" customHeight="1">
      <c r="A244" s="29"/>
      <c r="B244" s="122"/>
      <c r="C244" s="155" t="s">
        <v>435</v>
      </c>
      <c r="D244" s="155" t="s">
        <v>128</v>
      </c>
      <c r="E244" s="156" t="s">
        <v>489</v>
      </c>
      <c r="F244" s="157" t="s">
        <v>490</v>
      </c>
      <c r="G244" s="158" t="s">
        <v>178</v>
      </c>
      <c r="H244" s="159">
        <v>3</v>
      </c>
      <c r="I244" s="160">
        <v>0</v>
      </c>
      <c r="J244" s="160">
        <f t="shared" si="20"/>
        <v>0</v>
      </c>
      <c r="K244" s="161"/>
      <c r="L244" s="30"/>
      <c r="M244" s="162" t="s">
        <v>1</v>
      </c>
      <c r="N244" s="163" t="s">
        <v>33</v>
      </c>
      <c r="O244" s="164">
        <v>0.90097000000000005</v>
      </c>
      <c r="P244" s="164">
        <f t="shared" si="21"/>
        <v>2.7029100000000001</v>
      </c>
      <c r="Q244" s="164">
        <v>1.3999999999999999E-4</v>
      </c>
      <c r="R244" s="164">
        <f t="shared" si="22"/>
        <v>4.1999999999999996E-4</v>
      </c>
      <c r="S244" s="164">
        <v>0</v>
      </c>
      <c r="T244" s="165">
        <f t="shared" si="23"/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66" t="s">
        <v>203</v>
      </c>
      <c r="AT244" s="166" t="s">
        <v>128</v>
      </c>
      <c r="AU244" s="166" t="s">
        <v>108</v>
      </c>
      <c r="AY244" s="17" t="s">
        <v>125</v>
      </c>
      <c r="BE244" s="167">
        <f t="shared" si="24"/>
        <v>0</v>
      </c>
      <c r="BF244" s="167">
        <f t="shared" si="25"/>
        <v>0</v>
      </c>
      <c r="BG244" s="167">
        <f t="shared" si="26"/>
        <v>0</v>
      </c>
      <c r="BH244" s="167">
        <f t="shared" si="27"/>
        <v>0</v>
      </c>
      <c r="BI244" s="167">
        <f t="shared" si="28"/>
        <v>0</v>
      </c>
      <c r="BJ244" s="17" t="s">
        <v>108</v>
      </c>
      <c r="BK244" s="167">
        <f t="shared" si="29"/>
        <v>0</v>
      </c>
      <c r="BL244" s="17" t="s">
        <v>203</v>
      </c>
      <c r="BM244" s="166" t="s">
        <v>837</v>
      </c>
    </row>
    <row r="245" spans="1:65" s="2" customFormat="1" ht="16.5" customHeight="1">
      <c r="A245" s="29"/>
      <c r="B245" s="122"/>
      <c r="C245" s="155" t="s">
        <v>439</v>
      </c>
      <c r="D245" s="155" t="s">
        <v>128</v>
      </c>
      <c r="E245" s="156" t="s">
        <v>493</v>
      </c>
      <c r="F245" s="157" t="s">
        <v>494</v>
      </c>
      <c r="G245" s="158" t="s">
        <v>178</v>
      </c>
      <c r="H245" s="159">
        <v>2</v>
      </c>
      <c r="I245" s="160">
        <v>0</v>
      </c>
      <c r="J245" s="160">
        <f t="shared" si="20"/>
        <v>0</v>
      </c>
      <c r="K245" s="161"/>
      <c r="L245" s="30"/>
      <c r="M245" s="162" t="s">
        <v>1</v>
      </c>
      <c r="N245" s="163" t="s">
        <v>33</v>
      </c>
      <c r="O245" s="164">
        <v>0.90097000000000005</v>
      </c>
      <c r="P245" s="164">
        <f t="shared" si="21"/>
        <v>1.8019400000000001</v>
      </c>
      <c r="Q245" s="164">
        <v>1.3999999999999999E-4</v>
      </c>
      <c r="R245" s="164">
        <f t="shared" si="22"/>
        <v>2.7999999999999998E-4</v>
      </c>
      <c r="S245" s="164">
        <v>0</v>
      </c>
      <c r="T245" s="165">
        <f t="shared" si="23"/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66" t="s">
        <v>203</v>
      </c>
      <c r="AT245" s="166" t="s">
        <v>128</v>
      </c>
      <c r="AU245" s="166" t="s">
        <v>108</v>
      </c>
      <c r="AY245" s="17" t="s">
        <v>125</v>
      </c>
      <c r="BE245" s="167">
        <f t="shared" si="24"/>
        <v>0</v>
      </c>
      <c r="BF245" s="167">
        <f t="shared" si="25"/>
        <v>0</v>
      </c>
      <c r="BG245" s="167">
        <f t="shared" si="26"/>
        <v>0</v>
      </c>
      <c r="BH245" s="167">
        <f t="shared" si="27"/>
        <v>0</v>
      </c>
      <c r="BI245" s="167">
        <f t="shared" si="28"/>
        <v>0</v>
      </c>
      <c r="BJ245" s="17" t="s">
        <v>108</v>
      </c>
      <c r="BK245" s="167">
        <f t="shared" si="29"/>
        <v>0</v>
      </c>
      <c r="BL245" s="17" t="s">
        <v>203</v>
      </c>
      <c r="BM245" s="166" t="s">
        <v>838</v>
      </c>
    </row>
    <row r="246" spans="1:65" s="2" customFormat="1" ht="16.5" customHeight="1">
      <c r="A246" s="29"/>
      <c r="B246" s="122"/>
      <c r="C246" s="155" t="s">
        <v>443</v>
      </c>
      <c r="D246" s="155" t="s">
        <v>128</v>
      </c>
      <c r="E246" s="156" t="s">
        <v>497</v>
      </c>
      <c r="F246" s="157" t="s">
        <v>498</v>
      </c>
      <c r="G246" s="158" t="s">
        <v>178</v>
      </c>
      <c r="H246" s="159">
        <v>10</v>
      </c>
      <c r="I246" s="160">
        <v>0</v>
      </c>
      <c r="J246" s="160">
        <f t="shared" si="20"/>
        <v>0</v>
      </c>
      <c r="K246" s="161"/>
      <c r="L246" s="30"/>
      <c r="M246" s="162" t="s">
        <v>1</v>
      </c>
      <c r="N246" s="163" t="s">
        <v>33</v>
      </c>
      <c r="O246" s="164">
        <v>0.05</v>
      </c>
      <c r="P246" s="164">
        <f t="shared" si="21"/>
        <v>0.5</v>
      </c>
      <c r="Q246" s="164">
        <v>2.5000000000000001E-4</v>
      </c>
      <c r="R246" s="164">
        <f t="shared" si="22"/>
        <v>2.5000000000000001E-3</v>
      </c>
      <c r="S246" s="164">
        <v>0</v>
      </c>
      <c r="T246" s="165">
        <f t="shared" si="23"/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66" t="s">
        <v>203</v>
      </c>
      <c r="AT246" s="166" t="s">
        <v>128</v>
      </c>
      <c r="AU246" s="166" t="s">
        <v>108</v>
      </c>
      <c r="AY246" s="17" t="s">
        <v>125</v>
      </c>
      <c r="BE246" s="167">
        <f t="shared" si="24"/>
        <v>0</v>
      </c>
      <c r="BF246" s="167">
        <f t="shared" si="25"/>
        <v>0</v>
      </c>
      <c r="BG246" s="167">
        <f t="shared" si="26"/>
        <v>0</v>
      </c>
      <c r="BH246" s="167">
        <f t="shared" si="27"/>
        <v>0</v>
      </c>
      <c r="BI246" s="167">
        <f t="shared" si="28"/>
        <v>0</v>
      </c>
      <c r="BJ246" s="17" t="s">
        <v>108</v>
      </c>
      <c r="BK246" s="167">
        <f t="shared" si="29"/>
        <v>0</v>
      </c>
      <c r="BL246" s="17" t="s">
        <v>203</v>
      </c>
      <c r="BM246" s="166" t="s">
        <v>839</v>
      </c>
    </row>
    <row r="247" spans="1:65" s="2" customFormat="1" ht="24" customHeight="1">
      <c r="A247" s="29"/>
      <c r="B247" s="122"/>
      <c r="C247" s="155" t="s">
        <v>447</v>
      </c>
      <c r="D247" s="155" t="s">
        <v>128</v>
      </c>
      <c r="E247" s="156" t="s">
        <v>501</v>
      </c>
      <c r="F247" s="157" t="s">
        <v>502</v>
      </c>
      <c r="G247" s="158" t="s">
        <v>264</v>
      </c>
      <c r="H247" s="159">
        <v>114.032</v>
      </c>
      <c r="I247" s="160">
        <v>0</v>
      </c>
      <c r="J247" s="160">
        <f t="shared" si="20"/>
        <v>0</v>
      </c>
      <c r="K247" s="161"/>
      <c r="L247" s="30"/>
      <c r="M247" s="162" t="s">
        <v>1</v>
      </c>
      <c r="N247" s="163" t="s">
        <v>33</v>
      </c>
      <c r="O247" s="164">
        <v>0</v>
      </c>
      <c r="P247" s="164">
        <f t="shared" si="21"/>
        <v>0</v>
      </c>
      <c r="Q247" s="164">
        <v>0</v>
      </c>
      <c r="R247" s="164">
        <f t="shared" si="22"/>
        <v>0</v>
      </c>
      <c r="S247" s="164">
        <v>0</v>
      </c>
      <c r="T247" s="165">
        <f t="shared" si="23"/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66" t="s">
        <v>203</v>
      </c>
      <c r="AT247" s="166" t="s">
        <v>128</v>
      </c>
      <c r="AU247" s="166" t="s">
        <v>108</v>
      </c>
      <c r="AY247" s="17" t="s">
        <v>125</v>
      </c>
      <c r="BE247" s="167">
        <f t="shared" si="24"/>
        <v>0</v>
      </c>
      <c r="BF247" s="167">
        <f t="shared" si="25"/>
        <v>0</v>
      </c>
      <c r="BG247" s="167">
        <f t="shared" si="26"/>
        <v>0</v>
      </c>
      <c r="BH247" s="167">
        <f t="shared" si="27"/>
        <v>0</v>
      </c>
      <c r="BI247" s="167">
        <f t="shared" si="28"/>
        <v>0</v>
      </c>
      <c r="BJ247" s="17" t="s">
        <v>108</v>
      </c>
      <c r="BK247" s="167">
        <f t="shared" si="29"/>
        <v>0</v>
      </c>
      <c r="BL247" s="17" t="s">
        <v>203</v>
      </c>
      <c r="BM247" s="166" t="s">
        <v>840</v>
      </c>
    </row>
    <row r="248" spans="1:65" s="12" customFormat="1" ht="22.9" customHeight="1">
      <c r="B248" s="143"/>
      <c r="D248" s="144" t="s">
        <v>66</v>
      </c>
      <c r="E248" s="153" t="s">
        <v>504</v>
      </c>
      <c r="F248" s="153" t="s">
        <v>505</v>
      </c>
      <c r="J248" s="154">
        <f>BK248</f>
        <v>0</v>
      </c>
      <c r="L248" s="143"/>
      <c r="M248" s="147"/>
      <c r="N248" s="148"/>
      <c r="O248" s="148"/>
      <c r="P248" s="149">
        <f>SUM(P249:P280)</f>
        <v>576.71834799999999</v>
      </c>
      <c r="Q248" s="148"/>
      <c r="R248" s="149">
        <f>SUM(R249:R280)</f>
        <v>0.49589189999999994</v>
      </c>
      <c r="S248" s="148"/>
      <c r="T248" s="150">
        <f>SUM(T249:T280)</f>
        <v>21.278000000000002</v>
      </c>
      <c r="AR248" s="144" t="s">
        <v>108</v>
      </c>
      <c r="AT248" s="151" t="s">
        <v>66</v>
      </c>
      <c r="AU248" s="151" t="s">
        <v>75</v>
      </c>
      <c r="AY248" s="144" t="s">
        <v>125</v>
      </c>
      <c r="BK248" s="152">
        <f>SUM(BK249:BK280)</f>
        <v>0</v>
      </c>
    </row>
    <row r="249" spans="1:65" s="2" customFormat="1" ht="36" customHeight="1">
      <c r="A249" s="29"/>
      <c r="B249" s="122"/>
      <c r="C249" s="155" t="s">
        <v>451</v>
      </c>
      <c r="D249" s="155" t="s">
        <v>128</v>
      </c>
      <c r="E249" s="156" t="s">
        <v>507</v>
      </c>
      <c r="F249" s="157" t="s">
        <v>508</v>
      </c>
      <c r="G249" s="158" t="s">
        <v>140</v>
      </c>
      <c r="H249" s="159">
        <v>413</v>
      </c>
      <c r="I249" s="160">
        <v>0</v>
      </c>
      <c r="J249" s="160">
        <f t="shared" ref="J249:J257" si="30">ROUND(I249*H249,2)</f>
        <v>0</v>
      </c>
      <c r="K249" s="161"/>
      <c r="L249" s="30"/>
      <c r="M249" s="162" t="s">
        <v>1</v>
      </c>
      <c r="N249" s="163" t="s">
        <v>33</v>
      </c>
      <c r="O249" s="164">
        <v>0.218</v>
      </c>
      <c r="P249" s="164">
        <f t="shared" ref="P249:P257" si="31">O249*H249</f>
        <v>90.034000000000006</v>
      </c>
      <c r="Q249" s="164">
        <v>0</v>
      </c>
      <c r="R249" s="164">
        <f t="shared" ref="R249:R257" si="32">Q249*H249</f>
        <v>0</v>
      </c>
      <c r="S249" s="164">
        <v>0.05</v>
      </c>
      <c r="T249" s="165">
        <f t="shared" ref="T249:T257" si="33">S249*H249</f>
        <v>20.650000000000002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66" t="s">
        <v>203</v>
      </c>
      <c r="AT249" s="166" t="s">
        <v>128</v>
      </c>
      <c r="AU249" s="166" t="s">
        <v>108</v>
      </c>
      <c r="AY249" s="17" t="s">
        <v>125</v>
      </c>
      <c r="BE249" s="167">
        <f t="shared" ref="BE249:BE257" si="34">IF(N249="základná",J249,0)</f>
        <v>0</v>
      </c>
      <c r="BF249" s="167">
        <f t="shared" ref="BF249:BF257" si="35">IF(N249="znížená",J249,0)</f>
        <v>0</v>
      </c>
      <c r="BG249" s="167">
        <f t="shared" ref="BG249:BG257" si="36">IF(N249="zákl. prenesená",J249,0)</f>
        <v>0</v>
      </c>
      <c r="BH249" s="167">
        <f t="shared" ref="BH249:BH257" si="37">IF(N249="zníž. prenesená",J249,0)</f>
        <v>0</v>
      </c>
      <c r="BI249" s="167">
        <f t="shared" ref="BI249:BI257" si="38">IF(N249="nulová",J249,0)</f>
        <v>0</v>
      </c>
      <c r="BJ249" s="17" t="s">
        <v>108</v>
      </c>
      <c r="BK249" s="167">
        <f t="shared" ref="BK249:BK257" si="39">ROUND(I249*H249,2)</f>
        <v>0</v>
      </c>
      <c r="BL249" s="17" t="s">
        <v>203</v>
      </c>
      <c r="BM249" s="166" t="s">
        <v>841</v>
      </c>
    </row>
    <row r="250" spans="1:65" s="2" customFormat="1" ht="24" customHeight="1">
      <c r="A250" s="29"/>
      <c r="B250" s="122"/>
      <c r="C250" s="155" t="s">
        <v>455</v>
      </c>
      <c r="D250" s="155" t="s">
        <v>128</v>
      </c>
      <c r="E250" s="156" t="s">
        <v>519</v>
      </c>
      <c r="F250" s="157" t="s">
        <v>919</v>
      </c>
      <c r="G250" s="158" t="s">
        <v>140</v>
      </c>
      <c r="H250" s="159">
        <v>413</v>
      </c>
      <c r="I250" s="160">
        <v>0</v>
      </c>
      <c r="J250" s="160">
        <f t="shared" si="30"/>
        <v>0</v>
      </c>
      <c r="K250" s="161"/>
      <c r="L250" s="30"/>
      <c r="M250" s="162" t="s">
        <v>1</v>
      </c>
      <c r="N250" s="163" t="s">
        <v>33</v>
      </c>
      <c r="O250" s="164">
        <v>0.73331000000000002</v>
      </c>
      <c r="P250" s="164">
        <f t="shared" si="31"/>
        <v>302.85703000000001</v>
      </c>
      <c r="Q250" s="164">
        <v>5.4739999999999997E-4</v>
      </c>
      <c r="R250" s="164">
        <f t="shared" si="32"/>
        <v>0.22607619999999998</v>
      </c>
      <c r="S250" s="164">
        <v>0</v>
      </c>
      <c r="T250" s="165">
        <f t="shared" si="33"/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66" t="s">
        <v>203</v>
      </c>
      <c r="AT250" s="166" t="s">
        <v>128</v>
      </c>
      <c r="AU250" s="166" t="s">
        <v>108</v>
      </c>
      <c r="AY250" s="17" t="s">
        <v>125</v>
      </c>
      <c r="BE250" s="167">
        <f t="shared" si="34"/>
        <v>0</v>
      </c>
      <c r="BF250" s="167">
        <f t="shared" si="35"/>
        <v>0</v>
      </c>
      <c r="BG250" s="167">
        <f t="shared" si="36"/>
        <v>0</v>
      </c>
      <c r="BH250" s="167">
        <f t="shared" si="37"/>
        <v>0</v>
      </c>
      <c r="BI250" s="167">
        <f t="shared" si="38"/>
        <v>0</v>
      </c>
      <c r="BJ250" s="17" t="s">
        <v>108</v>
      </c>
      <c r="BK250" s="167">
        <f t="shared" si="39"/>
        <v>0</v>
      </c>
      <c r="BL250" s="17" t="s">
        <v>203</v>
      </c>
      <c r="BM250" s="166" t="s">
        <v>842</v>
      </c>
    </row>
    <row r="251" spans="1:65" s="2" customFormat="1" ht="29.25" customHeight="1">
      <c r="A251" s="29"/>
      <c r="B251" s="122"/>
      <c r="C251" s="155" t="s">
        <v>460</v>
      </c>
      <c r="D251" s="155" t="s">
        <v>128</v>
      </c>
      <c r="E251" s="156" t="s">
        <v>523</v>
      </c>
      <c r="F251" s="157" t="s">
        <v>902</v>
      </c>
      <c r="G251" s="158" t="s">
        <v>183</v>
      </c>
      <c r="H251" s="159">
        <v>28.8</v>
      </c>
      <c r="I251" s="160">
        <v>0</v>
      </c>
      <c r="J251" s="160">
        <f t="shared" si="30"/>
        <v>0</v>
      </c>
      <c r="K251" s="161"/>
      <c r="L251" s="30"/>
      <c r="M251" s="162" t="s">
        <v>1</v>
      </c>
      <c r="N251" s="163" t="s">
        <v>33</v>
      </c>
      <c r="O251" s="164">
        <v>0.91425999999999996</v>
      </c>
      <c r="P251" s="164">
        <f t="shared" si="31"/>
        <v>26.330687999999999</v>
      </c>
      <c r="Q251" s="164">
        <v>1.7275000000000001E-3</v>
      </c>
      <c r="R251" s="164">
        <f t="shared" si="32"/>
        <v>4.9752000000000005E-2</v>
      </c>
      <c r="S251" s="164">
        <v>0</v>
      </c>
      <c r="T251" s="165">
        <f t="shared" si="33"/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66" t="s">
        <v>203</v>
      </c>
      <c r="AT251" s="166" t="s">
        <v>128</v>
      </c>
      <c r="AU251" s="166" t="s">
        <v>108</v>
      </c>
      <c r="AY251" s="17" t="s">
        <v>125</v>
      </c>
      <c r="BE251" s="167">
        <f t="shared" si="34"/>
        <v>0</v>
      </c>
      <c r="BF251" s="167">
        <f t="shared" si="35"/>
        <v>0</v>
      </c>
      <c r="BG251" s="167">
        <f t="shared" si="36"/>
        <v>0</v>
      </c>
      <c r="BH251" s="167">
        <f t="shared" si="37"/>
        <v>0</v>
      </c>
      <c r="BI251" s="167">
        <f t="shared" si="38"/>
        <v>0</v>
      </c>
      <c r="BJ251" s="17" t="s">
        <v>108</v>
      </c>
      <c r="BK251" s="167">
        <f t="shared" si="39"/>
        <v>0</v>
      </c>
      <c r="BL251" s="17" t="s">
        <v>203</v>
      </c>
      <c r="BM251" s="166" t="s">
        <v>843</v>
      </c>
    </row>
    <row r="252" spans="1:65" s="2" customFormat="1" ht="27.75" customHeight="1">
      <c r="A252" s="29"/>
      <c r="B252" s="122"/>
      <c r="C252" s="155" t="s">
        <v>464</v>
      </c>
      <c r="D252" s="155" t="s">
        <v>128</v>
      </c>
      <c r="E252" s="156" t="s">
        <v>526</v>
      </c>
      <c r="F252" s="157" t="s">
        <v>903</v>
      </c>
      <c r="G252" s="158" t="s">
        <v>183</v>
      </c>
      <c r="H252" s="159">
        <v>17</v>
      </c>
      <c r="I252" s="160">
        <v>0</v>
      </c>
      <c r="J252" s="160">
        <f t="shared" si="30"/>
        <v>0</v>
      </c>
      <c r="K252" s="161"/>
      <c r="L252" s="30"/>
      <c r="M252" s="162" t="s">
        <v>1</v>
      </c>
      <c r="N252" s="163" t="s">
        <v>33</v>
      </c>
      <c r="O252" s="164">
        <v>0.89468000000000003</v>
      </c>
      <c r="P252" s="164">
        <f t="shared" si="31"/>
        <v>15.20956</v>
      </c>
      <c r="Q252" s="164">
        <v>1.9525E-3</v>
      </c>
      <c r="R252" s="164">
        <f t="shared" si="32"/>
        <v>3.31925E-2</v>
      </c>
      <c r="S252" s="164">
        <v>0</v>
      </c>
      <c r="T252" s="165">
        <f t="shared" si="33"/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66" t="s">
        <v>203</v>
      </c>
      <c r="AT252" s="166" t="s">
        <v>128</v>
      </c>
      <c r="AU252" s="166" t="s">
        <v>108</v>
      </c>
      <c r="AY252" s="17" t="s">
        <v>125</v>
      </c>
      <c r="BE252" s="167">
        <f t="shared" si="34"/>
        <v>0</v>
      </c>
      <c r="BF252" s="167">
        <f t="shared" si="35"/>
        <v>0</v>
      </c>
      <c r="BG252" s="167">
        <f t="shared" si="36"/>
        <v>0</v>
      </c>
      <c r="BH252" s="167">
        <f t="shared" si="37"/>
        <v>0</v>
      </c>
      <c r="BI252" s="167">
        <f t="shared" si="38"/>
        <v>0</v>
      </c>
      <c r="BJ252" s="17" t="s">
        <v>108</v>
      </c>
      <c r="BK252" s="167">
        <f t="shared" si="39"/>
        <v>0</v>
      </c>
      <c r="BL252" s="17" t="s">
        <v>203</v>
      </c>
      <c r="BM252" s="166" t="s">
        <v>844</v>
      </c>
    </row>
    <row r="253" spans="1:65" s="2" customFormat="1" ht="16.5" customHeight="1">
      <c r="A253" s="29"/>
      <c r="B253" s="122"/>
      <c r="C253" s="155" t="s">
        <v>468</v>
      </c>
      <c r="D253" s="155" t="s">
        <v>128</v>
      </c>
      <c r="E253" s="156" t="s">
        <v>534</v>
      </c>
      <c r="F253" s="157" t="s">
        <v>904</v>
      </c>
      <c r="G253" s="158" t="s">
        <v>183</v>
      </c>
      <c r="H253" s="159">
        <v>21</v>
      </c>
      <c r="I253" s="160">
        <v>0</v>
      </c>
      <c r="J253" s="160">
        <f t="shared" si="30"/>
        <v>0</v>
      </c>
      <c r="K253" s="161"/>
      <c r="L253" s="30"/>
      <c r="M253" s="162" t="s">
        <v>1</v>
      </c>
      <c r="N253" s="163" t="s">
        <v>33</v>
      </c>
      <c r="O253" s="164">
        <v>0.75061</v>
      </c>
      <c r="P253" s="164">
        <f t="shared" si="31"/>
        <v>15.76281</v>
      </c>
      <c r="Q253" s="164">
        <v>1.8000000000000001E-4</v>
      </c>
      <c r="R253" s="164">
        <f t="shared" si="32"/>
        <v>3.7800000000000004E-3</v>
      </c>
      <c r="S253" s="164">
        <v>0</v>
      </c>
      <c r="T253" s="165">
        <f t="shared" si="33"/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66" t="s">
        <v>203</v>
      </c>
      <c r="AT253" s="166" t="s">
        <v>128</v>
      </c>
      <c r="AU253" s="166" t="s">
        <v>108</v>
      </c>
      <c r="AY253" s="17" t="s">
        <v>125</v>
      </c>
      <c r="BE253" s="167">
        <f t="shared" si="34"/>
        <v>0</v>
      </c>
      <c r="BF253" s="167">
        <f t="shared" si="35"/>
        <v>0</v>
      </c>
      <c r="BG253" s="167">
        <f t="shared" si="36"/>
        <v>0</v>
      </c>
      <c r="BH253" s="167">
        <f t="shared" si="37"/>
        <v>0</v>
      </c>
      <c r="BI253" s="167">
        <f t="shared" si="38"/>
        <v>0</v>
      </c>
      <c r="BJ253" s="17" t="s">
        <v>108</v>
      </c>
      <c r="BK253" s="167">
        <f t="shared" si="39"/>
        <v>0</v>
      </c>
      <c r="BL253" s="17" t="s">
        <v>203</v>
      </c>
      <c r="BM253" s="166" t="s">
        <v>845</v>
      </c>
    </row>
    <row r="254" spans="1:65" s="2" customFormat="1" ht="16.5" customHeight="1">
      <c r="A254" s="29"/>
      <c r="B254" s="122"/>
      <c r="C254" s="155" t="s">
        <v>472</v>
      </c>
      <c r="D254" s="155" t="s">
        <v>128</v>
      </c>
      <c r="E254" s="156" t="s">
        <v>537</v>
      </c>
      <c r="F254" s="157" t="s">
        <v>905</v>
      </c>
      <c r="G254" s="158" t="s">
        <v>183</v>
      </c>
      <c r="H254" s="159">
        <v>55.7</v>
      </c>
      <c r="I254" s="160">
        <v>0</v>
      </c>
      <c r="J254" s="160">
        <f t="shared" si="30"/>
        <v>0</v>
      </c>
      <c r="K254" s="161"/>
      <c r="L254" s="30"/>
      <c r="M254" s="162" t="s">
        <v>1</v>
      </c>
      <c r="N254" s="163" t="s">
        <v>33</v>
      </c>
      <c r="O254" s="164">
        <v>0.25090000000000001</v>
      </c>
      <c r="P254" s="164">
        <f t="shared" si="31"/>
        <v>13.975130000000002</v>
      </c>
      <c r="Q254" s="164">
        <v>1.6000000000000001E-4</v>
      </c>
      <c r="R254" s="164">
        <f t="shared" si="32"/>
        <v>8.9120000000000015E-3</v>
      </c>
      <c r="S254" s="164">
        <v>0</v>
      </c>
      <c r="T254" s="165">
        <f t="shared" si="33"/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66" t="s">
        <v>203</v>
      </c>
      <c r="AT254" s="166" t="s">
        <v>128</v>
      </c>
      <c r="AU254" s="166" t="s">
        <v>108</v>
      </c>
      <c r="AY254" s="17" t="s">
        <v>125</v>
      </c>
      <c r="BE254" s="167">
        <f t="shared" si="34"/>
        <v>0</v>
      </c>
      <c r="BF254" s="167">
        <f t="shared" si="35"/>
        <v>0</v>
      </c>
      <c r="BG254" s="167">
        <f t="shared" si="36"/>
        <v>0</v>
      </c>
      <c r="BH254" s="167">
        <f t="shared" si="37"/>
        <v>0</v>
      </c>
      <c r="BI254" s="167">
        <f t="shared" si="38"/>
        <v>0</v>
      </c>
      <c r="BJ254" s="17" t="s">
        <v>108</v>
      </c>
      <c r="BK254" s="167">
        <f t="shared" si="39"/>
        <v>0</v>
      </c>
      <c r="BL254" s="17" t="s">
        <v>203</v>
      </c>
      <c r="BM254" s="166" t="s">
        <v>846</v>
      </c>
    </row>
    <row r="255" spans="1:65" s="2" customFormat="1" ht="36" customHeight="1">
      <c r="A255" s="29"/>
      <c r="B255" s="122"/>
      <c r="C255" s="155" t="s">
        <v>476</v>
      </c>
      <c r="D255" s="155" t="s">
        <v>128</v>
      </c>
      <c r="E255" s="156" t="s">
        <v>511</v>
      </c>
      <c r="F255" s="157" t="s">
        <v>512</v>
      </c>
      <c r="G255" s="158" t="s">
        <v>183</v>
      </c>
      <c r="H255" s="159">
        <v>17</v>
      </c>
      <c r="I255" s="160">
        <v>0</v>
      </c>
      <c r="J255" s="160">
        <f t="shared" si="30"/>
        <v>0</v>
      </c>
      <c r="K255" s="161"/>
      <c r="L255" s="30"/>
      <c r="M255" s="162" t="s">
        <v>1</v>
      </c>
      <c r="N255" s="163" t="s">
        <v>33</v>
      </c>
      <c r="O255" s="164">
        <v>0.123</v>
      </c>
      <c r="P255" s="164">
        <f t="shared" si="31"/>
        <v>2.0910000000000002</v>
      </c>
      <c r="Q255" s="164">
        <v>0</v>
      </c>
      <c r="R255" s="164">
        <f t="shared" si="32"/>
        <v>0</v>
      </c>
      <c r="S255" s="164">
        <v>0.02</v>
      </c>
      <c r="T255" s="165">
        <f t="shared" si="33"/>
        <v>0.34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66" t="s">
        <v>203</v>
      </c>
      <c r="AT255" s="166" t="s">
        <v>128</v>
      </c>
      <c r="AU255" s="166" t="s">
        <v>108</v>
      </c>
      <c r="AY255" s="17" t="s">
        <v>125</v>
      </c>
      <c r="BE255" s="167">
        <f t="shared" si="34"/>
        <v>0</v>
      </c>
      <c r="BF255" s="167">
        <f t="shared" si="35"/>
        <v>0</v>
      </c>
      <c r="BG255" s="167">
        <f t="shared" si="36"/>
        <v>0</v>
      </c>
      <c r="BH255" s="167">
        <f t="shared" si="37"/>
        <v>0</v>
      </c>
      <c r="BI255" s="167">
        <f t="shared" si="38"/>
        <v>0</v>
      </c>
      <c r="BJ255" s="17" t="s">
        <v>108</v>
      </c>
      <c r="BK255" s="167">
        <f t="shared" si="39"/>
        <v>0</v>
      </c>
      <c r="BL255" s="17" t="s">
        <v>203</v>
      </c>
      <c r="BM255" s="166" t="s">
        <v>847</v>
      </c>
    </row>
    <row r="256" spans="1:65" s="2" customFormat="1" ht="36" customHeight="1">
      <c r="A256" s="29"/>
      <c r="B256" s="122"/>
      <c r="C256" s="155" t="s">
        <v>480</v>
      </c>
      <c r="D256" s="155" t="s">
        <v>128</v>
      </c>
      <c r="E256" s="156" t="s">
        <v>515</v>
      </c>
      <c r="F256" s="157" t="s">
        <v>516</v>
      </c>
      <c r="G256" s="158" t="s">
        <v>183</v>
      </c>
      <c r="H256" s="159">
        <v>28.8</v>
      </c>
      <c r="I256" s="160">
        <v>0</v>
      </c>
      <c r="J256" s="160">
        <f t="shared" si="30"/>
        <v>0</v>
      </c>
      <c r="K256" s="161"/>
      <c r="L256" s="30"/>
      <c r="M256" s="162" t="s">
        <v>1</v>
      </c>
      <c r="N256" s="163" t="s">
        <v>33</v>
      </c>
      <c r="O256" s="164">
        <v>0.13900000000000001</v>
      </c>
      <c r="P256" s="164">
        <f t="shared" si="31"/>
        <v>4.0032000000000005</v>
      </c>
      <c r="Q256" s="164">
        <v>0</v>
      </c>
      <c r="R256" s="164">
        <f t="shared" si="32"/>
        <v>0</v>
      </c>
      <c r="S256" s="164">
        <v>0.01</v>
      </c>
      <c r="T256" s="165">
        <f t="shared" si="33"/>
        <v>0.28800000000000003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66" t="s">
        <v>203</v>
      </c>
      <c r="AT256" s="166" t="s">
        <v>128</v>
      </c>
      <c r="AU256" s="166" t="s">
        <v>108</v>
      </c>
      <c r="AY256" s="17" t="s">
        <v>125</v>
      </c>
      <c r="BE256" s="167">
        <f t="shared" si="34"/>
        <v>0</v>
      </c>
      <c r="BF256" s="167">
        <f t="shared" si="35"/>
        <v>0</v>
      </c>
      <c r="BG256" s="167">
        <f t="shared" si="36"/>
        <v>0</v>
      </c>
      <c r="BH256" s="167">
        <f t="shared" si="37"/>
        <v>0</v>
      </c>
      <c r="BI256" s="167">
        <f t="shared" si="38"/>
        <v>0</v>
      </c>
      <c r="BJ256" s="17" t="s">
        <v>108</v>
      </c>
      <c r="BK256" s="167">
        <f t="shared" si="39"/>
        <v>0</v>
      </c>
      <c r="BL256" s="17" t="s">
        <v>203</v>
      </c>
      <c r="BM256" s="166" t="s">
        <v>848</v>
      </c>
    </row>
    <row r="257" spans="1:65" s="2" customFormat="1" ht="16.5" customHeight="1">
      <c r="A257" s="29"/>
      <c r="B257" s="122"/>
      <c r="C257" s="155" t="s">
        <v>484</v>
      </c>
      <c r="D257" s="155" t="s">
        <v>128</v>
      </c>
      <c r="E257" s="156" t="s">
        <v>540</v>
      </c>
      <c r="F257" s="157" t="s">
        <v>849</v>
      </c>
      <c r="G257" s="158" t="s">
        <v>140</v>
      </c>
      <c r="H257" s="159">
        <v>564.5</v>
      </c>
      <c r="I257" s="160">
        <v>0</v>
      </c>
      <c r="J257" s="160">
        <f t="shared" si="30"/>
        <v>0</v>
      </c>
      <c r="K257" s="161"/>
      <c r="L257" s="30"/>
      <c r="M257" s="162" t="s">
        <v>1</v>
      </c>
      <c r="N257" s="163" t="s">
        <v>33</v>
      </c>
      <c r="O257" s="164">
        <v>0.104</v>
      </c>
      <c r="P257" s="164">
        <f t="shared" si="31"/>
        <v>58.707999999999998</v>
      </c>
      <c r="Q257" s="164">
        <v>5.0000000000000002E-5</v>
      </c>
      <c r="R257" s="164">
        <f t="shared" si="32"/>
        <v>2.8225E-2</v>
      </c>
      <c r="S257" s="164">
        <v>0</v>
      </c>
      <c r="T257" s="165">
        <f t="shared" si="33"/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66" t="s">
        <v>203</v>
      </c>
      <c r="AT257" s="166" t="s">
        <v>128</v>
      </c>
      <c r="AU257" s="166" t="s">
        <v>108</v>
      </c>
      <c r="AY257" s="17" t="s">
        <v>125</v>
      </c>
      <c r="BE257" s="167">
        <f t="shared" si="34"/>
        <v>0</v>
      </c>
      <c r="BF257" s="167">
        <f t="shared" si="35"/>
        <v>0</v>
      </c>
      <c r="BG257" s="167">
        <f t="shared" si="36"/>
        <v>0</v>
      </c>
      <c r="BH257" s="167">
        <f t="shared" si="37"/>
        <v>0</v>
      </c>
      <c r="BI257" s="167">
        <f t="shared" si="38"/>
        <v>0</v>
      </c>
      <c r="BJ257" s="17" t="s">
        <v>108</v>
      </c>
      <c r="BK257" s="167">
        <f t="shared" si="39"/>
        <v>0</v>
      </c>
      <c r="BL257" s="17" t="s">
        <v>203</v>
      </c>
      <c r="BM257" s="166" t="s">
        <v>850</v>
      </c>
    </row>
    <row r="258" spans="1:65" s="13" customFormat="1">
      <c r="B258" s="168"/>
      <c r="D258" s="169" t="s">
        <v>134</v>
      </c>
      <c r="E258" s="170" t="s">
        <v>1</v>
      </c>
      <c r="F258" s="171" t="s">
        <v>851</v>
      </c>
      <c r="H258" s="172">
        <v>413</v>
      </c>
      <c r="L258" s="168"/>
      <c r="M258" s="173"/>
      <c r="N258" s="174"/>
      <c r="O258" s="174"/>
      <c r="P258" s="174"/>
      <c r="Q258" s="174"/>
      <c r="R258" s="174"/>
      <c r="S258" s="174"/>
      <c r="T258" s="175"/>
      <c r="AT258" s="170" t="s">
        <v>134</v>
      </c>
      <c r="AU258" s="170" t="s">
        <v>108</v>
      </c>
      <c r="AV258" s="13" t="s">
        <v>108</v>
      </c>
      <c r="AW258" s="13" t="s">
        <v>24</v>
      </c>
      <c r="AX258" s="13" t="s">
        <v>67</v>
      </c>
      <c r="AY258" s="170" t="s">
        <v>125</v>
      </c>
    </row>
    <row r="259" spans="1:65" s="13" customFormat="1">
      <c r="B259" s="168"/>
      <c r="D259" s="169" t="s">
        <v>134</v>
      </c>
      <c r="E259" s="170" t="s">
        <v>1</v>
      </c>
      <c r="F259" s="171" t="s">
        <v>852</v>
      </c>
      <c r="H259" s="172">
        <v>151.5</v>
      </c>
      <c r="L259" s="168"/>
      <c r="M259" s="173"/>
      <c r="N259" s="174"/>
      <c r="O259" s="174"/>
      <c r="P259" s="174"/>
      <c r="Q259" s="174"/>
      <c r="R259" s="174"/>
      <c r="S259" s="174"/>
      <c r="T259" s="175"/>
      <c r="AT259" s="170" t="s">
        <v>134</v>
      </c>
      <c r="AU259" s="170" t="s">
        <v>108</v>
      </c>
      <c r="AV259" s="13" t="s">
        <v>108</v>
      </c>
      <c r="AW259" s="13" t="s">
        <v>24</v>
      </c>
      <c r="AX259" s="13" t="s">
        <v>67</v>
      </c>
      <c r="AY259" s="170" t="s">
        <v>125</v>
      </c>
    </row>
    <row r="260" spans="1:65" s="14" customFormat="1">
      <c r="B260" s="176"/>
      <c r="D260" s="169" t="s">
        <v>134</v>
      </c>
      <c r="E260" s="177" t="s">
        <v>1</v>
      </c>
      <c r="F260" s="178" t="s">
        <v>230</v>
      </c>
      <c r="H260" s="179">
        <v>564.5</v>
      </c>
      <c r="L260" s="176"/>
      <c r="M260" s="180"/>
      <c r="N260" s="181"/>
      <c r="O260" s="181"/>
      <c r="P260" s="181"/>
      <c r="Q260" s="181"/>
      <c r="R260" s="181"/>
      <c r="S260" s="181"/>
      <c r="T260" s="182"/>
      <c r="AT260" s="177" t="s">
        <v>134</v>
      </c>
      <c r="AU260" s="177" t="s">
        <v>108</v>
      </c>
      <c r="AV260" s="14" t="s">
        <v>132</v>
      </c>
      <c r="AW260" s="14" t="s">
        <v>24</v>
      </c>
      <c r="AX260" s="14" t="s">
        <v>75</v>
      </c>
      <c r="AY260" s="177" t="s">
        <v>125</v>
      </c>
    </row>
    <row r="261" spans="1:65" s="2" customFormat="1" ht="24" customHeight="1">
      <c r="A261" s="29"/>
      <c r="B261" s="122"/>
      <c r="C261" s="155" t="s">
        <v>488</v>
      </c>
      <c r="D261" s="155" t="s">
        <v>128</v>
      </c>
      <c r="E261" s="156" t="s">
        <v>545</v>
      </c>
      <c r="F261" s="157" t="s">
        <v>906</v>
      </c>
      <c r="G261" s="158" t="s">
        <v>140</v>
      </c>
      <c r="H261" s="159">
        <v>413</v>
      </c>
      <c r="I261" s="160">
        <v>0</v>
      </c>
      <c r="J261" s="160">
        <f t="shared" ref="J261:J280" si="40">ROUND(I261*H261,2)</f>
        <v>0</v>
      </c>
      <c r="K261" s="161"/>
      <c r="L261" s="30"/>
      <c r="M261" s="162" t="s">
        <v>1</v>
      </c>
      <c r="N261" s="163" t="s">
        <v>33</v>
      </c>
      <c r="O261" s="164">
        <v>0.11561</v>
      </c>
      <c r="P261" s="164">
        <f t="shared" ref="P261:P280" si="41">O261*H261</f>
        <v>47.746929999999999</v>
      </c>
      <c r="Q261" s="164">
        <v>3.5340000000000002E-4</v>
      </c>
      <c r="R261" s="164">
        <f t="shared" ref="R261:R280" si="42">Q261*H261</f>
        <v>0.14595420000000001</v>
      </c>
      <c r="S261" s="164">
        <v>0</v>
      </c>
      <c r="T261" s="165">
        <f t="shared" ref="T261:T280" si="43"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166" t="s">
        <v>203</v>
      </c>
      <c r="AT261" s="166" t="s">
        <v>128</v>
      </c>
      <c r="AU261" s="166" t="s">
        <v>108</v>
      </c>
      <c r="AY261" s="17" t="s">
        <v>125</v>
      </c>
      <c r="BE261" s="167">
        <f t="shared" ref="BE261:BE280" si="44">IF(N261="základná",J261,0)</f>
        <v>0</v>
      </c>
      <c r="BF261" s="167">
        <f t="shared" ref="BF261:BF280" si="45">IF(N261="znížená",J261,0)</f>
        <v>0</v>
      </c>
      <c r="BG261" s="167">
        <f t="shared" ref="BG261:BG280" si="46">IF(N261="zákl. prenesená",J261,0)</f>
        <v>0</v>
      </c>
      <c r="BH261" s="167">
        <f t="shared" ref="BH261:BH280" si="47">IF(N261="zníž. prenesená",J261,0)</f>
        <v>0</v>
      </c>
      <c r="BI261" s="167">
        <f t="shared" ref="BI261:BI280" si="48">IF(N261="nulová",J261,0)</f>
        <v>0</v>
      </c>
      <c r="BJ261" s="17" t="s">
        <v>108</v>
      </c>
      <c r="BK261" s="167">
        <f t="shared" ref="BK261:BK280" si="49">ROUND(I261*H261,2)</f>
        <v>0</v>
      </c>
      <c r="BL261" s="17" t="s">
        <v>203</v>
      </c>
      <c r="BM261" s="166" t="s">
        <v>853</v>
      </c>
    </row>
    <row r="262" spans="1:65" s="2" customFormat="1" ht="16.5" customHeight="1">
      <c r="A262" s="29"/>
      <c r="B262" s="122"/>
      <c r="C262" s="183" t="s">
        <v>492</v>
      </c>
      <c r="D262" s="183" t="s">
        <v>232</v>
      </c>
      <c r="E262" s="184" t="s">
        <v>551</v>
      </c>
      <c r="F262" s="185" t="s">
        <v>552</v>
      </c>
      <c r="G262" s="186" t="s">
        <v>178</v>
      </c>
      <c r="H262" s="187">
        <v>7180</v>
      </c>
      <c r="I262" s="188">
        <v>0</v>
      </c>
      <c r="J262" s="188">
        <f t="shared" si="40"/>
        <v>0</v>
      </c>
      <c r="K262" s="189"/>
      <c r="L262" s="190"/>
      <c r="M262" s="191" t="s">
        <v>1</v>
      </c>
      <c r="N262" s="192" t="s">
        <v>33</v>
      </c>
      <c r="O262" s="164">
        <v>0</v>
      </c>
      <c r="P262" s="164">
        <f t="shared" si="41"/>
        <v>0</v>
      </c>
      <c r="Q262" s="164">
        <v>0</v>
      </c>
      <c r="R262" s="164">
        <f t="shared" si="42"/>
        <v>0</v>
      </c>
      <c r="S262" s="164">
        <v>0</v>
      </c>
      <c r="T262" s="165">
        <f t="shared" si="43"/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66" t="s">
        <v>165</v>
      </c>
      <c r="AT262" s="166" t="s">
        <v>232</v>
      </c>
      <c r="AU262" s="166" t="s">
        <v>108</v>
      </c>
      <c r="AY262" s="17" t="s">
        <v>125</v>
      </c>
      <c r="BE262" s="167">
        <f t="shared" si="44"/>
        <v>0</v>
      </c>
      <c r="BF262" s="167">
        <f t="shared" si="45"/>
        <v>0</v>
      </c>
      <c r="BG262" s="167">
        <f t="shared" si="46"/>
        <v>0</v>
      </c>
      <c r="BH262" s="167">
        <f t="shared" si="47"/>
        <v>0</v>
      </c>
      <c r="BI262" s="167">
        <f t="shared" si="48"/>
        <v>0</v>
      </c>
      <c r="BJ262" s="17" t="s">
        <v>108</v>
      </c>
      <c r="BK262" s="167">
        <f t="shared" si="49"/>
        <v>0</v>
      </c>
      <c r="BL262" s="17" t="s">
        <v>132</v>
      </c>
      <c r="BM262" s="166" t="s">
        <v>854</v>
      </c>
    </row>
    <row r="263" spans="1:65" s="2" customFormat="1" ht="16.5" customHeight="1">
      <c r="A263" s="29"/>
      <c r="B263" s="122"/>
      <c r="C263" s="183" t="s">
        <v>496</v>
      </c>
      <c r="D263" s="183" t="s">
        <v>232</v>
      </c>
      <c r="E263" s="184" t="s">
        <v>555</v>
      </c>
      <c r="F263" s="185" t="s">
        <v>556</v>
      </c>
      <c r="G263" s="186" t="s">
        <v>178</v>
      </c>
      <c r="H263" s="187">
        <v>54</v>
      </c>
      <c r="I263" s="188">
        <v>0</v>
      </c>
      <c r="J263" s="188">
        <f t="shared" si="40"/>
        <v>0</v>
      </c>
      <c r="K263" s="189"/>
      <c r="L263" s="190"/>
      <c r="M263" s="191" t="s">
        <v>1</v>
      </c>
      <c r="N263" s="192" t="s">
        <v>33</v>
      </c>
      <c r="O263" s="164">
        <v>0</v>
      </c>
      <c r="P263" s="164">
        <f t="shared" si="41"/>
        <v>0</v>
      </c>
      <c r="Q263" s="164">
        <v>0</v>
      </c>
      <c r="R263" s="164">
        <f t="shared" si="42"/>
        <v>0</v>
      </c>
      <c r="S263" s="164">
        <v>0</v>
      </c>
      <c r="T263" s="165">
        <f t="shared" si="43"/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66" t="s">
        <v>165</v>
      </c>
      <c r="AT263" s="166" t="s">
        <v>232</v>
      </c>
      <c r="AU263" s="166" t="s">
        <v>108</v>
      </c>
      <c r="AY263" s="17" t="s">
        <v>125</v>
      </c>
      <c r="BE263" s="167">
        <f t="shared" si="44"/>
        <v>0</v>
      </c>
      <c r="BF263" s="167">
        <f t="shared" si="45"/>
        <v>0</v>
      </c>
      <c r="BG263" s="167">
        <f t="shared" si="46"/>
        <v>0</v>
      </c>
      <c r="BH263" s="167">
        <f t="shared" si="47"/>
        <v>0</v>
      </c>
      <c r="BI263" s="167">
        <f t="shared" si="48"/>
        <v>0</v>
      </c>
      <c r="BJ263" s="17" t="s">
        <v>108</v>
      </c>
      <c r="BK263" s="167">
        <f t="shared" si="49"/>
        <v>0</v>
      </c>
      <c r="BL263" s="17" t="s">
        <v>132</v>
      </c>
      <c r="BM263" s="166" t="s">
        <v>855</v>
      </c>
    </row>
    <row r="264" spans="1:65" s="2" customFormat="1" ht="16.5" customHeight="1">
      <c r="A264" s="29"/>
      <c r="B264" s="122"/>
      <c r="C264" s="183" t="s">
        <v>500</v>
      </c>
      <c r="D264" s="183" t="s">
        <v>232</v>
      </c>
      <c r="E264" s="184" t="s">
        <v>567</v>
      </c>
      <c r="F264" s="185" t="s">
        <v>568</v>
      </c>
      <c r="G264" s="186" t="s">
        <v>178</v>
      </c>
      <c r="H264" s="187">
        <v>70</v>
      </c>
      <c r="I264" s="188">
        <v>0</v>
      </c>
      <c r="J264" s="188">
        <f t="shared" si="40"/>
        <v>0</v>
      </c>
      <c r="K264" s="189"/>
      <c r="L264" s="190"/>
      <c r="M264" s="191" t="s">
        <v>1</v>
      </c>
      <c r="N264" s="192" t="s">
        <v>33</v>
      </c>
      <c r="O264" s="164">
        <v>0</v>
      </c>
      <c r="P264" s="164">
        <f t="shared" si="41"/>
        <v>0</v>
      </c>
      <c r="Q264" s="164">
        <v>0</v>
      </c>
      <c r="R264" s="164">
        <f t="shared" si="42"/>
        <v>0</v>
      </c>
      <c r="S264" s="164">
        <v>0</v>
      </c>
      <c r="T264" s="165">
        <f t="shared" si="43"/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66" t="s">
        <v>165</v>
      </c>
      <c r="AT264" s="166" t="s">
        <v>232</v>
      </c>
      <c r="AU264" s="166" t="s">
        <v>108</v>
      </c>
      <c r="AY264" s="17" t="s">
        <v>125</v>
      </c>
      <c r="BE264" s="167">
        <f t="shared" si="44"/>
        <v>0</v>
      </c>
      <c r="BF264" s="167">
        <f t="shared" si="45"/>
        <v>0</v>
      </c>
      <c r="BG264" s="167">
        <f t="shared" si="46"/>
        <v>0</v>
      </c>
      <c r="BH264" s="167">
        <f t="shared" si="47"/>
        <v>0</v>
      </c>
      <c r="BI264" s="167">
        <f t="shared" si="48"/>
        <v>0</v>
      </c>
      <c r="BJ264" s="17" t="s">
        <v>108</v>
      </c>
      <c r="BK264" s="167">
        <f t="shared" si="49"/>
        <v>0</v>
      </c>
      <c r="BL264" s="17" t="s">
        <v>132</v>
      </c>
      <c r="BM264" s="166" t="s">
        <v>856</v>
      </c>
    </row>
    <row r="265" spans="1:65" s="2" customFormat="1" ht="16.5" customHeight="1">
      <c r="A265" s="29"/>
      <c r="B265" s="122"/>
      <c r="C265" s="183" t="s">
        <v>506</v>
      </c>
      <c r="D265" s="183" t="s">
        <v>232</v>
      </c>
      <c r="E265" s="184" t="s">
        <v>570</v>
      </c>
      <c r="F265" s="185" t="s">
        <v>571</v>
      </c>
      <c r="G265" s="186" t="s">
        <v>178</v>
      </c>
      <c r="H265" s="187">
        <v>280</v>
      </c>
      <c r="I265" s="188">
        <v>0</v>
      </c>
      <c r="J265" s="188">
        <f t="shared" si="40"/>
        <v>0</v>
      </c>
      <c r="K265" s="189"/>
      <c r="L265" s="190"/>
      <c r="M265" s="191" t="s">
        <v>1</v>
      </c>
      <c r="N265" s="192" t="s">
        <v>33</v>
      </c>
      <c r="O265" s="164">
        <v>0</v>
      </c>
      <c r="P265" s="164">
        <f t="shared" si="41"/>
        <v>0</v>
      </c>
      <c r="Q265" s="164">
        <v>0</v>
      </c>
      <c r="R265" s="164">
        <f t="shared" si="42"/>
        <v>0</v>
      </c>
      <c r="S265" s="164">
        <v>0</v>
      </c>
      <c r="T265" s="165">
        <f t="shared" si="43"/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66" t="s">
        <v>165</v>
      </c>
      <c r="AT265" s="166" t="s">
        <v>232</v>
      </c>
      <c r="AU265" s="166" t="s">
        <v>108</v>
      </c>
      <c r="AY265" s="17" t="s">
        <v>125</v>
      </c>
      <c r="BE265" s="167">
        <f t="shared" si="44"/>
        <v>0</v>
      </c>
      <c r="BF265" s="167">
        <f t="shared" si="45"/>
        <v>0</v>
      </c>
      <c r="BG265" s="167">
        <f t="shared" si="46"/>
        <v>0</v>
      </c>
      <c r="BH265" s="167">
        <f t="shared" si="47"/>
        <v>0</v>
      </c>
      <c r="BI265" s="167">
        <f t="shared" si="48"/>
        <v>0</v>
      </c>
      <c r="BJ265" s="17" t="s">
        <v>108</v>
      </c>
      <c r="BK265" s="167">
        <f t="shared" si="49"/>
        <v>0</v>
      </c>
      <c r="BL265" s="17" t="s">
        <v>132</v>
      </c>
      <c r="BM265" s="166" t="s">
        <v>857</v>
      </c>
    </row>
    <row r="266" spans="1:65" s="2" customFormat="1" ht="16.5" customHeight="1">
      <c r="A266" s="29"/>
      <c r="B266" s="122"/>
      <c r="C266" s="183" t="s">
        <v>510</v>
      </c>
      <c r="D266" s="183" t="s">
        <v>232</v>
      </c>
      <c r="E266" s="184" t="s">
        <v>582</v>
      </c>
      <c r="F266" s="185" t="s">
        <v>583</v>
      </c>
      <c r="G266" s="186" t="s">
        <v>178</v>
      </c>
      <c r="H266" s="187">
        <v>137</v>
      </c>
      <c r="I266" s="188">
        <v>0</v>
      </c>
      <c r="J266" s="188">
        <f t="shared" si="40"/>
        <v>0</v>
      </c>
      <c r="K266" s="189"/>
      <c r="L266" s="190"/>
      <c r="M266" s="191" t="s">
        <v>1</v>
      </c>
      <c r="N266" s="192" t="s">
        <v>33</v>
      </c>
      <c r="O266" s="164">
        <v>0</v>
      </c>
      <c r="P266" s="164">
        <f t="shared" si="41"/>
        <v>0</v>
      </c>
      <c r="Q266" s="164">
        <v>0</v>
      </c>
      <c r="R266" s="164">
        <f t="shared" si="42"/>
        <v>0</v>
      </c>
      <c r="S266" s="164">
        <v>0</v>
      </c>
      <c r="T266" s="165">
        <f t="shared" si="43"/>
        <v>0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66" t="s">
        <v>165</v>
      </c>
      <c r="AT266" s="166" t="s">
        <v>232</v>
      </c>
      <c r="AU266" s="166" t="s">
        <v>108</v>
      </c>
      <c r="AY266" s="17" t="s">
        <v>125</v>
      </c>
      <c r="BE266" s="167">
        <f t="shared" si="44"/>
        <v>0</v>
      </c>
      <c r="BF266" s="167">
        <f t="shared" si="45"/>
        <v>0</v>
      </c>
      <c r="BG266" s="167">
        <f t="shared" si="46"/>
        <v>0</v>
      </c>
      <c r="BH266" s="167">
        <f t="shared" si="47"/>
        <v>0</v>
      </c>
      <c r="BI266" s="167">
        <f t="shared" si="48"/>
        <v>0</v>
      </c>
      <c r="BJ266" s="17" t="s">
        <v>108</v>
      </c>
      <c r="BK266" s="167">
        <f t="shared" si="49"/>
        <v>0</v>
      </c>
      <c r="BL266" s="17" t="s">
        <v>132</v>
      </c>
      <c r="BM266" s="166" t="s">
        <v>858</v>
      </c>
    </row>
    <row r="267" spans="1:65" s="2" customFormat="1" ht="16.5" customHeight="1">
      <c r="A267" s="29"/>
      <c r="B267" s="122"/>
      <c r="C267" s="183" t="s">
        <v>514</v>
      </c>
      <c r="D267" s="183" t="s">
        <v>232</v>
      </c>
      <c r="E267" s="184" t="s">
        <v>586</v>
      </c>
      <c r="F267" s="185" t="s">
        <v>587</v>
      </c>
      <c r="G267" s="186" t="s">
        <v>178</v>
      </c>
      <c r="H267" s="187">
        <v>138</v>
      </c>
      <c r="I267" s="188">
        <v>0</v>
      </c>
      <c r="J267" s="188">
        <f t="shared" si="40"/>
        <v>0</v>
      </c>
      <c r="K267" s="189"/>
      <c r="L267" s="190"/>
      <c r="M267" s="191" t="s">
        <v>1</v>
      </c>
      <c r="N267" s="192" t="s">
        <v>33</v>
      </c>
      <c r="O267" s="164">
        <v>0</v>
      </c>
      <c r="P267" s="164">
        <f t="shared" si="41"/>
        <v>0</v>
      </c>
      <c r="Q267" s="164">
        <v>0</v>
      </c>
      <c r="R267" s="164">
        <f t="shared" si="42"/>
        <v>0</v>
      </c>
      <c r="S267" s="164">
        <v>0</v>
      </c>
      <c r="T267" s="165">
        <f t="shared" si="43"/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66" t="s">
        <v>165</v>
      </c>
      <c r="AT267" s="166" t="s">
        <v>232</v>
      </c>
      <c r="AU267" s="166" t="s">
        <v>108</v>
      </c>
      <c r="AY267" s="17" t="s">
        <v>125</v>
      </c>
      <c r="BE267" s="167">
        <f t="shared" si="44"/>
        <v>0</v>
      </c>
      <c r="BF267" s="167">
        <f t="shared" si="45"/>
        <v>0</v>
      </c>
      <c r="BG267" s="167">
        <f t="shared" si="46"/>
        <v>0</v>
      </c>
      <c r="BH267" s="167">
        <f t="shared" si="47"/>
        <v>0</v>
      </c>
      <c r="BI267" s="167">
        <f t="shared" si="48"/>
        <v>0</v>
      </c>
      <c r="BJ267" s="17" t="s">
        <v>108</v>
      </c>
      <c r="BK267" s="167">
        <f t="shared" si="49"/>
        <v>0</v>
      </c>
      <c r="BL267" s="17" t="s">
        <v>132</v>
      </c>
      <c r="BM267" s="166" t="s">
        <v>859</v>
      </c>
    </row>
    <row r="268" spans="1:65" s="2" customFormat="1" ht="16.5" customHeight="1">
      <c r="A268" s="29"/>
      <c r="B268" s="122"/>
      <c r="C268" s="183" t="s">
        <v>518</v>
      </c>
      <c r="D268" s="183" t="s">
        <v>232</v>
      </c>
      <c r="E268" s="184" t="s">
        <v>594</v>
      </c>
      <c r="F268" s="185" t="s">
        <v>595</v>
      </c>
      <c r="G268" s="186" t="s">
        <v>178</v>
      </c>
      <c r="H268" s="187">
        <v>10</v>
      </c>
      <c r="I268" s="188">
        <v>0</v>
      </c>
      <c r="J268" s="188">
        <f t="shared" si="40"/>
        <v>0</v>
      </c>
      <c r="K268" s="189"/>
      <c r="L268" s="190"/>
      <c r="M268" s="191" t="s">
        <v>1</v>
      </c>
      <c r="N268" s="192" t="s">
        <v>33</v>
      </c>
      <c r="O268" s="164">
        <v>0</v>
      </c>
      <c r="P268" s="164">
        <f t="shared" si="41"/>
        <v>0</v>
      </c>
      <c r="Q268" s="164">
        <v>0</v>
      </c>
      <c r="R268" s="164">
        <f t="shared" si="42"/>
        <v>0</v>
      </c>
      <c r="S268" s="164">
        <v>0</v>
      </c>
      <c r="T268" s="165">
        <f t="shared" si="43"/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66" t="s">
        <v>165</v>
      </c>
      <c r="AT268" s="166" t="s">
        <v>232</v>
      </c>
      <c r="AU268" s="166" t="s">
        <v>108</v>
      </c>
      <c r="AY268" s="17" t="s">
        <v>125</v>
      </c>
      <c r="BE268" s="167">
        <f t="shared" si="44"/>
        <v>0</v>
      </c>
      <c r="BF268" s="167">
        <f t="shared" si="45"/>
        <v>0</v>
      </c>
      <c r="BG268" s="167">
        <f t="shared" si="46"/>
        <v>0</v>
      </c>
      <c r="BH268" s="167">
        <f t="shared" si="47"/>
        <v>0</v>
      </c>
      <c r="BI268" s="167">
        <f t="shared" si="48"/>
        <v>0</v>
      </c>
      <c r="BJ268" s="17" t="s">
        <v>108</v>
      </c>
      <c r="BK268" s="167">
        <f t="shared" si="49"/>
        <v>0</v>
      </c>
      <c r="BL268" s="17" t="s">
        <v>132</v>
      </c>
      <c r="BM268" s="166" t="s">
        <v>860</v>
      </c>
    </row>
    <row r="269" spans="1:65" s="2" customFormat="1" ht="16.5" customHeight="1">
      <c r="A269" s="29"/>
      <c r="B269" s="122"/>
      <c r="C269" s="183" t="s">
        <v>522</v>
      </c>
      <c r="D269" s="183" t="s">
        <v>232</v>
      </c>
      <c r="E269" s="184" t="s">
        <v>598</v>
      </c>
      <c r="F269" s="185" t="s">
        <v>599</v>
      </c>
      <c r="G269" s="186" t="s">
        <v>178</v>
      </c>
      <c r="H269" s="187">
        <v>12</v>
      </c>
      <c r="I269" s="188">
        <v>0</v>
      </c>
      <c r="J269" s="188">
        <f t="shared" si="40"/>
        <v>0</v>
      </c>
      <c r="K269" s="189"/>
      <c r="L269" s="190"/>
      <c r="M269" s="191" t="s">
        <v>1</v>
      </c>
      <c r="N269" s="192" t="s">
        <v>33</v>
      </c>
      <c r="O269" s="164">
        <v>0</v>
      </c>
      <c r="P269" s="164">
        <f t="shared" si="41"/>
        <v>0</v>
      </c>
      <c r="Q269" s="164">
        <v>0</v>
      </c>
      <c r="R269" s="164">
        <f t="shared" si="42"/>
        <v>0</v>
      </c>
      <c r="S269" s="164">
        <v>0</v>
      </c>
      <c r="T269" s="165">
        <f t="shared" si="43"/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166" t="s">
        <v>165</v>
      </c>
      <c r="AT269" s="166" t="s">
        <v>232</v>
      </c>
      <c r="AU269" s="166" t="s">
        <v>108</v>
      </c>
      <c r="AY269" s="17" t="s">
        <v>125</v>
      </c>
      <c r="BE269" s="167">
        <f t="shared" si="44"/>
        <v>0</v>
      </c>
      <c r="BF269" s="167">
        <f t="shared" si="45"/>
        <v>0</v>
      </c>
      <c r="BG269" s="167">
        <f t="shared" si="46"/>
        <v>0</v>
      </c>
      <c r="BH269" s="167">
        <f t="shared" si="47"/>
        <v>0</v>
      </c>
      <c r="BI269" s="167">
        <f t="shared" si="48"/>
        <v>0</v>
      </c>
      <c r="BJ269" s="17" t="s">
        <v>108</v>
      </c>
      <c r="BK269" s="167">
        <f t="shared" si="49"/>
        <v>0</v>
      </c>
      <c r="BL269" s="17" t="s">
        <v>132</v>
      </c>
      <c r="BM269" s="166" t="s">
        <v>861</v>
      </c>
    </row>
    <row r="270" spans="1:65" s="2" customFormat="1" ht="24" customHeight="1">
      <c r="A270" s="29"/>
      <c r="B270" s="122"/>
      <c r="C270" s="183" t="s">
        <v>525</v>
      </c>
      <c r="D270" s="183" t="s">
        <v>232</v>
      </c>
      <c r="E270" s="184" t="s">
        <v>602</v>
      </c>
      <c r="F270" s="185" t="s">
        <v>603</v>
      </c>
      <c r="G270" s="186" t="s">
        <v>178</v>
      </c>
      <c r="H270" s="187">
        <v>2</v>
      </c>
      <c r="I270" s="188">
        <v>0</v>
      </c>
      <c r="J270" s="188">
        <f t="shared" si="40"/>
        <v>0</v>
      </c>
      <c r="K270" s="189"/>
      <c r="L270" s="190"/>
      <c r="M270" s="191" t="s">
        <v>1</v>
      </c>
      <c r="N270" s="192" t="s">
        <v>33</v>
      </c>
      <c r="O270" s="164">
        <v>0</v>
      </c>
      <c r="P270" s="164">
        <f t="shared" si="41"/>
        <v>0</v>
      </c>
      <c r="Q270" s="164">
        <v>0</v>
      </c>
      <c r="R270" s="164">
        <f t="shared" si="42"/>
        <v>0</v>
      </c>
      <c r="S270" s="164">
        <v>0</v>
      </c>
      <c r="T270" s="165">
        <f t="shared" si="43"/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66" t="s">
        <v>165</v>
      </c>
      <c r="AT270" s="166" t="s">
        <v>232</v>
      </c>
      <c r="AU270" s="166" t="s">
        <v>108</v>
      </c>
      <c r="AY270" s="17" t="s">
        <v>125</v>
      </c>
      <c r="BE270" s="167">
        <f t="shared" si="44"/>
        <v>0</v>
      </c>
      <c r="BF270" s="167">
        <f t="shared" si="45"/>
        <v>0</v>
      </c>
      <c r="BG270" s="167">
        <f t="shared" si="46"/>
        <v>0</v>
      </c>
      <c r="BH270" s="167">
        <f t="shared" si="47"/>
        <v>0</v>
      </c>
      <c r="BI270" s="167">
        <f t="shared" si="48"/>
        <v>0</v>
      </c>
      <c r="BJ270" s="17" t="s">
        <v>108</v>
      </c>
      <c r="BK270" s="167">
        <f t="shared" si="49"/>
        <v>0</v>
      </c>
      <c r="BL270" s="17" t="s">
        <v>132</v>
      </c>
      <c r="BM270" s="166" t="s">
        <v>862</v>
      </c>
    </row>
    <row r="271" spans="1:65" s="2" customFormat="1" ht="33.75" customHeight="1">
      <c r="A271" s="29"/>
      <c r="B271" s="122"/>
      <c r="C271" s="183" t="s">
        <v>528</v>
      </c>
      <c r="D271" s="183" t="s">
        <v>232</v>
      </c>
      <c r="E271" s="184" t="s">
        <v>606</v>
      </c>
      <c r="F271" s="185" t="s">
        <v>907</v>
      </c>
      <c r="G271" s="186" t="s">
        <v>918</v>
      </c>
      <c r="H271" s="187">
        <v>7</v>
      </c>
      <c r="I271" s="188">
        <v>0</v>
      </c>
      <c r="J271" s="188">
        <f t="shared" si="40"/>
        <v>0</v>
      </c>
      <c r="K271" s="189"/>
      <c r="L271" s="190"/>
      <c r="M271" s="191" t="s">
        <v>1</v>
      </c>
      <c r="N271" s="192" t="s">
        <v>33</v>
      </c>
      <c r="O271" s="164">
        <v>0</v>
      </c>
      <c r="P271" s="164">
        <f t="shared" si="41"/>
        <v>0</v>
      </c>
      <c r="Q271" s="164">
        <v>0</v>
      </c>
      <c r="R271" s="164">
        <f t="shared" si="42"/>
        <v>0</v>
      </c>
      <c r="S271" s="164">
        <v>0</v>
      </c>
      <c r="T271" s="165">
        <f t="shared" si="43"/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66" t="s">
        <v>165</v>
      </c>
      <c r="AT271" s="166" t="s">
        <v>232</v>
      </c>
      <c r="AU271" s="166" t="s">
        <v>108</v>
      </c>
      <c r="AY271" s="17" t="s">
        <v>125</v>
      </c>
      <c r="BE271" s="167">
        <f t="shared" si="44"/>
        <v>0</v>
      </c>
      <c r="BF271" s="167">
        <f t="shared" si="45"/>
        <v>0</v>
      </c>
      <c r="BG271" s="167">
        <f t="shared" si="46"/>
        <v>0</v>
      </c>
      <c r="BH271" s="167">
        <f t="shared" si="47"/>
        <v>0</v>
      </c>
      <c r="BI271" s="167">
        <f t="shared" si="48"/>
        <v>0</v>
      </c>
      <c r="BJ271" s="17" t="s">
        <v>108</v>
      </c>
      <c r="BK271" s="167">
        <f t="shared" si="49"/>
        <v>0</v>
      </c>
      <c r="BL271" s="17" t="s">
        <v>132</v>
      </c>
      <c r="BM271" s="166" t="s">
        <v>863</v>
      </c>
    </row>
    <row r="272" spans="1:65" s="2" customFormat="1" ht="16.5" customHeight="1">
      <c r="A272" s="29"/>
      <c r="B272" s="122"/>
      <c r="C272" s="183" t="s">
        <v>533</v>
      </c>
      <c r="D272" s="183" t="s">
        <v>232</v>
      </c>
      <c r="E272" s="184" t="s">
        <v>609</v>
      </c>
      <c r="F272" s="185" t="s">
        <v>864</v>
      </c>
      <c r="G272" s="186" t="s">
        <v>178</v>
      </c>
      <c r="H272" s="187">
        <v>1</v>
      </c>
      <c r="I272" s="188">
        <v>0</v>
      </c>
      <c r="J272" s="188">
        <f t="shared" si="40"/>
        <v>0</v>
      </c>
      <c r="K272" s="189"/>
      <c r="L272" s="190"/>
      <c r="M272" s="191" t="s">
        <v>1</v>
      </c>
      <c r="N272" s="192" t="s">
        <v>33</v>
      </c>
      <c r="O272" s="164">
        <v>0</v>
      </c>
      <c r="P272" s="164">
        <f t="shared" si="41"/>
        <v>0</v>
      </c>
      <c r="Q272" s="164">
        <v>0</v>
      </c>
      <c r="R272" s="164">
        <f t="shared" si="42"/>
        <v>0</v>
      </c>
      <c r="S272" s="164">
        <v>0</v>
      </c>
      <c r="T272" s="165">
        <f t="shared" si="43"/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66" t="s">
        <v>165</v>
      </c>
      <c r="AT272" s="166" t="s">
        <v>232</v>
      </c>
      <c r="AU272" s="166" t="s">
        <v>108</v>
      </c>
      <c r="AY272" s="17" t="s">
        <v>125</v>
      </c>
      <c r="BE272" s="167">
        <f t="shared" si="44"/>
        <v>0</v>
      </c>
      <c r="BF272" s="167">
        <f t="shared" si="45"/>
        <v>0</v>
      </c>
      <c r="BG272" s="167">
        <f t="shared" si="46"/>
        <v>0</v>
      </c>
      <c r="BH272" s="167">
        <f t="shared" si="47"/>
        <v>0</v>
      </c>
      <c r="BI272" s="167">
        <f t="shared" si="48"/>
        <v>0</v>
      </c>
      <c r="BJ272" s="17" t="s">
        <v>108</v>
      </c>
      <c r="BK272" s="167">
        <f t="shared" si="49"/>
        <v>0</v>
      </c>
      <c r="BL272" s="17" t="s">
        <v>132</v>
      </c>
      <c r="BM272" s="166" t="s">
        <v>865</v>
      </c>
    </row>
    <row r="273" spans="1:65" s="2" customFormat="1" ht="16.5" customHeight="1">
      <c r="A273" s="29"/>
      <c r="B273" s="122"/>
      <c r="C273" s="183" t="s">
        <v>536</v>
      </c>
      <c r="D273" s="183" t="s">
        <v>232</v>
      </c>
      <c r="E273" s="184" t="s">
        <v>624</v>
      </c>
      <c r="F273" s="185" t="s">
        <v>625</v>
      </c>
      <c r="G273" s="186" t="s">
        <v>178</v>
      </c>
      <c r="H273" s="187">
        <v>1</v>
      </c>
      <c r="I273" s="188">
        <v>0</v>
      </c>
      <c r="J273" s="188">
        <f t="shared" si="40"/>
        <v>0</v>
      </c>
      <c r="K273" s="189"/>
      <c r="L273" s="190"/>
      <c r="M273" s="191" t="s">
        <v>1</v>
      </c>
      <c r="N273" s="192" t="s">
        <v>33</v>
      </c>
      <c r="O273" s="164">
        <v>0</v>
      </c>
      <c r="P273" s="164">
        <f t="shared" si="41"/>
        <v>0</v>
      </c>
      <c r="Q273" s="164">
        <v>0</v>
      </c>
      <c r="R273" s="164">
        <f t="shared" si="42"/>
        <v>0</v>
      </c>
      <c r="S273" s="164">
        <v>0</v>
      </c>
      <c r="T273" s="165">
        <f t="shared" si="43"/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66" t="s">
        <v>165</v>
      </c>
      <c r="AT273" s="166" t="s">
        <v>232</v>
      </c>
      <c r="AU273" s="166" t="s">
        <v>108</v>
      </c>
      <c r="AY273" s="17" t="s">
        <v>125</v>
      </c>
      <c r="BE273" s="167">
        <f t="shared" si="44"/>
        <v>0</v>
      </c>
      <c r="BF273" s="167">
        <f t="shared" si="45"/>
        <v>0</v>
      </c>
      <c r="BG273" s="167">
        <f t="shared" si="46"/>
        <v>0</v>
      </c>
      <c r="BH273" s="167">
        <f t="shared" si="47"/>
        <v>0</v>
      </c>
      <c r="BI273" s="167">
        <f t="shared" si="48"/>
        <v>0</v>
      </c>
      <c r="BJ273" s="17" t="s">
        <v>108</v>
      </c>
      <c r="BK273" s="167">
        <f t="shared" si="49"/>
        <v>0</v>
      </c>
      <c r="BL273" s="17" t="s">
        <v>132</v>
      </c>
      <c r="BM273" s="166" t="s">
        <v>866</v>
      </c>
    </row>
    <row r="274" spans="1:65" s="2" customFormat="1" ht="16.5" customHeight="1">
      <c r="A274" s="29"/>
      <c r="B274" s="122"/>
      <c r="C274" s="183" t="s">
        <v>539</v>
      </c>
      <c r="D274" s="183" t="s">
        <v>232</v>
      </c>
      <c r="E274" s="184" t="s">
        <v>628</v>
      </c>
      <c r="F274" s="185" t="s">
        <v>629</v>
      </c>
      <c r="G274" s="186" t="s">
        <v>178</v>
      </c>
      <c r="H274" s="187">
        <v>51</v>
      </c>
      <c r="I274" s="188">
        <v>0</v>
      </c>
      <c r="J274" s="188">
        <f t="shared" si="40"/>
        <v>0</v>
      </c>
      <c r="K274" s="189"/>
      <c r="L274" s="190"/>
      <c r="M274" s="191" t="s">
        <v>1</v>
      </c>
      <c r="N274" s="192" t="s">
        <v>33</v>
      </c>
      <c r="O274" s="164">
        <v>0</v>
      </c>
      <c r="P274" s="164">
        <f t="shared" si="41"/>
        <v>0</v>
      </c>
      <c r="Q274" s="164">
        <v>0</v>
      </c>
      <c r="R274" s="164">
        <f t="shared" si="42"/>
        <v>0</v>
      </c>
      <c r="S274" s="164">
        <v>0</v>
      </c>
      <c r="T274" s="165">
        <f t="shared" si="43"/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66" t="s">
        <v>165</v>
      </c>
      <c r="AT274" s="166" t="s">
        <v>232</v>
      </c>
      <c r="AU274" s="166" t="s">
        <v>108</v>
      </c>
      <c r="AY274" s="17" t="s">
        <v>125</v>
      </c>
      <c r="BE274" s="167">
        <f t="shared" si="44"/>
        <v>0</v>
      </c>
      <c r="BF274" s="167">
        <f t="shared" si="45"/>
        <v>0</v>
      </c>
      <c r="BG274" s="167">
        <f t="shared" si="46"/>
        <v>0</v>
      </c>
      <c r="BH274" s="167">
        <f t="shared" si="47"/>
        <v>0</v>
      </c>
      <c r="BI274" s="167">
        <f t="shared" si="48"/>
        <v>0</v>
      </c>
      <c r="BJ274" s="17" t="s">
        <v>108</v>
      </c>
      <c r="BK274" s="167">
        <f t="shared" si="49"/>
        <v>0</v>
      </c>
      <c r="BL274" s="17" t="s">
        <v>132</v>
      </c>
      <c r="BM274" s="166" t="s">
        <v>867</v>
      </c>
    </row>
    <row r="275" spans="1:65" s="2" customFormat="1" ht="16.5" customHeight="1">
      <c r="A275" s="29"/>
      <c r="B275" s="122"/>
      <c r="C275" s="183" t="s">
        <v>544</v>
      </c>
      <c r="D275" s="183" t="s">
        <v>232</v>
      </c>
      <c r="E275" s="184" t="s">
        <v>632</v>
      </c>
      <c r="F275" s="185" t="s">
        <v>633</v>
      </c>
      <c r="G275" s="186" t="s">
        <v>178</v>
      </c>
      <c r="H275" s="187">
        <v>2</v>
      </c>
      <c r="I275" s="188">
        <v>0</v>
      </c>
      <c r="J275" s="188">
        <f t="shared" si="40"/>
        <v>0</v>
      </c>
      <c r="K275" s="189"/>
      <c r="L275" s="190"/>
      <c r="M275" s="191" t="s">
        <v>1</v>
      </c>
      <c r="N275" s="192" t="s">
        <v>33</v>
      </c>
      <c r="O275" s="164">
        <v>0</v>
      </c>
      <c r="P275" s="164">
        <f t="shared" si="41"/>
        <v>0</v>
      </c>
      <c r="Q275" s="164">
        <v>0</v>
      </c>
      <c r="R275" s="164">
        <f t="shared" si="42"/>
        <v>0</v>
      </c>
      <c r="S275" s="164">
        <v>0</v>
      </c>
      <c r="T275" s="165">
        <f t="shared" si="43"/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66" t="s">
        <v>165</v>
      </c>
      <c r="AT275" s="166" t="s">
        <v>232</v>
      </c>
      <c r="AU275" s="166" t="s">
        <v>108</v>
      </c>
      <c r="AY275" s="17" t="s">
        <v>125</v>
      </c>
      <c r="BE275" s="167">
        <f t="shared" si="44"/>
        <v>0</v>
      </c>
      <c r="BF275" s="167">
        <f t="shared" si="45"/>
        <v>0</v>
      </c>
      <c r="BG275" s="167">
        <f t="shared" si="46"/>
        <v>0</v>
      </c>
      <c r="BH275" s="167">
        <f t="shared" si="47"/>
        <v>0</v>
      </c>
      <c r="BI275" s="167">
        <f t="shared" si="48"/>
        <v>0</v>
      </c>
      <c r="BJ275" s="17" t="s">
        <v>108</v>
      </c>
      <c r="BK275" s="167">
        <f t="shared" si="49"/>
        <v>0</v>
      </c>
      <c r="BL275" s="17" t="s">
        <v>132</v>
      </c>
      <c r="BM275" s="166" t="s">
        <v>868</v>
      </c>
    </row>
    <row r="276" spans="1:65" s="2" customFormat="1" ht="24" customHeight="1">
      <c r="A276" s="29"/>
      <c r="B276" s="122"/>
      <c r="C276" s="183" t="s">
        <v>547</v>
      </c>
      <c r="D276" s="183" t="s">
        <v>232</v>
      </c>
      <c r="E276" s="184" t="s">
        <v>636</v>
      </c>
      <c r="F276" s="185" t="s">
        <v>637</v>
      </c>
      <c r="G276" s="186" t="s">
        <v>178</v>
      </c>
      <c r="H276" s="187">
        <v>12</v>
      </c>
      <c r="I276" s="188">
        <v>0</v>
      </c>
      <c r="J276" s="188">
        <f t="shared" si="40"/>
        <v>0</v>
      </c>
      <c r="K276" s="189"/>
      <c r="L276" s="190"/>
      <c r="M276" s="191" t="s">
        <v>1</v>
      </c>
      <c r="N276" s="192" t="s">
        <v>33</v>
      </c>
      <c r="O276" s="164">
        <v>0</v>
      </c>
      <c r="P276" s="164">
        <f t="shared" si="41"/>
        <v>0</v>
      </c>
      <c r="Q276" s="164">
        <v>0</v>
      </c>
      <c r="R276" s="164">
        <f t="shared" si="42"/>
        <v>0</v>
      </c>
      <c r="S276" s="164">
        <v>0</v>
      </c>
      <c r="T276" s="165">
        <f t="shared" si="43"/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66" t="s">
        <v>165</v>
      </c>
      <c r="AT276" s="166" t="s">
        <v>232</v>
      </c>
      <c r="AU276" s="166" t="s">
        <v>108</v>
      </c>
      <c r="AY276" s="17" t="s">
        <v>125</v>
      </c>
      <c r="BE276" s="167">
        <f t="shared" si="44"/>
        <v>0</v>
      </c>
      <c r="BF276" s="167">
        <f t="shared" si="45"/>
        <v>0</v>
      </c>
      <c r="BG276" s="167">
        <f t="shared" si="46"/>
        <v>0</v>
      </c>
      <c r="BH276" s="167">
        <f t="shared" si="47"/>
        <v>0</v>
      </c>
      <c r="BI276" s="167">
        <f t="shared" si="48"/>
        <v>0</v>
      </c>
      <c r="BJ276" s="17" t="s">
        <v>108</v>
      </c>
      <c r="BK276" s="167">
        <f t="shared" si="49"/>
        <v>0</v>
      </c>
      <c r="BL276" s="17" t="s">
        <v>132</v>
      </c>
      <c r="BM276" s="166" t="s">
        <v>869</v>
      </c>
    </row>
    <row r="277" spans="1:65" s="2" customFormat="1" ht="24" customHeight="1">
      <c r="A277" s="29"/>
      <c r="B277" s="122"/>
      <c r="C277" s="183" t="s">
        <v>550</v>
      </c>
      <c r="D277" s="183" t="s">
        <v>232</v>
      </c>
      <c r="E277" s="184" t="s">
        <v>640</v>
      </c>
      <c r="F277" s="185" t="s">
        <v>641</v>
      </c>
      <c r="G277" s="186" t="s">
        <v>178</v>
      </c>
      <c r="H277" s="187">
        <v>42</v>
      </c>
      <c r="I277" s="188">
        <v>0</v>
      </c>
      <c r="J277" s="188">
        <f t="shared" si="40"/>
        <v>0</v>
      </c>
      <c r="K277" s="189"/>
      <c r="L277" s="190"/>
      <c r="M277" s="191" t="s">
        <v>1</v>
      </c>
      <c r="N277" s="192" t="s">
        <v>33</v>
      </c>
      <c r="O277" s="164">
        <v>0</v>
      </c>
      <c r="P277" s="164">
        <f t="shared" si="41"/>
        <v>0</v>
      </c>
      <c r="Q277" s="164">
        <v>0</v>
      </c>
      <c r="R277" s="164">
        <f t="shared" si="42"/>
        <v>0</v>
      </c>
      <c r="S277" s="164">
        <v>0</v>
      </c>
      <c r="T277" s="165">
        <f t="shared" si="43"/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166" t="s">
        <v>165</v>
      </c>
      <c r="AT277" s="166" t="s">
        <v>232</v>
      </c>
      <c r="AU277" s="166" t="s">
        <v>108</v>
      </c>
      <c r="AY277" s="17" t="s">
        <v>125</v>
      </c>
      <c r="BE277" s="167">
        <f t="shared" si="44"/>
        <v>0</v>
      </c>
      <c r="BF277" s="167">
        <f t="shared" si="45"/>
        <v>0</v>
      </c>
      <c r="BG277" s="167">
        <f t="shared" si="46"/>
        <v>0</v>
      </c>
      <c r="BH277" s="167">
        <f t="shared" si="47"/>
        <v>0</v>
      </c>
      <c r="BI277" s="167">
        <f t="shared" si="48"/>
        <v>0</v>
      </c>
      <c r="BJ277" s="17" t="s">
        <v>108</v>
      </c>
      <c r="BK277" s="167">
        <f t="shared" si="49"/>
        <v>0</v>
      </c>
      <c r="BL277" s="17" t="s">
        <v>132</v>
      </c>
      <c r="BM277" s="166" t="s">
        <v>870</v>
      </c>
    </row>
    <row r="278" spans="1:65" s="2" customFormat="1" ht="16.5" customHeight="1">
      <c r="A278" s="29"/>
      <c r="B278" s="122"/>
      <c r="C278" s="183" t="s">
        <v>554</v>
      </c>
      <c r="D278" s="183" t="s">
        <v>232</v>
      </c>
      <c r="E278" s="184" t="s">
        <v>644</v>
      </c>
      <c r="F278" s="185" t="s">
        <v>645</v>
      </c>
      <c r="G278" s="186" t="s">
        <v>178</v>
      </c>
      <c r="H278" s="187">
        <v>28</v>
      </c>
      <c r="I278" s="188">
        <v>0</v>
      </c>
      <c r="J278" s="188">
        <f t="shared" si="40"/>
        <v>0</v>
      </c>
      <c r="K278" s="189"/>
      <c r="L278" s="190"/>
      <c r="M278" s="191" t="s">
        <v>1</v>
      </c>
      <c r="N278" s="192" t="s">
        <v>33</v>
      </c>
      <c r="O278" s="164">
        <v>0</v>
      </c>
      <c r="P278" s="164">
        <f t="shared" si="41"/>
        <v>0</v>
      </c>
      <c r="Q278" s="164">
        <v>0</v>
      </c>
      <c r="R278" s="164">
        <f t="shared" si="42"/>
        <v>0</v>
      </c>
      <c r="S278" s="164">
        <v>0</v>
      </c>
      <c r="T278" s="165">
        <f t="shared" si="43"/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66" t="s">
        <v>165</v>
      </c>
      <c r="AT278" s="166" t="s">
        <v>232</v>
      </c>
      <c r="AU278" s="166" t="s">
        <v>108</v>
      </c>
      <c r="AY278" s="17" t="s">
        <v>125</v>
      </c>
      <c r="BE278" s="167">
        <f t="shared" si="44"/>
        <v>0</v>
      </c>
      <c r="BF278" s="167">
        <f t="shared" si="45"/>
        <v>0</v>
      </c>
      <c r="BG278" s="167">
        <f t="shared" si="46"/>
        <v>0</v>
      </c>
      <c r="BH278" s="167">
        <f t="shared" si="47"/>
        <v>0</v>
      </c>
      <c r="BI278" s="167">
        <f t="shared" si="48"/>
        <v>0</v>
      </c>
      <c r="BJ278" s="17" t="s">
        <v>108</v>
      </c>
      <c r="BK278" s="167">
        <f t="shared" si="49"/>
        <v>0</v>
      </c>
      <c r="BL278" s="17" t="s">
        <v>132</v>
      </c>
      <c r="BM278" s="166" t="s">
        <v>871</v>
      </c>
    </row>
    <row r="279" spans="1:65" s="2" customFormat="1" ht="16.5" customHeight="1">
      <c r="A279" s="29"/>
      <c r="B279" s="122"/>
      <c r="C279" s="183" t="s">
        <v>558</v>
      </c>
      <c r="D279" s="183" t="s">
        <v>232</v>
      </c>
      <c r="E279" s="184" t="s">
        <v>648</v>
      </c>
      <c r="F279" s="185" t="s">
        <v>649</v>
      </c>
      <c r="G279" s="186" t="s">
        <v>178</v>
      </c>
      <c r="H279" s="187">
        <v>830</v>
      </c>
      <c r="I279" s="188">
        <v>0</v>
      </c>
      <c r="J279" s="188">
        <f t="shared" si="40"/>
        <v>0</v>
      </c>
      <c r="K279" s="189"/>
      <c r="L279" s="190"/>
      <c r="M279" s="191" t="s">
        <v>1</v>
      </c>
      <c r="N279" s="192" t="s">
        <v>33</v>
      </c>
      <c r="O279" s="164">
        <v>0</v>
      </c>
      <c r="P279" s="164">
        <f t="shared" si="41"/>
        <v>0</v>
      </c>
      <c r="Q279" s="164">
        <v>0</v>
      </c>
      <c r="R279" s="164">
        <f t="shared" si="42"/>
        <v>0</v>
      </c>
      <c r="S279" s="164">
        <v>0</v>
      </c>
      <c r="T279" s="165">
        <f t="shared" si="43"/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66" t="s">
        <v>165</v>
      </c>
      <c r="AT279" s="166" t="s">
        <v>232</v>
      </c>
      <c r="AU279" s="166" t="s">
        <v>108</v>
      </c>
      <c r="AY279" s="17" t="s">
        <v>125</v>
      </c>
      <c r="BE279" s="167">
        <f t="shared" si="44"/>
        <v>0</v>
      </c>
      <c r="BF279" s="167">
        <f t="shared" si="45"/>
        <v>0</v>
      </c>
      <c r="BG279" s="167">
        <f t="shared" si="46"/>
        <v>0</v>
      </c>
      <c r="BH279" s="167">
        <f t="shared" si="47"/>
        <v>0</v>
      </c>
      <c r="BI279" s="167">
        <f t="shared" si="48"/>
        <v>0</v>
      </c>
      <c r="BJ279" s="17" t="s">
        <v>108</v>
      </c>
      <c r="BK279" s="167">
        <f t="shared" si="49"/>
        <v>0</v>
      </c>
      <c r="BL279" s="17" t="s">
        <v>132</v>
      </c>
      <c r="BM279" s="166" t="s">
        <v>872</v>
      </c>
    </row>
    <row r="280" spans="1:65" s="2" customFormat="1" ht="24" customHeight="1">
      <c r="A280" s="29"/>
      <c r="B280" s="122"/>
      <c r="C280" s="155" t="s">
        <v>562</v>
      </c>
      <c r="D280" s="155" t="s">
        <v>128</v>
      </c>
      <c r="E280" s="156" t="s">
        <v>655</v>
      </c>
      <c r="F280" s="157" t="s">
        <v>656</v>
      </c>
      <c r="G280" s="158" t="s">
        <v>264</v>
      </c>
      <c r="H280" s="159">
        <v>112.86</v>
      </c>
      <c r="I280" s="160">
        <v>0</v>
      </c>
      <c r="J280" s="160">
        <f t="shared" si="40"/>
        <v>0</v>
      </c>
      <c r="K280" s="161"/>
      <c r="L280" s="30"/>
      <c r="M280" s="162" t="s">
        <v>1</v>
      </c>
      <c r="N280" s="163" t="s">
        <v>33</v>
      </c>
      <c r="O280" s="164">
        <v>0</v>
      </c>
      <c r="P280" s="164">
        <f t="shared" si="41"/>
        <v>0</v>
      </c>
      <c r="Q280" s="164">
        <v>0</v>
      </c>
      <c r="R280" s="164">
        <f t="shared" si="42"/>
        <v>0</v>
      </c>
      <c r="S280" s="164">
        <v>0</v>
      </c>
      <c r="T280" s="165">
        <f t="shared" si="43"/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166" t="s">
        <v>203</v>
      </c>
      <c r="AT280" s="166" t="s">
        <v>128</v>
      </c>
      <c r="AU280" s="166" t="s">
        <v>108</v>
      </c>
      <c r="AY280" s="17" t="s">
        <v>125</v>
      </c>
      <c r="BE280" s="167">
        <f t="shared" si="44"/>
        <v>0</v>
      </c>
      <c r="BF280" s="167">
        <f t="shared" si="45"/>
        <v>0</v>
      </c>
      <c r="BG280" s="167">
        <f t="shared" si="46"/>
        <v>0</v>
      </c>
      <c r="BH280" s="167">
        <f t="shared" si="47"/>
        <v>0</v>
      </c>
      <c r="BI280" s="167">
        <f t="shared" si="48"/>
        <v>0</v>
      </c>
      <c r="BJ280" s="17" t="s">
        <v>108</v>
      </c>
      <c r="BK280" s="167">
        <f t="shared" si="49"/>
        <v>0</v>
      </c>
      <c r="BL280" s="17" t="s">
        <v>203</v>
      </c>
      <c r="BM280" s="166" t="s">
        <v>873</v>
      </c>
    </row>
    <row r="281" spans="1:65" s="12" customFormat="1" ht="22.9" customHeight="1">
      <c r="B281" s="143"/>
      <c r="D281" s="144" t="s">
        <v>66</v>
      </c>
      <c r="E281" s="153" t="s">
        <v>658</v>
      </c>
      <c r="F281" s="153" t="s">
        <v>659</v>
      </c>
      <c r="J281" s="154">
        <f>BK281</f>
        <v>0</v>
      </c>
      <c r="L281" s="143"/>
      <c r="M281" s="147"/>
      <c r="N281" s="148"/>
      <c r="O281" s="148"/>
      <c r="P281" s="149">
        <f>SUM(P282:P285)</f>
        <v>2.1643800000000004</v>
      </c>
      <c r="Q281" s="148"/>
      <c r="R281" s="149">
        <f>SUM(R282:R285)</f>
        <v>4.8000000000000007E-4</v>
      </c>
      <c r="S281" s="148"/>
      <c r="T281" s="150">
        <f>SUM(T282:T285)</f>
        <v>2E-3</v>
      </c>
      <c r="AR281" s="144" t="s">
        <v>108</v>
      </c>
      <c r="AT281" s="151" t="s">
        <v>66</v>
      </c>
      <c r="AU281" s="151" t="s">
        <v>75</v>
      </c>
      <c r="AY281" s="144" t="s">
        <v>125</v>
      </c>
      <c r="BK281" s="152">
        <f>SUM(BK282:BK285)</f>
        <v>0</v>
      </c>
    </row>
    <row r="282" spans="1:65" s="2" customFormat="1" ht="24" customHeight="1">
      <c r="A282" s="29"/>
      <c r="B282" s="122"/>
      <c r="C282" s="155" t="s">
        <v>566</v>
      </c>
      <c r="D282" s="155" t="s">
        <v>128</v>
      </c>
      <c r="E282" s="156" t="s">
        <v>661</v>
      </c>
      <c r="F282" s="157" t="s">
        <v>662</v>
      </c>
      <c r="G282" s="158" t="s">
        <v>178</v>
      </c>
      <c r="H282" s="159">
        <v>1</v>
      </c>
      <c r="I282" s="160">
        <v>0</v>
      </c>
      <c r="J282" s="160">
        <f>ROUND(I282*H282,2)</f>
        <v>0</v>
      </c>
      <c r="K282" s="161"/>
      <c r="L282" s="30"/>
      <c r="M282" s="162" t="s">
        <v>1</v>
      </c>
      <c r="N282" s="163" t="s">
        <v>33</v>
      </c>
      <c r="O282" s="164">
        <v>2.1121400000000001</v>
      </c>
      <c r="P282" s="164">
        <f>O282*H282</f>
        <v>2.1121400000000001</v>
      </c>
      <c r="Q282" s="164">
        <v>3.8000000000000002E-4</v>
      </c>
      <c r="R282" s="164">
        <f>Q282*H282</f>
        <v>3.8000000000000002E-4</v>
      </c>
      <c r="S282" s="164">
        <v>0</v>
      </c>
      <c r="T282" s="165">
        <f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166" t="s">
        <v>203</v>
      </c>
      <c r="AT282" s="166" t="s">
        <v>128</v>
      </c>
      <c r="AU282" s="166" t="s">
        <v>108</v>
      </c>
      <c r="AY282" s="17" t="s">
        <v>125</v>
      </c>
      <c r="BE282" s="167">
        <f>IF(N282="základná",J282,0)</f>
        <v>0</v>
      </c>
      <c r="BF282" s="167">
        <f>IF(N282="znížená",J282,0)</f>
        <v>0</v>
      </c>
      <c r="BG282" s="167">
        <f>IF(N282="zákl. prenesená",J282,0)</f>
        <v>0</v>
      </c>
      <c r="BH282" s="167">
        <f>IF(N282="zníž. prenesená",J282,0)</f>
        <v>0</v>
      </c>
      <c r="BI282" s="167">
        <f>IF(N282="nulová",J282,0)</f>
        <v>0</v>
      </c>
      <c r="BJ282" s="17" t="s">
        <v>108</v>
      </c>
      <c r="BK282" s="167">
        <f>ROUND(I282*H282,2)</f>
        <v>0</v>
      </c>
      <c r="BL282" s="17" t="s">
        <v>203</v>
      </c>
      <c r="BM282" s="166" t="s">
        <v>874</v>
      </c>
    </row>
    <row r="283" spans="1:65" s="2" customFormat="1" ht="16.5" customHeight="1">
      <c r="A283" s="29"/>
      <c r="B283" s="122"/>
      <c r="C283" s="155" t="s">
        <v>215</v>
      </c>
      <c r="D283" s="155" t="s">
        <v>128</v>
      </c>
      <c r="E283" s="156" t="s">
        <v>665</v>
      </c>
      <c r="F283" s="157" t="s">
        <v>666</v>
      </c>
      <c r="G283" s="158" t="s">
        <v>178</v>
      </c>
      <c r="H283" s="159">
        <v>1</v>
      </c>
      <c r="I283" s="160">
        <v>0</v>
      </c>
      <c r="J283" s="160">
        <f>ROUND(I283*H283,2)</f>
        <v>0</v>
      </c>
      <c r="K283" s="161"/>
      <c r="L283" s="30"/>
      <c r="M283" s="162" t="s">
        <v>1</v>
      </c>
      <c r="N283" s="163" t="s">
        <v>33</v>
      </c>
      <c r="O283" s="164">
        <v>2.6120000000000001E-2</v>
      </c>
      <c r="P283" s="164">
        <f>O283*H283</f>
        <v>2.6120000000000001E-2</v>
      </c>
      <c r="Q283" s="164">
        <v>5.0000000000000002E-5</v>
      </c>
      <c r="R283" s="164">
        <f>Q283*H283</f>
        <v>5.0000000000000002E-5</v>
      </c>
      <c r="S283" s="164">
        <v>1E-3</v>
      </c>
      <c r="T283" s="165">
        <f>S283*H283</f>
        <v>1E-3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66" t="s">
        <v>203</v>
      </c>
      <c r="AT283" s="166" t="s">
        <v>128</v>
      </c>
      <c r="AU283" s="166" t="s">
        <v>108</v>
      </c>
      <c r="AY283" s="17" t="s">
        <v>125</v>
      </c>
      <c r="BE283" s="167">
        <f>IF(N283="základná",J283,0)</f>
        <v>0</v>
      </c>
      <c r="BF283" s="167">
        <f>IF(N283="znížená",J283,0)</f>
        <v>0</v>
      </c>
      <c r="BG283" s="167">
        <f>IF(N283="zákl. prenesená",J283,0)</f>
        <v>0</v>
      </c>
      <c r="BH283" s="167">
        <f>IF(N283="zníž. prenesená",J283,0)</f>
        <v>0</v>
      </c>
      <c r="BI283" s="167">
        <f>IF(N283="nulová",J283,0)</f>
        <v>0</v>
      </c>
      <c r="BJ283" s="17" t="s">
        <v>108</v>
      </c>
      <c r="BK283" s="167">
        <f>ROUND(I283*H283,2)</f>
        <v>0</v>
      </c>
      <c r="BL283" s="17" t="s">
        <v>203</v>
      </c>
      <c r="BM283" s="166" t="s">
        <v>875</v>
      </c>
    </row>
    <row r="284" spans="1:65" s="2" customFormat="1" ht="16.5" customHeight="1">
      <c r="A284" s="29"/>
      <c r="B284" s="122"/>
      <c r="C284" s="155" t="s">
        <v>573</v>
      </c>
      <c r="D284" s="155" t="s">
        <v>128</v>
      </c>
      <c r="E284" s="156" t="s">
        <v>876</v>
      </c>
      <c r="F284" s="157" t="s">
        <v>877</v>
      </c>
      <c r="G284" s="158" t="s">
        <v>178</v>
      </c>
      <c r="H284" s="159">
        <v>1</v>
      </c>
      <c r="I284" s="160">
        <v>0</v>
      </c>
      <c r="J284" s="160">
        <f>ROUND(I284*H284,2)</f>
        <v>0</v>
      </c>
      <c r="K284" s="161"/>
      <c r="L284" s="30"/>
      <c r="M284" s="162" t="s">
        <v>1</v>
      </c>
      <c r="N284" s="163" t="s">
        <v>33</v>
      </c>
      <c r="O284" s="164">
        <v>2.6120000000000001E-2</v>
      </c>
      <c r="P284" s="164">
        <f>O284*H284</f>
        <v>2.6120000000000001E-2</v>
      </c>
      <c r="Q284" s="164">
        <v>5.0000000000000002E-5</v>
      </c>
      <c r="R284" s="164">
        <f>Q284*H284</f>
        <v>5.0000000000000002E-5</v>
      </c>
      <c r="S284" s="164">
        <v>1E-3</v>
      </c>
      <c r="T284" s="165">
        <f>S284*H284</f>
        <v>1E-3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66" t="s">
        <v>203</v>
      </c>
      <c r="AT284" s="166" t="s">
        <v>128</v>
      </c>
      <c r="AU284" s="166" t="s">
        <v>108</v>
      </c>
      <c r="AY284" s="17" t="s">
        <v>125</v>
      </c>
      <c r="BE284" s="167">
        <f>IF(N284="základná",J284,0)</f>
        <v>0</v>
      </c>
      <c r="BF284" s="167">
        <f>IF(N284="znížená",J284,0)</f>
        <v>0</v>
      </c>
      <c r="BG284" s="167">
        <f>IF(N284="zákl. prenesená",J284,0)</f>
        <v>0</v>
      </c>
      <c r="BH284" s="167">
        <f>IF(N284="zníž. prenesená",J284,0)</f>
        <v>0</v>
      </c>
      <c r="BI284" s="167">
        <f>IF(N284="nulová",J284,0)</f>
        <v>0</v>
      </c>
      <c r="BJ284" s="17" t="s">
        <v>108</v>
      </c>
      <c r="BK284" s="167">
        <f>ROUND(I284*H284,2)</f>
        <v>0</v>
      </c>
      <c r="BL284" s="17" t="s">
        <v>203</v>
      </c>
      <c r="BM284" s="166" t="s">
        <v>878</v>
      </c>
    </row>
    <row r="285" spans="1:65" s="2" customFormat="1" ht="24" customHeight="1">
      <c r="A285" s="29"/>
      <c r="B285" s="122"/>
      <c r="C285" s="155" t="s">
        <v>577</v>
      </c>
      <c r="D285" s="155" t="s">
        <v>128</v>
      </c>
      <c r="E285" s="156" t="s">
        <v>673</v>
      </c>
      <c r="F285" s="157" t="s">
        <v>674</v>
      </c>
      <c r="G285" s="158" t="s">
        <v>264</v>
      </c>
      <c r="H285" s="159">
        <v>3.5030000000000001</v>
      </c>
      <c r="I285" s="160">
        <v>0</v>
      </c>
      <c r="J285" s="160">
        <f>ROUND(I285*H285,2)</f>
        <v>0</v>
      </c>
      <c r="K285" s="161"/>
      <c r="L285" s="30"/>
      <c r="M285" s="162" t="s">
        <v>1</v>
      </c>
      <c r="N285" s="163" t="s">
        <v>33</v>
      </c>
      <c r="O285" s="164">
        <v>0</v>
      </c>
      <c r="P285" s="164">
        <f>O285*H285</f>
        <v>0</v>
      </c>
      <c r="Q285" s="164">
        <v>0</v>
      </c>
      <c r="R285" s="164">
        <f>Q285*H285</f>
        <v>0</v>
      </c>
      <c r="S285" s="164">
        <v>0</v>
      </c>
      <c r="T285" s="165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66" t="s">
        <v>203</v>
      </c>
      <c r="AT285" s="166" t="s">
        <v>128</v>
      </c>
      <c r="AU285" s="166" t="s">
        <v>108</v>
      </c>
      <c r="AY285" s="17" t="s">
        <v>125</v>
      </c>
      <c r="BE285" s="167">
        <f>IF(N285="základná",J285,0)</f>
        <v>0</v>
      </c>
      <c r="BF285" s="167">
        <f>IF(N285="znížená",J285,0)</f>
        <v>0</v>
      </c>
      <c r="BG285" s="167">
        <f>IF(N285="zákl. prenesená",J285,0)</f>
        <v>0</v>
      </c>
      <c r="BH285" s="167">
        <f>IF(N285="zníž. prenesená",J285,0)</f>
        <v>0</v>
      </c>
      <c r="BI285" s="167">
        <f>IF(N285="nulová",J285,0)</f>
        <v>0</v>
      </c>
      <c r="BJ285" s="17" t="s">
        <v>108</v>
      </c>
      <c r="BK285" s="167">
        <f>ROUND(I285*H285,2)</f>
        <v>0</v>
      </c>
      <c r="BL285" s="17" t="s">
        <v>203</v>
      </c>
      <c r="BM285" s="166" t="s">
        <v>879</v>
      </c>
    </row>
    <row r="286" spans="1:65" s="12" customFormat="1" ht="22.9" customHeight="1">
      <c r="B286" s="143"/>
      <c r="D286" s="144" t="s">
        <v>66</v>
      </c>
      <c r="E286" s="153" t="s">
        <v>676</v>
      </c>
      <c r="F286" s="153" t="s">
        <v>677</v>
      </c>
      <c r="J286" s="154">
        <f>BK286</f>
        <v>0</v>
      </c>
      <c r="L286" s="143"/>
      <c r="M286" s="147"/>
      <c r="N286" s="148"/>
      <c r="O286" s="148"/>
      <c r="P286" s="149">
        <f>SUM(P287:P299)</f>
        <v>440.43990400000001</v>
      </c>
      <c r="Q286" s="148"/>
      <c r="R286" s="149">
        <f>SUM(R287:R299)</f>
        <v>7.4359599999999998E-2</v>
      </c>
      <c r="S286" s="148"/>
      <c r="T286" s="150">
        <f>SUM(T287:T299)</f>
        <v>0</v>
      </c>
      <c r="AR286" s="144" t="s">
        <v>108</v>
      </c>
      <c r="AT286" s="151" t="s">
        <v>66</v>
      </c>
      <c r="AU286" s="151" t="s">
        <v>75</v>
      </c>
      <c r="AY286" s="144" t="s">
        <v>125</v>
      </c>
      <c r="BK286" s="152">
        <f>SUM(BK287:BK299)</f>
        <v>0</v>
      </c>
    </row>
    <row r="287" spans="1:65" s="2" customFormat="1" ht="36" customHeight="1">
      <c r="A287" s="29"/>
      <c r="B287" s="122"/>
      <c r="C287" s="155" t="s">
        <v>581</v>
      </c>
      <c r="D287" s="155" t="s">
        <v>128</v>
      </c>
      <c r="E287" s="156" t="s">
        <v>687</v>
      </c>
      <c r="F287" s="157" t="s">
        <v>688</v>
      </c>
      <c r="G287" s="158" t="s">
        <v>140</v>
      </c>
      <c r="H287" s="159">
        <v>2082.6</v>
      </c>
      <c r="I287" s="160">
        <v>0</v>
      </c>
      <c r="J287" s="160">
        <f>ROUND(I287*H287,2)</f>
        <v>0</v>
      </c>
      <c r="K287" s="161"/>
      <c r="L287" s="30"/>
      <c r="M287" s="162" t="s">
        <v>1</v>
      </c>
      <c r="N287" s="163" t="s">
        <v>33</v>
      </c>
      <c r="O287" s="164">
        <v>0.18104000000000001</v>
      </c>
      <c r="P287" s="164">
        <f>O287*H287</f>
        <v>377.03390400000001</v>
      </c>
      <c r="Q287" s="164">
        <v>2.0999999999999999E-5</v>
      </c>
      <c r="R287" s="164">
        <f>Q287*H287</f>
        <v>4.3734599999999998E-2</v>
      </c>
      <c r="S287" s="164">
        <v>0</v>
      </c>
      <c r="T287" s="165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66" t="s">
        <v>203</v>
      </c>
      <c r="AT287" s="166" t="s">
        <v>128</v>
      </c>
      <c r="AU287" s="166" t="s">
        <v>108</v>
      </c>
      <c r="AY287" s="17" t="s">
        <v>125</v>
      </c>
      <c r="BE287" s="167">
        <f>IF(N287="základná",J287,0)</f>
        <v>0</v>
      </c>
      <c r="BF287" s="167">
        <f>IF(N287="znížená",J287,0)</f>
        <v>0</v>
      </c>
      <c r="BG287" s="167">
        <f>IF(N287="zákl. prenesená",J287,0)</f>
        <v>0</v>
      </c>
      <c r="BH287" s="167">
        <f>IF(N287="zníž. prenesená",J287,0)</f>
        <v>0</v>
      </c>
      <c r="BI287" s="167">
        <f>IF(N287="nulová",J287,0)</f>
        <v>0</v>
      </c>
      <c r="BJ287" s="17" t="s">
        <v>108</v>
      </c>
      <c r="BK287" s="167">
        <f>ROUND(I287*H287,2)</f>
        <v>0</v>
      </c>
      <c r="BL287" s="17" t="s">
        <v>203</v>
      </c>
      <c r="BM287" s="166" t="s">
        <v>880</v>
      </c>
    </row>
    <row r="288" spans="1:65" s="13" customFormat="1">
      <c r="B288" s="168"/>
      <c r="D288" s="169" t="s">
        <v>134</v>
      </c>
      <c r="E288" s="170" t="s">
        <v>1</v>
      </c>
      <c r="F288" s="171" t="s">
        <v>881</v>
      </c>
      <c r="H288" s="172">
        <v>1050</v>
      </c>
      <c r="L288" s="168"/>
      <c r="M288" s="173"/>
      <c r="N288" s="174"/>
      <c r="O288" s="174"/>
      <c r="P288" s="174"/>
      <c r="Q288" s="174"/>
      <c r="R288" s="174"/>
      <c r="S288" s="174"/>
      <c r="T288" s="175"/>
      <c r="AT288" s="170" t="s">
        <v>134</v>
      </c>
      <c r="AU288" s="170" t="s">
        <v>108</v>
      </c>
      <c r="AV288" s="13" t="s">
        <v>108</v>
      </c>
      <c r="AW288" s="13" t="s">
        <v>24</v>
      </c>
      <c r="AX288" s="13" t="s">
        <v>67</v>
      </c>
      <c r="AY288" s="170" t="s">
        <v>125</v>
      </c>
    </row>
    <row r="289" spans="1:65" s="13" customFormat="1">
      <c r="B289" s="168"/>
      <c r="D289" s="169" t="s">
        <v>134</v>
      </c>
      <c r="E289" s="170" t="s">
        <v>1</v>
      </c>
      <c r="F289" s="171" t="s">
        <v>882</v>
      </c>
      <c r="H289" s="172">
        <v>640</v>
      </c>
      <c r="L289" s="168"/>
      <c r="M289" s="173"/>
      <c r="N289" s="174"/>
      <c r="O289" s="174"/>
      <c r="P289" s="174"/>
      <c r="Q289" s="174"/>
      <c r="R289" s="174"/>
      <c r="S289" s="174"/>
      <c r="T289" s="175"/>
      <c r="AT289" s="170" t="s">
        <v>134</v>
      </c>
      <c r="AU289" s="170" t="s">
        <v>108</v>
      </c>
      <c r="AV289" s="13" t="s">
        <v>108</v>
      </c>
      <c r="AW289" s="13" t="s">
        <v>24</v>
      </c>
      <c r="AX289" s="13" t="s">
        <v>67</v>
      </c>
      <c r="AY289" s="170" t="s">
        <v>125</v>
      </c>
    </row>
    <row r="290" spans="1:65" s="13" customFormat="1">
      <c r="B290" s="168"/>
      <c r="D290" s="169" t="s">
        <v>134</v>
      </c>
      <c r="E290" s="170" t="s">
        <v>1</v>
      </c>
      <c r="F290" s="171" t="s">
        <v>692</v>
      </c>
      <c r="H290" s="172">
        <v>112.8</v>
      </c>
      <c r="L290" s="168"/>
      <c r="M290" s="173"/>
      <c r="N290" s="174"/>
      <c r="O290" s="174"/>
      <c r="P290" s="174"/>
      <c r="Q290" s="174"/>
      <c r="R290" s="174"/>
      <c r="S290" s="174"/>
      <c r="T290" s="175"/>
      <c r="AT290" s="170" t="s">
        <v>134</v>
      </c>
      <c r="AU290" s="170" t="s">
        <v>108</v>
      </c>
      <c r="AV290" s="13" t="s">
        <v>108</v>
      </c>
      <c r="AW290" s="13" t="s">
        <v>24</v>
      </c>
      <c r="AX290" s="13" t="s">
        <v>67</v>
      </c>
      <c r="AY290" s="170" t="s">
        <v>125</v>
      </c>
    </row>
    <row r="291" spans="1:65" s="13" customFormat="1">
      <c r="B291" s="168"/>
      <c r="D291" s="169" t="s">
        <v>134</v>
      </c>
      <c r="E291" s="170" t="s">
        <v>1</v>
      </c>
      <c r="F291" s="171" t="s">
        <v>883</v>
      </c>
      <c r="H291" s="172">
        <v>76.8</v>
      </c>
      <c r="L291" s="168"/>
      <c r="M291" s="173"/>
      <c r="N291" s="174"/>
      <c r="O291" s="174"/>
      <c r="P291" s="174"/>
      <c r="Q291" s="174"/>
      <c r="R291" s="174"/>
      <c r="S291" s="174"/>
      <c r="T291" s="175"/>
      <c r="AT291" s="170" t="s">
        <v>134</v>
      </c>
      <c r="AU291" s="170" t="s">
        <v>108</v>
      </c>
      <c r="AV291" s="13" t="s">
        <v>108</v>
      </c>
      <c r="AW291" s="13" t="s">
        <v>24</v>
      </c>
      <c r="AX291" s="13" t="s">
        <v>67</v>
      </c>
      <c r="AY291" s="170" t="s">
        <v>125</v>
      </c>
    </row>
    <row r="292" spans="1:65" s="13" customFormat="1">
      <c r="B292" s="168"/>
      <c r="D292" s="169" t="s">
        <v>134</v>
      </c>
      <c r="E292" s="170" t="s">
        <v>1</v>
      </c>
      <c r="F292" s="171" t="s">
        <v>884</v>
      </c>
      <c r="H292" s="172">
        <v>165</v>
      </c>
      <c r="L292" s="168"/>
      <c r="M292" s="173"/>
      <c r="N292" s="174"/>
      <c r="O292" s="174"/>
      <c r="P292" s="174"/>
      <c r="Q292" s="174"/>
      <c r="R292" s="174"/>
      <c r="S292" s="174"/>
      <c r="T292" s="175"/>
      <c r="AT292" s="170" t="s">
        <v>134</v>
      </c>
      <c r="AU292" s="170" t="s">
        <v>108</v>
      </c>
      <c r="AV292" s="13" t="s">
        <v>108</v>
      </c>
      <c r="AW292" s="13" t="s">
        <v>24</v>
      </c>
      <c r="AX292" s="13" t="s">
        <v>67</v>
      </c>
      <c r="AY292" s="170" t="s">
        <v>125</v>
      </c>
    </row>
    <row r="293" spans="1:65" s="13" customFormat="1">
      <c r="B293" s="168"/>
      <c r="D293" s="169" t="s">
        <v>134</v>
      </c>
      <c r="E293" s="170" t="s">
        <v>1</v>
      </c>
      <c r="F293" s="171" t="s">
        <v>885</v>
      </c>
      <c r="H293" s="172">
        <v>15</v>
      </c>
      <c r="L293" s="168"/>
      <c r="M293" s="173"/>
      <c r="N293" s="174"/>
      <c r="O293" s="174"/>
      <c r="P293" s="174"/>
      <c r="Q293" s="174"/>
      <c r="R293" s="174"/>
      <c r="S293" s="174"/>
      <c r="T293" s="175"/>
      <c r="AT293" s="170" t="s">
        <v>134</v>
      </c>
      <c r="AU293" s="170" t="s">
        <v>108</v>
      </c>
      <c r="AV293" s="13" t="s">
        <v>108</v>
      </c>
      <c r="AW293" s="13" t="s">
        <v>24</v>
      </c>
      <c r="AX293" s="13" t="s">
        <v>67</v>
      </c>
      <c r="AY293" s="170" t="s">
        <v>125</v>
      </c>
    </row>
    <row r="294" spans="1:65" s="13" customFormat="1">
      <c r="B294" s="168"/>
      <c r="D294" s="169" t="s">
        <v>134</v>
      </c>
      <c r="E294" s="170" t="s">
        <v>1</v>
      </c>
      <c r="F294" s="171" t="s">
        <v>886</v>
      </c>
      <c r="H294" s="172">
        <v>16</v>
      </c>
      <c r="L294" s="168"/>
      <c r="M294" s="173"/>
      <c r="N294" s="174"/>
      <c r="O294" s="174"/>
      <c r="P294" s="174"/>
      <c r="Q294" s="174"/>
      <c r="R294" s="174"/>
      <c r="S294" s="174"/>
      <c r="T294" s="175"/>
      <c r="AT294" s="170" t="s">
        <v>134</v>
      </c>
      <c r="AU294" s="170" t="s">
        <v>108</v>
      </c>
      <c r="AV294" s="13" t="s">
        <v>108</v>
      </c>
      <c r="AW294" s="13" t="s">
        <v>24</v>
      </c>
      <c r="AX294" s="13" t="s">
        <v>67</v>
      </c>
      <c r="AY294" s="170" t="s">
        <v>125</v>
      </c>
    </row>
    <row r="295" spans="1:65" s="13" customFormat="1">
      <c r="B295" s="168"/>
      <c r="D295" s="169" t="s">
        <v>134</v>
      </c>
      <c r="E295" s="170" t="s">
        <v>1</v>
      </c>
      <c r="F295" s="171" t="s">
        <v>887</v>
      </c>
      <c r="H295" s="172">
        <v>7</v>
      </c>
      <c r="L295" s="168"/>
      <c r="M295" s="173"/>
      <c r="N295" s="174"/>
      <c r="O295" s="174"/>
      <c r="P295" s="174"/>
      <c r="Q295" s="174"/>
      <c r="R295" s="174"/>
      <c r="S295" s="174"/>
      <c r="T295" s="175"/>
      <c r="AT295" s="170" t="s">
        <v>134</v>
      </c>
      <c r="AU295" s="170" t="s">
        <v>108</v>
      </c>
      <c r="AV295" s="13" t="s">
        <v>108</v>
      </c>
      <c r="AW295" s="13" t="s">
        <v>24</v>
      </c>
      <c r="AX295" s="13" t="s">
        <v>67</v>
      </c>
      <c r="AY295" s="170" t="s">
        <v>125</v>
      </c>
    </row>
    <row r="296" spans="1:65" s="14" customFormat="1">
      <c r="B296" s="176"/>
      <c r="D296" s="169" t="s">
        <v>134</v>
      </c>
      <c r="E296" s="177" t="s">
        <v>1</v>
      </c>
      <c r="F296" s="178" t="s">
        <v>230</v>
      </c>
      <c r="H296" s="179">
        <v>2082.6</v>
      </c>
      <c r="L296" s="176"/>
      <c r="M296" s="180"/>
      <c r="N296" s="181"/>
      <c r="O296" s="181"/>
      <c r="P296" s="181"/>
      <c r="Q296" s="181"/>
      <c r="R296" s="181"/>
      <c r="S296" s="181"/>
      <c r="T296" s="182"/>
      <c r="AT296" s="177" t="s">
        <v>134</v>
      </c>
      <c r="AU296" s="177" t="s">
        <v>108</v>
      </c>
      <c r="AV296" s="14" t="s">
        <v>132</v>
      </c>
      <c r="AW296" s="14" t="s">
        <v>24</v>
      </c>
      <c r="AX296" s="14" t="s">
        <v>75</v>
      </c>
      <c r="AY296" s="177" t="s">
        <v>125</v>
      </c>
    </row>
    <row r="297" spans="1:65" s="2" customFormat="1" ht="24" customHeight="1">
      <c r="A297" s="29"/>
      <c r="B297" s="122"/>
      <c r="C297" s="155" t="s">
        <v>585</v>
      </c>
      <c r="D297" s="155" t="s">
        <v>128</v>
      </c>
      <c r="E297" s="156" t="s">
        <v>699</v>
      </c>
      <c r="F297" s="157" t="s">
        <v>700</v>
      </c>
      <c r="G297" s="158" t="s">
        <v>140</v>
      </c>
      <c r="H297" s="159">
        <v>350</v>
      </c>
      <c r="I297" s="160">
        <v>0</v>
      </c>
      <c r="J297" s="160">
        <f>ROUND(I297*H297,2)</f>
        <v>0</v>
      </c>
      <c r="K297" s="161"/>
      <c r="L297" s="30"/>
      <c r="M297" s="162" t="s">
        <v>1</v>
      </c>
      <c r="N297" s="163" t="s">
        <v>33</v>
      </c>
      <c r="O297" s="164">
        <v>0.18115999999999999</v>
      </c>
      <c r="P297" s="164">
        <f>O297*H297</f>
        <v>63.405999999999999</v>
      </c>
      <c r="Q297" s="164">
        <v>8.7499999999999999E-5</v>
      </c>
      <c r="R297" s="164">
        <f>Q297*H297</f>
        <v>3.0624999999999999E-2</v>
      </c>
      <c r="S297" s="164">
        <v>0</v>
      </c>
      <c r="T297" s="165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66" t="s">
        <v>203</v>
      </c>
      <c r="AT297" s="166" t="s">
        <v>128</v>
      </c>
      <c r="AU297" s="166" t="s">
        <v>108</v>
      </c>
      <c r="AY297" s="17" t="s">
        <v>125</v>
      </c>
      <c r="BE297" s="167">
        <f>IF(N297="základná",J297,0)</f>
        <v>0</v>
      </c>
      <c r="BF297" s="167">
        <f>IF(N297="znížená",J297,0)</f>
        <v>0</v>
      </c>
      <c r="BG297" s="167">
        <f>IF(N297="zákl. prenesená",J297,0)</f>
        <v>0</v>
      </c>
      <c r="BH297" s="167">
        <f>IF(N297="zníž. prenesená",J297,0)</f>
        <v>0</v>
      </c>
      <c r="BI297" s="167">
        <f>IF(N297="nulová",J297,0)</f>
        <v>0</v>
      </c>
      <c r="BJ297" s="17" t="s">
        <v>108</v>
      </c>
      <c r="BK297" s="167">
        <f>ROUND(I297*H297,2)</f>
        <v>0</v>
      </c>
      <c r="BL297" s="17" t="s">
        <v>203</v>
      </c>
      <c r="BM297" s="166" t="s">
        <v>888</v>
      </c>
    </row>
    <row r="298" spans="1:65" s="13" customFormat="1">
      <c r="B298" s="168"/>
      <c r="D298" s="169" t="s">
        <v>134</v>
      </c>
      <c r="E298" s="170" t="s">
        <v>1</v>
      </c>
      <c r="F298" s="171" t="s">
        <v>889</v>
      </c>
      <c r="H298" s="172">
        <v>350</v>
      </c>
      <c r="L298" s="168"/>
      <c r="M298" s="173"/>
      <c r="N298" s="174"/>
      <c r="O298" s="174"/>
      <c r="P298" s="174"/>
      <c r="Q298" s="174"/>
      <c r="R298" s="174"/>
      <c r="S298" s="174"/>
      <c r="T298" s="175"/>
      <c r="AT298" s="170" t="s">
        <v>134</v>
      </c>
      <c r="AU298" s="170" t="s">
        <v>108</v>
      </c>
      <c r="AV298" s="13" t="s">
        <v>108</v>
      </c>
      <c r="AW298" s="13" t="s">
        <v>24</v>
      </c>
      <c r="AX298" s="13" t="s">
        <v>67</v>
      </c>
      <c r="AY298" s="170" t="s">
        <v>125</v>
      </c>
    </row>
    <row r="299" spans="1:65" s="14" customFormat="1">
      <c r="B299" s="176"/>
      <c r="D299" s="169" t="s">
        <v>134</v>
      </c>
      <c r="E299" s="177" t="s">
        <v>1</v>
      </c>
      <c r="F299" s="178" t="s">
        <v>230</v>
      </c>
      <c r="H299" s="179">
        <v>350</v>
      </c>
      <c r="L299" s="176"/>
      <c r="M299" s="180"/>
      <c r="N299" s="181"/>
      <c r="O299" s="181"/>
      <c r="P299" s="181"/>
      <c r="Q299" s="181"/>
      <c r="R299" s="181"/>
      <c r="S299" s="181"/>
      <c r="T299" s="182"/>
      <c r="AT299" s="177" t="s">
        <v>134</v>
      </c>
      <c r="AU299" s="177" t="s">
        <v>108</v>
      </c>
      <c r="AV299" s="14" t="s">
        <v>132</v>
      </c>
      <c r="AW299" s="14" t="s">
        <v>24</v>
      </c>
      <c r="AX299" s="14" t="s">
        <v>75</v>
      </c>
      <c r="AY299" s="177" t="s">
        <v>125</v>
      </c>
    </row>
    <row r="300" spans="1:65" s="12" customFormat="1" ht="25.9" customHeight="1">
      <c r="B300" s="143"/>
      <c r="D300" s="144" t="s">
        <v>66</v>
      </c>
      <c r="E300" s="145" t="s">
        <v>232</v>
      </c>
      <c r="F300" s="145" t="s">
        <v>703</v>
      </c>
      <c r="J300" s="146">
        <f>BK300</f>
        <v>0</v>
      </c>
      <c r="L300" s="143"/>
      <c r="M300" s="147"/>
      <c r="N300" s="148"/>
      <c r="O300" s="148"/>
      <c r="P300" s="149">
        <f>P301</f>
        <v>0.80999999999999994</v>
      </c>
      <c r="Q300" s="148"/>
      <c r="R300" s="149">
        <f>R301</f>
        <v>0.03</v>
      </c>
      <c r="S300" s="148"/>
      <c r="T300" s="150">
        <f>T301</f>
        <v>0</v>
      </c>
      <c r="AR300" s="144" t="s">
        <v>126</v>
      </c>
      <c r="AT300" s="151" t="s">
        <v>66</v>
      </c>
      <c r="AU300" s="151" t="s">
        <v>67</v>
      </c>
      <c r="AY300" s="144" t="s">
        <v>125</v>
      </c>
      <c r="BK300" s="152">
        <f>BK301</f>
        <v>0</v>
      </c>
    </row>
    <row r="301" spans="1:65" s="12" customFormat="1" ht="22.9" customHeight="1">
      <c r="B301" s="143"/>
      <c r="D301" s="144" t="s">
        <v>66</v>
      </c>
      <c r="E301" s="153" t="s">
        <v>704</v>
      </c>
      <c r="F301" s="153" t="s">
        <v>705</v>
      </c>
      <c r="J301" s="154">
        <f>BK301</f>
        <v>0</v>
      </c>
      <c r="L301" s="143"/>
      <c r="M301" s="147"/>
      <c r="N301" s="148"/>
      <c r="O301" s="148"/>
      <c r="P301" s="149">
        <f>SUM(P302:P304)</f>
        <v>0.80999999999999994</v>
      </c>
      <c r="Q301" s="148"/>
      <c r="R301" s="149">
        <f>SUM(R302:R304)</f>
        <v>0.03</v>
      </c>
      <c r="S301" s="148"/>
      <c r="T301" s="150">
        <f>SUM(T302:T304)</f>
        <v>0</v>
      </c>
      <c r="AR301" s="144" t="s">
        <v>126</v>
      </c>
      <c r="AT301" s="151" t="s">
        <v>66</v>
      </c>
      <c r="AU301" s="151" t="s">
        <v>75</v>
      </c>
      <c r="AY301" s="144" t="s">
        <v>125</v>
      </c>
      <c r="BK301" s="152">
        <f>SUM(BK302:BK304)</f>
        <v>0</v>
      </c>
    </row>
    <row r="302" spans="1:65" s="2" customFormat="1" ht="24" customHeight="1">
      <c r="A302" s="29"/>
      <c r="B302" s="122"/>
      <c r="C302" s="155" t="s">
        <v>589</v>
      </c>
      <c r="D302" s="155" t="s">
        <v>128</v>
      </c>
      <c r="E302" s="156" t="s">
        <v>707</v>
      </c>
      <c r="F302" s="157" t="s">
        <v>708</v>
      </c>
      <c r="G302" s="158" t="s">
        <v>244</v>
      </c>
      <c r="H302" s="159">
        <v>30</v>
      </c>
      <c r="I302" s="160">
        <v>0</v>
      </c>
      <c r="J302" s="160">
        <f>ROUND(I302*H302,2)</f>
        <v>0</v>
      </c>
      <c r="K302" s="161"/>
      <c r="L302" s="30"/>
      <c r="M302" s="162" t="s">
        <v>1</v>
      </c>
      <c r="N302" s="163" t="s">
        <v>33</v>
      </c>
      <c r="O302" s="164">
        <v>2.7E-2</v>
      </c>
      <c r="P302" s="164">
        <f>O302*H302</f>
        <v>0.80999999999999994</v>
      </c>
      <c r="Q302" s="164">
        <v>0</v>
      </c>
      <c r="R302" s="164">
        <f>Q302*H302</f>
        <v>0</v>
      </c>
      <c r="S302" s="164">
        <v>0</v>
      </c>
      <c r="T302" s="165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66" t="s">
        <v>431</v>
      </c>
      <c r="AT302" s="166" t="s">
        <v>128</v>
      </c>
      <c r="AU302" s="166" t="s">
        <v>108</v>
      </c>
      <c r="AY302" s="17" t="s">
        <v>125</v>
      </c>
      <c r="BE302" s="167">
        <f>IF(N302="základná",J302,0)</f>
        <v>0</v>
      </c>
      <c r="BF302" s="167">
        <f>IF(N302="znížená",J302,0)</f>
        <v>0</v>
      </c>
      <c r="BG302" s="167">
        <f>IF(N302="zákl. prenesená",J302,0)</f>
        <v>0</v>
      </c>
      <c r="BH302" s="167">
        <f>IF(N302="zníž. prenesená",J302,0)</f>
        <v>0</v>
      </c>
      <c r="BI302" s="167">
        <f>IF(N302="nulová",J302,0)</f>
        <v>0</v>
      </c>
      <c r="BJ302" s="17" t="s">
        <v>108</v>
      </c>
      <c r="BK302" s="167">
        <f>ROUND(I302*H302,2)</f>
        <v>0</v>
      </c>
      <c r="BL302" s="17" t="s">
        <v>431</v>
      </c>
      <c r="BM302" s="166" t="s">
        <v>890</v>
      </c>
    </row>
    <row r="303" spans="1:65" s="2" customFormat="1" ht="16.5" customHeight="1">
      <c r="A303" s="29"/>
      <c r="B303" s="122"/>
      <c r="C303" s="183" t="s">
        <v>593</v>
      </c>
      <c r="D303" s="183" t="s">
        <v>232</v>
      </c>
      <c r="E303" s="184" t="s">
        <v>711</v>
      </c>
      <c r="F303" s="185" t="s">
        <v>712</v>
      </c>
      <c r="G303" s="186" t="s">
        <v>172</v>
      </c>
      <c r="H303" s="187">
        <v>0.03</v>
      </c>
      <c r="I303" s="188">
        <v>0</v>
      </c>
      <c r="J303" s="188">
        <f>ROUND(I303*H303,2)</f>
        <v>0</v>
      </c>
      <c r="K303" s="189"/>
      <c r="L303" s="190"/>
      <c r="M303" s="191" t="s">
        <v>1</v>
      </c>
      <c r="N303" s="192" t="s">
        <v>33</v>
      </c>
      <c r="O303" s="164">
        <v>0</v>
      </c>
      <c r="P303" s="164">
        <f>O303*H303</f>
        <v>0</v>
      </c>
      <c r="Q303" s="164">
        <v>1</v>
      </c>
      <c r="R303" s="164">
        <f>Q303*H303</f>
        <v>0.03</v>
      </c>
      <c r="S303" s="164">
        <v>0</v>
      </c>
      <c r="T303" s="165">
        <f>S303*H303</f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66" t="s">
        <v>686</v>
      </c>
      <c r="AT303" s="166" t="s">
        <v>232</v>
      </c>
      <c r="AU303" s="166" t="s">
        <v>108</v>
      </c>
      <c r="AY303" s="17" t="s">
        <v>125</v>
      </c>
      <c r="BE303" s="167">
        <f>IF(N303="základná",J303,0)</f>
        <v>0</v>
      </c>
      <c r="BF303" s="167">
        <f>IF(N303="znížená",J303,0)</f>
        <v>0</v>
      </c>
      <c r="BG303" s="167">
        <f>IF(N303="zákl. prenesená",J303,0)</f>
        <v>0</v>
      </c>
      <c r="BH303" s="167">
        <f>IF(N303="zníž. prenesená",J303,0)</f>
        <v>0</v>
      </c>
      <c r="BI303" s="167">
        <f>IF(N303="nulová",J303,0)</f>
        <v>0</v>
      </c>
      <c r="BJ303" s="17" t="s">
        <v>108</v>
      </c>
      <c r="BK303" s="167">
        <f>ROUND(I303*H303,2)</f>
        <v>0</v>
      </c>
      <c r="BL303" s="17" t="s">
        <v>686</v>
      </c>
      <c r="BM303" s="166" t="s">
        <v>891</v>
      </c>
    </row>
    <row r="304" spans="1:65" s="13" customFormat="1">
      <c r="B304" s="168"/>
      <c r="D304" s="169" t="s">
        <v>134</v>
      </c>
      <c r="E304" s="170" t="s">
        <v>1</v>
      </c>
      <c r="F304" s="171" t="s">
        <v>892</v>
      </c>
      <c r="H304" s="172">
        <v>0.03</v>
      </c>
      <c r="L304" s="168"/>
      <c r="M304" s="173"/>
      <c r="N304" s="174"/>
      <c r="O304" s="174"/>
      <c r="P304" s="174"/>
      <c r="Q304" s="174"/>
      <c r="R304" s="174"/>
      <c r="S304" s="174"/>
      <c r="T304" s="175"/>
      <c r="AT304" s="170" t="s">
        <v>134</v>
      </c>
      <c r="AU304" s="170" t="s">
        <v>108</v>
      </c>
      <c r="AV304" s="13" t="s">
        <v>108</v>
      </c>
      <c r="AW304" s="13" t="s">
        <v>24</v>
      </c>
      <c r="AX304" s="13" t="s">
        <v>75</v>
      </c>
      <c r="AY304" s="170" t="s">
        <v>125</v>
      </c>
    </row>
    <row r="305" spans="1:65" s="12" customFormat="1" ht="25.9" customHeight="1">
      <c r="B305" s="143"/>
      <c r="D305" s="144" t="s">
        <v>66</v>
      </c>
      <c r="E305" s="145" t="s">
        <v>715</v>
      </c>
      <c r="F305" s="145" t="s">
        <v>716</v>
      </c>
      <c r="J305" s="146">
        <f>BK305</f>
        <v>0</v>
      </c>
      <c r="L305" s="143"/>
      <c r="M305" s="147"/>
      <c r="N305" s="148"/>
      <c r="O305" s="148"/>
      <c r="P305" s="149">
        <f>SUM(P306:P307)</f>
        <v>29.521000000000001</v>
      </c>
      <c r="Q305" s="148"/>
      <c r="R305" s="149">
        <f>SUM(R306:R307)</f>
        <v>0</v>
      </c>
      <c r="S305" s="148"/>
      <c r="T305" s="150">
        <f>SUM(T306:T307)</f>
        <v>0</v>
      </c>
      <c r="AR305" s="144" t="s">
        <v>132</v>
      </c>
      <c r="AT305" s="151" t="s">
        <v>66</v>
      </c>
      <c r="AU305" s="151" t="s">
        <v>67</v>
      </c>
      <c r="AY305" s="144" t="s">
        <v>125</v>
      </c>
      <c r="BK305" s="152">
        <f>SUM(BK306:BK307)</f>
        <v>0</v>
      </c>
    </row>
    <row r="306" spans="1:65" s="2" customFormat="1" ht="24" customHeight="1">
      <c r="A306" s="29"/>
      <c r="B306" s="122"/>
      <c r="C306" s="155" t="s">
        <v>597</v>
      </c>
      <c r="D306" s="155" t="s">
        <v>128</v>
      </c>
      <c r="E306" s="156" t="s">
        <v>718</v>
      </c>
      <c r="F306" s="157" t="s">
        <v>719</v>
      </c>
      <c r="G306" s="158" t="s">
        <v>720</v>
      </c>
      <c r="H306" s="159">
        <v>22.55</v>
      </c>
      <c r="I306" s="160">
        <v>0</v>
      </c>
      <c r="J306" s="160">
        <f>ROUND(I306*H306,2)</f>
        <v>0</v>
      </c>
      <c r="K306" s="161"/>
      <c r="L306" s="30"/>
      <c r="M306" s="162" t="s">
        <v>1</v>
      </c>
      <c r="N306" s="163" t="s">
        <v>33</v>
      </c>
      <c r="O306" s="164">
        <v>1.06</v>
      </c>
      <c r="P306" s="164">
        <f>O306*H306</f>
        <v>23.903000000000002</v>
      </c>
      <c r="Q306" s="164">
        <v>0</v>
      </c>
      <c r="R306" s="164">
        <f>Q306*H306</f>
        <v>0</v>
      </c>
      <c r="S306" s="164">
        <v>0</v>
      </c>
      <c r="T306" s="165">
        <f>S306*H306</f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166" t="s">
        <v>721</v>
      </c>
      <c r="AT306" s="166" t="s">
        <v>128</v>
      </c>
      <c r="AU306" s="166" t="s">
        <v>75</v>
      </c>
      <c r="AY306" s="17" t="s">
        <v>125</v>
      </c>
      <c r="BE306" s="167">
        <f>IF(N306="základná",J306,0)</f>
        <v>0</v>
      </c>
      <c r="BF306" s="167">
        <f>IF(N306="znížená",J306,0)</f>
        <v>0</v>
      </c>
      <c r="BG306" s="167">
        <f>IF(N306="zákl. prenesená",J306,0)</f>
        <v>0</v>
      </c>
      <c r="BH306" s="167">
        <f>IF(N306="zníž. prenesená",J306,0)</f>
        <v>0</v>
      </c>
      <c r="BI306" s="167">
        <f>IF(N306="nulová",J306,0)</f>
        <v>0</v>
      </c>
      <c r="BJ306" s="17" t="s">
        <v>108</v>
      </c>
      <c r="BK306" s="167">
        <f>ROUND(I306*H306,2)</f>
        <v>0</v>
      </c>
      <c r="BL306" s="17" t="s">
        <v>721</v>
      </c>
      <c r="BM306" s="166" t="s">
        <v>893</v>
      </c>
    </row>
    <row r="307" spans="1:65" s="2" customFormat="1" ht="16.5" customHeight="1">
      <c r="A307" s="29"/>
      <c r="B307" s="122"/>
      <c r="C307" s="155" t="s">
        <v>601</v>
      </c>
      <c r="D307" s="155" t="s">
        <v>128</v>
      </c>
      <c r="E307" s="156" t="s">
        <v>724</v>
      </c>
      <c r="F307" s="157" t="s">
        <v>725</v>
      </c>
      <c r="G307" s="158" t="s">
        <v>720</v>
      </c>
      <c r="H307" s="159">
        <v>5.3</v>
      </c>
      <c r="I307" s="160">
        <v>0</v>
      </c>
      <c r="J307" s="160">
        <f>ROUND(I307*H307,2)</f>
        <v>0</v>
      </c>
      <c r="K307" s="161"/>
      <c r="L307" s="30"/>
      <c r="M307" s="200" t="s">
        <v>1</v>
      </c>
      <c r="N307" s="201" t="s">
        <v>33</v>
      </c>
      <c r="O307" s="202">
        <v>1.06</v>
      </c>
      <c r="P307" s="202">
        <f>O307*H307</f>
        <v>5.6180000000000003</v>
      </c>
      <c r="Q307" s="202">
        <v>0</v>
      </c>
      <c r="R307" s="202">
        <f>Q307*H307</f>
        <v>0</v>
      </c>
      <c r="S307" s="202">
        <v>0</v>
      </c>
      <c r="T307" s="203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66" t="s">
        <v>721</v>
      </c>
      <c r="AT307" s="166" t="s">
        <v>128</v>
      </c>
      <c r="AU307" s="166" t="s">
        <v>75</v>
      </c>
      <c r="AY307" s="17" t="s">
        <v>125</v>
      </c>
      <c r="BE307" s="167">
        <f>IF(N307="základná",J307,0)</f>
        <v>0</v>
      </c>
      <c r="BF307" s="167">
        <f>IF(N307="znížená",J307,0)</f>
        <v>0</v>
      </c>
      <c r="BG307" s="167">
        <f>IF(N307="zákl. prenesená",J307,0)</f>
        <v>0</v>
      </c>
      <c r="BH307" s="167">
        <f>IF(N307="zníž. prenesená",J307,0)</f>
        <v>0</v>
      </c>
      <c r="BI307" s="167">
        <f>IF(N307="nulová",J307,0)</f>
        <v>0</v>
      </c>
      <c r="BJ307" s="17" t="s">
        <v>108</v>
      </c>
      <c r="BK307" s="167">
        <f>ROUND(I307*H307,2)</f>
        <v>0</v>
      </c>
      <c r="BL307" s="17" t="s">
        <v>721</v>
      </c>
      <c r="BM307" s="166" t="s">
        <v>894</v>
      </c>
    </row>
    <row r="308" spans="1:65" s="2" customFormat="1" ht="6.95" customHeight="1">
      <c r="A308" s="29"/>
      <c r="B308" s="44"/>
      <c r="C308" s="45"/>
      <c r="D308" s="45"/>
      <c r="E308" s="45"/>
      <c r="F308" s="45"/>
      <c r="G308" s="45"/>
      <c r="H308" s="45"/>
      <c r="I308" s="45"/>
      <c r="J308" s="45"/>
      <c r="K308" s="45"/>
      <c r="L308" s="30"/>
      <c r="M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</row>
  </sheetData>
  <autoFilter ref="C137:K307"/>
  <mergeCells count="11">
    <mergeCell ref="E130:H130"/>
    <mergeCell ref="E7:H7"/>
    <mergeCell ref="E9:H9"/>
    <mergeCell ref="E18:H18"/>
    <mergeCell ref="E27:H27"/>
    <mergeCell ref="E85:H85"/>
    <mergeCell ref="L2:V2"/>
    <mergeCell ref="E87:H87"/>
    <mergeCell ref="D116:F116"/>
    <mergeCell ref="D117:F117"/>
    <mergeCell ref="E128:H12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01 - I. etapa</vt:lpstr>
      <vt:lpstr>02 - II.etapa</vt:lpstr>
      <vt:lpstr>'01 - I. etapa'!Názvy_tlače</vt:lpstr>
      <vt:lpstr>'02 - II.etapa'!Názvy_tlače</vt:lpstr>
      <vt:lpstr>'Rekapitulácia stavby'!Názvy_tlače</vt:lpstr>
      <vt:lpstr>'01 - I. etapa'!Oblasť_tlače</vt:lpstr>
      <vt:lpstr>'02 - II.etapa'!Oblasť_tlače</vt:lpstr>
      <vt:lpstr>'Rekapitulácia stavby'!Oblasť_tlače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Špániková</dc:creator>
  <cp:lastModifiedBy>PC</cp:lastModifiedBy>
  <dcterms:created xsi:type="dcterms:W3CDTF">2019-10-28T19:31:59Z</dcterms:created>
  <dcterms:modified xsi:type="dcterms:W3CDTF">2020-08-03T12:56:07Z</dcterms:modified>
</cp:coreProperties>
</file>