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tabRatio="598" firstSheet="2" activeTab="5"/>
  </bookViews>
  <sheets>
    <sheet name="BEŽNÉ PRÍJMY" sheetId="1" r:id="rId1"/>
    <sheet name="BEŽNÉ VÝDAVKY" sheetId="2" r:id="rId2"/>
    <sheet name="KAPITÁLOVÉ PRÍJMY" sheetId="3" r:id="rId3"/>
    <sheet name="KAPITÁLVÉ VÝDAVKY" sheetId="4" r:id="rId4"/>
    <sheet name="FINANČNÉ OPERÁCIE" sheetId="5" r:id="rId5"/>
    <sheet name="HOSP." sheetId="6" r:id="rId6"/>
  </sheets>
  <definedNames>
    <definedName name="_xlnm.Print_Area" localSheetId="3">'KAPITÁLVÉ VÝDAVKY'!$A$1:$I$90</definedName>
  </definedNames>
  <calcPr fullCalcOnLoad="1"/>
</workbook>
</file>

<file path=xl/sharedStrings.xml><?xml version="1.0" encoding="utf-8"?>
<sst xmlns="http://schemas.openxmlformats.org/spreadsheetml/2006/main" count="521" uniqueCount="385">
  <si>
    <t>Časť 1.1.2. Výdavky bežného rozpočtu</t>
  </si>
  <si>
    <t>Výdavky verejnej správy, finančná a rozp.</t>
  </si>
  <si>
    <t>mzdy</t>
  </si>
  <si>
    <t>poistné</t>
  </si>
  <si>
    <t>01.1.2</t>
  </si>
  <si>
    <t xml:space="preserve">Finanč.a rozpočt.oblasť </t>
  </si>
  <si>
    <t>01.7</t>
  </si>
  <si>
    <t>Transakcie verejného dlhu</t>
  </si>
  <si>
    <t>Splátka úrokov bankám</t>
  </si>
  <si>
    <t>02.1</t>
  </si>
  <si>
    <t>Vojenská obrana</t>
  </si>
  <si>
    <t>Civilná ochrana</t>
  </si>
  <si>
    <t>03.1</t>
  </si>
  <si>
    <t>Policajné služby</t>
  </si>
  <si>
    <t>03.2</t>
  </si>
  <si>
    <t>Požiarna ochrana</t>
  </si>
  <si>
    <t>Požiarná ochrana</t>
  </si>
  <si>
    <t>04.2</t>
  </si>
  <si>
    <t>Veterinárna oblasť</t>
  </si>
  <si>
    <t>Doprava</t>
  </si>
  <si>
    <t>04.7</t>
  </si>
  <si>
    <t>Cestovný ruch</t>
  </si>
  <si>
    <t>Propagácia, reklama a inzercia</t>
  </si>
  <si>
    <t>UNESCO</t>
  </si>
  <si>
    <t>Slovenské kráľovské mestá</t>
  </si>
  <si>
    <t>04.9</t>
  </si>
  <si>
    <t>Chránená dielňa</t>
  </si>
  <si>
    <t>05.1</t>
  </si>
  <si>
    <t>Nákladanie s odpadmi</t>
  </si>
  <si>
    <t>05.4</t>
  </si>
  <si>
    <t>Stavebný úrad</t>
  </si>
  <si>
    <t xml:space="preserve">Životné prostredie </t>
  </si>
  <si>
    <t>06.1</t>
  </si>
  <si>
    <t>Štátny fond rozvoja bývania</t>
  </si>
  <si>
    <t>06.3</t>
  </si>
  <si>
    <t>Zásobovanie vodou</t>
  </si>
  <si>
    <t>08.1</t>
  </si>
  <si>
    <t>08.2</t>
  </si>
  <si>
    <t>Kultúrne služby</t>
  </si>
  <si>
    <t>Náklady na obradné siene / APO/</t>
  </si>
  <si>
    <t>08.4</t>
  </si>
  <si>
    <t>Náboženské a iné spoločenské služby</t>
  </si>
  <si>
    <t>Školstvo</t>
  </si>
  <si>
    <t>Školský úrad</t>
  </si>
  <si>
    <t>Náklady na  stredisko služieb škole</t>
  </si>
  <si>
    <t>Zariadenia sociálnych služieb - staroba</t>
  </si>
  <si>
    <t>Náklady na jedáleň</t>
  </si>
  <si>
    <t>Náklady na Klub dôchodcov</t>
  </si>
  <si>
    <t>10.4.0.3</t>
  </si>
  <si>
    <t>10.7</t>
  </si>
  <si>
    <t>Komunitná soc. práca</t>
  </si>
  <si>
    <t>Prídavky na deti</t>
  </si>
  <si>
    <t>Stravovanie HMNU</t>
  </si>
  <si>
    <t>Štipendia - HMNU</t>
  </si>
  <si>
    <t>Školské potreby - HMNU</t>
  </si>
  <si>
    <t>Jednorazová dávka primator</t>
  </si>
  <si>
    <t>04.1.2.</t>
  </si>
  <si>
    <t>Aktivačná činnosť - koordinátori</t>
  </si>
  <si>
    <t>Rozpočet bež. výdavky celkom</t>
  </si>
  <si>
    <t>Funkčná klasifikácia</t>
  </si>
  <si>
    <t>Položka</t>
  </si>
  <si>
    <t>Ukazovateľ</t>
  </si>
  <si>
    <t>tovary a služby</t>
  </si>
  <si>
    <t>01.1.1.6</t>
  </si>
  <si>
    <t>Auditorská činnosť</t>
  </si>
  <si>
    <t>Poplatky banke</t>
  </si>
  <si>
    <t>01.3.3</t>
  </si>
  <si>
    <t>09.6.0.7</t>
  </si>
  <si>
    <t>Policajné služby-mestská polícia</t>
  </si>
  <si>
    <t>600</t>
  </si>
  <si>
    <t>09.</t>
  </si>
  <si>
    <t>Prísp. neštát. subjekt.- pomoc občanom v hmotnej a sociálnej núdzi</t>
  </si>
  <si>
    <t>10.2.0.1</t>
  </si>
  <si>
    <t>10.2.0.2</t>
  </si>
  <si>
    <t>Ďalšie služby - opatrovateľská služba</t>
  </si>
  <si>
    <t>Detské jasle</t>
  </si>
  <si>
    <t>Časť 1.1.1. Príjmy bežného rozpočtu</t>
  </si>
  <si>
    <t>Daňové príjmy</t>
  </si>
  <si>
    <t>dane z príj.,ziskov kapitalového majetku</t>
  </si>
  <si>
    <t>daň z nehnuteľnosti</t>
  </si>
  <si>
    <t>dane za špecifické služby</t>
  </si>
  <si>
    <t>Za psa FO a PO</t>
  </si>
  <si>
    <t>Za zábavné hracie prístroje</t>
  </si>
  <si>
    <t>Za predajné automaty</t>
  </si>
  <si>
    <t>Daň za ubytovanie</t>
  </si>
  <si>
    <t>Príjem za TKO FO</t>
  </si>
  <si>
    <t>Príjem za TKO PO</t>
  </si>
  <si>
    <t xml:space="preserve"> </t>
  </si>
  <si>
    <t>Dividendy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</si>
  <si>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</si>
  <si>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</si>
  <si>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</si>
  <si>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</si>
  <si>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soc. bytov</t>
  </si>
  <si>
    <t>administra .a iné popl. a platby z toho:</t>
  </si>
  <si>
    <t xml:space="preserve">     správne poplatky</t>
  </si>
  <si>
    <t xml:space="preserve">     pokuty a penále</t>
  </si>
  <si>
    <t>Poplatky a platby z nepr. a náh.pr.služ.</t>
  </si>
  <si>
    <t>Príjem za opatrovateľskú službu</t>
  </si>
  <si>
    <t>Za stravné v Jedálni-šek</t>
  </si>
  <si>
    <t>Za stravné ostatné -zamestnanci</t>
  </si>
  <si>
    <t>Príjem za stravu Detské Jasle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</si>
  <si>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</si>
  <si>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</si>
  <si>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</si>
  <si>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</si>
  <si>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</si>
  <si>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</si>
  <si>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0,5% - výťažok z lotérie</t>
  </si>
  <si>
    <t>Zahraničné granty</t>
  </si>
  <si>
    <t>Bežné príjmy celkom</t>
  </si>
  <si>
    <t>Kategória</t>
  </si>
  <si>
    <t>Výnos dane z príjmov poukázaný územnej samospráve</t>
  </si>
  <si>
    <t xml:space="preserve">    - z pozemkov</t>
  </si>
  <si>
    <t xml:space="preserve">    - zo stavieb</t>
  </si>
  <si>
    <t xml:space="preserve">    - z bytov</t>
  </si>
  <si>
    <t>Dane z majetku</t>
  </si>
  <si>
    <t>Domáce dane na tovary a služby</t>
  </si>
  <si>
    <t>Nedaňové príjmy</t>
  </si>
  <si>
    <t>príjmy z podnikania a vlastníctva majetku</t>
  </si>
  <si>
    <t>Administratívne poplatky</t>
  </si>
  <si>
    <t>Granty a transfery</t>
  </si>
  <si>
    <t>Tuzemské bežné granty a transfery</t>
  </si>
  <si>
    <t>Granty</t>
  </si>
  <si>
    <t>Transfery na rovnakej úrovni</t>
  </si>
  <si>
    <t>Bežné</t>
  </si>
  <si>
    <t>U k a z o v a t e ľ</t>
  </si>
  <si>
    <t xml:space="preserve">kapitalové príjmy </t>
  </si>
  <si>
    <t xml:space="preserve">     z predaja hnuteľného majetku</t>
  </si>
  <si>
    <t>Kapitalové granty a transfery</t>
  </si>
  <si>
    <t>Kapitalové príjmy celkom</t>
  </si>
  <si>
    <t>Príjem z predaja kapitálových aktív</t>
  </si>
  <si>
    <t>Príjem z predaja pozemkov</t>
  </si>
  <si>
    <t>Kapitálové</t>
  </si>
  <si>
    <t>Časť 1.2. Kapitálový rozpočet</t>
  </si>
  <si>
    <t>Časť 1.2.1. Príjmy kapitálového rozpočtu</t>
  </si>
  <si>
    <t>Časť 1.2.2. Výdavky kapitálového rozpočtu</t>
  </si>
  <si>
    <t>Verejná správa</t>
  </si>
  <si>
    <t>04.4.3</t>
  </si>
  <si>
    <t>Výstavba</t>
  </si>
  <si>
    <t>04.5.1</t>
  </si>
  <si>
    <t>Doprava-výstavba a oprava ciest</t>
  </si>
  <si>
    <t>06.1.0</t>
  </si>
  <si>
    <t>Rozvoj bývania</t>
  </si>
  <si>
    <t>06.4.0</t>
  </si>
  <si>
    <t>Verejné osvetlenie</t>
  </si>
  <si>
    <t>06.6.0</t>
  </si>
  <si>
    <t>Bývanie a občianska vybavenosť</t>
  </si>
  <si>
    <t>08.1.0</t>
  </si>
  <si>
    <t>Rekreačné a športové služby</t>
  </si>
  <si>
    <t>09.1.2.1</t>
  </si>
  <si>
    <t>Rozpočet kapitál. výdavky celkom</t>
  </si>
  <si>
    <t>08.2.0.9</t>
  </si>
  <si>
    <t xml:space="preserve">Vysielacie a vydavateľské služby </t>
  </si>
  <si>
    <t>Vysielanie mestskej televízie</t>
  </si>
  <si>
    <t>LIM</t>
  </si>
  <si>
    <t>03.1.0</t>
  </si>
  <si>
    <t>Rozpočet školstva</t>
  </si>
  <si>
    <t>Údržba ciest - Technické služby</t>
  </si>
  <si>
    <t>06.2.0</t>
  </si>
  <si>
    <t>Rozvoj obcí</t>
  </si>
  <si>
    <t>Verejná zeleň - Technické služby</t>
  </si>
  <si>
    <t>Technické služby</t>
  </si>
  <si>
    <t>Finančné operácie</t>
  </si>
  <si>
    <t>Krátkodobé úvery</t>
  </si>
  <si>
    <t>Dlhodobé úvery</t>
  </si>
  <si>
    <t>Prevod investičný fond</t>
  </si>
  <si>
    <t>Prevod - fond tepelného hospodárstva</t>
  </si>
  <si>
    <t>Finančné operácie celkom</t>
  </si>
  <si>
    <t xml:space="preserve">Časť II. Finančné operácie </t>
  </si>
  <si>
    <t xml:space="preserve">Časť 2.1. Príjmové finančné operácie </t>
  </si>
  <si>
    <t xml:space="preserve">Časť 2.2. Výdavkové finančné operácie </t>
  </si>
  <si>
    <t>Prevod depozitu</t>
  </si>
  <si>
    <t>Príjmy z prevodov peňaž. Fondov obcí FRB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</si>
  <si>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</si>
  <si>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</si>
  <si>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</si>
  <si>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</si>
  <si>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</si>
  <si>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</si>
  <si>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</si>
  <si>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</si>
  <si>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Splácanie bankových úverov dlhodobých</t>
  </si>
  <si>
    <t>Chránená dielňa 1</t>
  </si>
  <si>
    <t>Chránená dielňa 2</t>
  </si>
  <si>
    <t>Chránená dielňa 3</t>
  </si>
  <si>
    <t>Transfer pre ostat. spol. služby</t>
  </si>
  <si>
    <t>Transfer pre členské ZMOS a ostatné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</si>
  <si>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</si>
  <si>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</si>
  <si>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</si>
  <si>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</si>
  <si>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</si>
  <si>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</si>
  <si>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</si>
  <si>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</si>
  <si>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</si>
  <si>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Prebytok/schodok  hospodárenia</t>
  </si>
  <si>
    <t>Rezervný fond</t>
  </si>
  <si>
    <t xml:space="preserve">     ostatné príjmy</t>
  </si>
  <si>
    <t>01.6</t>
  </si>
  <si>
    <t xml:space="preserve">REKAPITULÁCIA  PRÍJMOV  A  VÝDAVKOV </t>
  </si>
  <si>
    <t>Transfer REGOB</t>
  </si>
  <si>
    <t>Iné všeobecné služby-matrika</t>
  </si>
  <si>
    <t>Ochrana životného prostredia</t>
  </si>
  <si>
    <t>Partnerské mestá</t>
  </si>
  <si>
    <t>leasing</t>
  </si>
  <si>
    <t>REGOB</t>
  </si>
  <si>
    <t>finančný prenájom</t>
  </si>
  <si>
    <t>Káblová televízia - štúdia</t>
  </si>
  <si>
    <t>Transfer KÚCD a PK</t>
  </si>
  <si>
    <t>Príspevok pre MKS</t>
  </si>
  <si>
    <t xml:space="preserve">Informačná kancelária </t>
  </si>
  <si>
    <t>Transfer pre MKS</t>
  </si>
  <si>
    <t>Divadlo - MKS</t>
  </si>
  <si>
    <t>Knižnica - MKS</t>
  </si>
  <si>
    <t>Transfery pre šport a telovýchovu</t>
  </si>
  <si>
    <t>MPV - ostatné</t>
  </si>
  <si>
    <t>kamerový systém</t>
  </si>
  <si>
    <t>Ostatné  - obce zmluva TKO</t>
  </si>
  <si>
    <t xml:space="preserve">Za záber VP </t>
  </si>
  <si>
    <t xml:space="preserve">MAS LEV- členské </t>
  </si>
  <si>
    <t xml:space="preserve">     z prenájmu bytov a nebyt. priestorov</t>
  </si>
  <si>
    <t>Príspevok pre TS</t>
  </si>
  <si>
    <t>Veterinár. oblasť /odchyt  psov/</t>
  </si>
  <si>
    <t>Ostat.trans.pre šport a telových.</t>
  </si>
  <si>
    <t>Náklady na školstvo-prenes. výkon</t>
  </si>
  <si>
    <t>Náklady na školstvo-originál. výkon</t>
  </si>
  <si>
    <t>zariadenie opatrovateľ.služby</t>
  </si>
  <si>
    <t>Odvod zisku Staveb.prevádzkareň s.r.o</t>
  </si>
  <si>
    <t>Tranfer na Technické služby</t>
  </si>
  <si>
    <t>ZŠ Francisciho - školská infraštruk.</t>
  </si>
  <si>
    <t>Technické služby-cint. služby</t>
  </si>
  <si>
    <t>Karpatské klim. mestečká</t>
  </si>
  <si>
    <t>Voda - Lev.Lúky</t>
  </si>
  <si>
    <t>Odvod z výťažku 5%</t>
  </si>
  <si>
    <t>Objekt VNsP</t>
  </si>
  <si>
    <t>Splácanie bankových úverov ŠFRB</t>
  </si>
  <si>
    <t>Územný plán mesta</t>
  </si>
  <si>
    <t xml:space="preserve">Prestavba NMP I. etapa </t>
  </si>
  <si>
    <t>630</t>
  </si>
  <si>
    <t>Uzat.a rek.skládky KO D.Stráže</t>
  </si>
  <si>
    <t xml:space="preserve">MV a RR SR prestavba NMP I. etapa </t>
  </si>
  <si>
    <t>ZŠ G. Haina 37 škol. infra.</t>
  </si>
  <si>
    <t>MVaRR SR ZŠ Francisciho-škol.infra.</t>
  </si>
  <si>
    <t>MVaRR SR ZŠ G. Haina - škol. infra.</t>
  </si>
  <si>
    <t>Hnedý priemyselný park</t>
  </si>
  <si>
    <t>Bytové priestory</t>
  </si>
  <si>
    <t>Nebytové priestory</t>
  </si>
  <si>
    <t xml:space="preserve">Dar "Dni Majstra Pavla" </t>
  </si>
  <si>
    <t>Splácanie bankových úverov krátkodobých</t>
  </si>
  <si>
    <t>MPV most LD</t>
  </si>
  <si>
    <t>08.4.0.</t>
  </si>
  <si>
    <t>Kostol sv. Jakuba</t>
  </si>
  <si>
    <t>Rekapitulácia</t>
  </si>
  <si>
    <t>Kostol sv. Jakuba - odstránenie vlhkosti</t>
  </si>
  <si>
    <t>08.2.0.</t>
  </si>
  <si>
    <t>SARIO - hnedý priem. park</t>
  </si>
  <si>
    <t>MŠ Žel. riadok - škol. Infra.</t>
  </si>
  <si>
    <t>Komuntná sociálna práca</t>
  </si>
  <si>
    <t>Dni Majstra Pavla</t>
  </si>
  <si>
    <t>Odstránenie objektu Lev. Dolina</t>
  </si>
  <si>
    <t>ZUŠ - hudobné nástroje</t>
  </si>
  <si>
    <t>Vojnové hroby</t>
  </si>
  <si>
    <t>Chránené dielne</t>
  </si>
  <si>
    <t>Povodňová aktivita</t>
  </si>
  <si>
    <t>Protipovodňové aktivity</t>
  </si>
  <si>
    <t>PD - DSS</t>
  </si>
  <si>
    <t>Dopravné značenie</t>
  </si>
  <si>
    <t>Obnova hradobného múru</t>
  </si>
  <si>
    <t>nákup objekt Pisarčiná</t>
  </si>
  <si>
    <t>Ostatné transfery na  kultúru</t>
  </si>
  <si>
    <t>Cestná doprava / transfer SAD /</t>
  </si>
  <si>
    <t>Transfer pre TS (SÚZ)</t>
  </si>
  <si>
    <t>Znalecký posudok ZŠ</t>
  </si>
  <si>
    <t>Potravinová pomoc</t>
  </si>
  <si>
    <t>NMP 4  -výmena prísl. rozvádzačov</t>
  </si>
  <si>
    <t>Medzinárodný zraz turistov</t>
  </si>
  <si>
    <t>Značenie Levočské vrchy</t>
  </si>
  <si>
    <r>
      <t xml:space="preserve">    </t>
    </r>
    <r>
      <rPr>
        <sz val="10"/>
        <rFont val="Arial CE"/>
        <family val="2"/>
      </rPr>
      <t xml:space="preserve"> z predaja budov</t>
    </r>
  </si>
  <si>
    <t>MPV Ovocinárska</t>
  </si>
  <si>
    <t>Lev. Lúky - zádveria</t>
  </si>
  <si>
    <t>chata Kohlwald</t>
  </si>
  <si>
    <t>zbúranie objektu Potočná ul.</t>
  </si>
  <si>
    <t>Časť 1.1 Bežný rozpočet</t>
  </si>
  <si>
    <t xml:space="preserve">NMP č. 54 - divadlo, výmena okien II. etapa </t>
  </si>
  <si>
    <t>Spevnenie svahu sidl. Západ</t>
  </si>
  <si>
    <t>Odkanalizovanie ul. Štúrová</t>
  </si>
  <si>
    <t>Kostol sv. Jakuba - strecha</t>
  </si>
  <si>
    <t>MK SR Kostol sv. Jakuba - odstránenie vlhkosti</t>
  </si>
  <si>
    <t xml:space="preserve">Prestavba N.M.P. I. etapa </t>
  </si>
  <si>
    <t>Projektová dokumentácia</t>
  </si>
  <si>
    <t>Podvozok nosič nadstavby</t>
  </si>
  <si>
    <t xml:space="preserve">kamerový systém </t>
  </si>
  <si>
    <t>Daň z príjmu</t>
  </si>
  <si>
    <t>Inžinierske siete LD - zmluv. záv.</t>
  </si>
  <si>
    <t xml:space="preserve">ČOV Lev. Dolina </t>
  </si>
  <si>
    <t>Hradobné opevnenie</t>
  </si>
  <si>
    <t>Radnica a zvonica NMP č.2</t>
  </si>
  <si>
    <t>MK Radnica a zvonica NMP č.2</t>
  </si>
  <si>
    <t>MK Kostol sv. Jakuba</t>
  </si>
  <si>
    <t>Oprava parkanového múru</t>
  </si>
  <si>
    <t>MK Oprava parkanového múru</t>
  </si>
  <si>
    <t>ZŠ G. Haina - hromozvody, technológia ŠJ</t>
  </si>
  <si>
    <t>Štúdie, posudky, expertízy</t>
  </si>
  <si>
    <t>odvodnenie, sídl. Pri prameni</t>
  </si>
  <si>
    <t>bežné transfery</t>
  </si>
  <si>
    <t>Návrh rozpočtu 2013</t>
  </si>
  <si>
    <t>voľby</t>
  </si>
  <si>
    <t>Summit NATO</t>
  </si>
  <si>
    <t>Transfer TS - vojnové hroby</t>
  </si>
  <si>
    <t>Prevod na fond nevyčerpaných dotácií</t>
  </si>
  <si>
    <t>Za propagáciu</t>
  </si>
  <si>
    <t>Obce TKO</t>
  </si>
  <si>
    <t>Hnedá priemyselná zóna - Juh</t>
  </si>
  <si>
    <t>Kostol sv. Jakuba - rekonštr. strechy</t>
  </si>
  <si>
    <t>Prestavba NMP I. etapa</t>
  </si>
  <si>
    <t>Basket. ihrisko sídl. Pri prameni</t>
  </si>
  <si>
    <t>Marianska hora - revitalizácia zelene</t>
  </si>
  <si>
    <t xml:space="preserve">Rekonštr. a moder. autobus. zastávok </t>
  </si>
  <si>
    <t xml:space="preserve">Rekonštr. a moder. rekr.+ oddych. zón </t>
  </si>
  <si>
    <t>L. Lúky - sklady palív a úprava vstupov</t>
  </si>
  <si>
    <t>Levočská Dolina (Suchý)</t>
  </si>
  <si>
    <t>ul. V. Greschika – garáže</t>
  </si>
  <si>
    <t>Levočské Lúky majetkoprávne vysp.</t>
  </si>
  <si>
    <t>z pozemkov</t>
  </si>
  <si>
    <t>Nám. Majstra Pavla 50,51 -PD (FRB)</t>
  </si>
  <si>
    <t>MPV pozemkov pre garáže od ŽSR</t>
  </si>
  <si>
    <t>MPV pozemkov pre most Lev. Dolina</t>
  </si>
  <si>
    <t xml:space="preserve">MPV pozemkov pre autobus. zastávku LL, LD </t>
  </si>
  <si>
    <t>MPV stavba Strelnica</t>
  </si>
  <si>
    <t>Prestavba NMP - I.etapa - Exter. manaž.</t>
  </si>
  <si>
    <t xml:space="preserve">Kukučínova 2 – obnova strechy </t>
  </si>
  <si>
    <t xml:space="preserve">Osobitný príjemca </t>
  </si>
  <si>
    <t>Nám. Š. Kluberta – pomer. mer. tepla (FRB)</t>
  </si>
  <si>
    <t>Spoločné tradície miest - spolufin. projektu</t>
  </si>
  <si>
    <t>Separovvaný zber - spolufin. Projektu</t>
  </si>
  <si>
    <t>10.7.</t>
  </si>
  <si>
    <t>Komunitné centrum - spolufin. Projektu</t>
  </si>
  <si>
    <t>vzdelávanie seniorov - spolufin. projektu</t>
  </si>
  <si>
    <t>05.2.0</t>
  </si>
  <si>
    <t>Nakladanie s odpadovými vodami</t>
  </si>
  <si>
    <t>ČOV, parkoviská - stočné</t>
  </si>
  <si>
    <t>Úroky z krátkodobého úveru</t>
  </si>
  <si>
    <t>Príspevok pre TS - ozvučenie ŠH</t>
  </si>
  <si>
    <t>Rozpočet rok 2013</t>
  </si>
  <si>
    <t>Ing. Miroslav Vilkovský</t>
  </si>
  <si>
    <t>zmena (+)</t>
  </si>
  <si>
    <t>zmena (-)</t>
  </si>
  <si>
    <t xml:space="preserve"> Rozpočet 2013</t>
  </si>
  <si>
    <t>Upravený rozpočet 2013</t>
  </si>
  <si>
    <t>a</t>
  </si>
  <si>
    <t>b</t>
  </si>
  <si>
    <t>c</t>
  </si>
  <si>
    <t>zmena ( + )</t>
  </si>
  <si>
    <t>zmena ( - )</t>
  </si>
  <si>
    <t>primátor mesta</t>
  </si>
  <si>
    <t>refundácia projektov</t>
  </si>
  <si>
    <t>MŠ Žel. riadok - jedáleň</t>
  </si>
  <si>
    <t>VO Bottova, Kasárenska ul.</t>
  </si>
  <si>
    <t>Oplotenie zimného štadióna</t>
  </si>
  <si>
    <t>ZŠ Haina - technológia ŠJ</t>
  </si>
  <si>
    <t>Vodná nádrž Levoča</t>
  </si>
  <si>
    <t>CVČ - vybavenie PC technikou</t>
  </si>
  <si>
    <t>Územné rozhodnutie</t>
  </si>
  <si>
    <t>MPV Ovocinárska ul.</t>
  </si>
  <si>
    <t xml:space="preserve">Karpatské klim. mestečká </t>
  </si>
  <si>
    <t>príspevok pre TS</t>
  </si>
  <si>
    <t>Dotácia cesty</t>
  </si>
  <si>
    <t>fond nevyčerpaných dotácií</t>
  </si>
  <si>
    <t>Abulancia poliklinika</t>
  </si>
  <si>
    <t>Nákup dodávkového auta</t>
  </si>
  <si>
    <t>Projekt - rozvoj turizmu v regióne</t>
  </si>
  <si>
    <t>Neštátne školstvo</t>
  </si>
  <si>
    <t>Dom meštiansky, NMP č.43</t>
  </si>
  <si>
    <t>Dotácia ŠR - školstvo</t>
  </si>
  <si>
    <t>Dotácia na údržbu ciest</t>
  </si>
  <si>
    <t>zmena č.6 rozpočtové opatrenie</t>
  </si>
  <si>
    <t>zmena č.6</t>
  </si>
  <si>
    <t>Nakladanie s odpadmi</t>
  </si>
  <si>
    <t>Cykloturistický chodník</t>
  </si>
  <si>
    <t>MŠ ul. Predmestie 26-rekonštrukcia I.etapa</t>
  </si>
  <si>
    <t>Recyklačný fond</t>
  </si>
  <si>
    <t>príspevok pre TS - nakladač</t>
  </si>
  <si>
    <t>Schválené na 49. zasadnutí MZ dňa 28.11.2013 uznesením č. 49/24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</si>
</sst>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#,##0\ _S_k"/>
    <numFmt numFmtId="174" formatCode="0.0"/>
    <numFmt numFmtId="175" formatCode="[$-41B]d\.\ mmmm\ yyyy"/>
    <numFmt numFmtId="176" formatCode="#,##0.000"/>
    <numFmt numFmtId="177" formatCode="#,##0.0000"/>
    <numFmt numFmtId="178" formatCode="#,##0.00000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  <numFmt numFmtId="182" formatCode="[$€-2]\ #\ ##,000_);[Red]\([$€-2]\ #\ ##,000\)"/>
  </numFmts>
  <fonts count="54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2"/>
      <name val="Arial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name val="Arial CE"/>
      <family val="2"/>
    </font>
    <font>
      <sz val="12"/>
      <name val="Times New Roman"/>
      <family val="1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double"/>
      <right style="medium"/>
      <top style="double"/>
      <bottom style="hair"/>
    </border>
    <border>
      <left style="double"/>
      <right style="medium"/>
      <top style="hair"/>
      <bottom>
        <color indexed="63"/>
      </bottom>
    </border>
    <border>
      <left style="medium"/>
      <right style="double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hair"/>
      <bottom style="hair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hair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medium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medium"/>
      <right style="double"/>
      <top style="double"/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hair"/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06">
    <xf numFmtId="0" fontId="0" fillId="0" borderId="0" xfId="0" applyAlignment="1">
      <alignment/>
    </xf>
    <xf numFmtId="3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" fillId="0" borderId="1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26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27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6" xfId="0" applyFont="1" applyBorder="1" applyAlignment="1">
      <alignment/>
    </xf>
    <xf numFmtId="0" fontId="12" fillId="0" borderId="0" xfId="0" applyFont="1" applyAlignment="1">
      <alignment/>
    </xf>
    <xf numFmtId="3" fontId="8" fillId="33" borderId="11" xfId="0" applyNumberFormat="1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22" xfId="0" applyFont="1" applyBorder="1" applyAlignment="1">
      <alignment/>
    </xf>
    <xf numFmtId="3" fontId="6" fillId="33" borderId="11" xfId="0" applyNumberFormat="1" applyFont="1" applyFill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6" fillId="33" borderId="12" xfId="0" applyNumberFormat="1" applyFont="1" applyFill="1" applyBorder="1" applyAlignment="1">
      <alignment/>
    </xf>
    <xf numFmtId="49" fontId="6" fillId="33" borderId="30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14" fontId="6" fillId="33" borderId="3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49" fontId="6" fillId="33" borderId="33" xfId="0" applyNumberFormat="1" applyFont="1" applyFill="1" applyBorder="1" applyAlignment="1">
      <alignment/>
    </xf>
    <xf numFmtId="0" fontId="9" fillId="34" borderId="34" xfId="0" applyFont="1" applyFill="1" applyBorder="1" applyAlignment="1">
      <alignment/>
    </xf>
    <xf numFmtId="0" fontId="9" fillId="34" borderId="35" xfId="0" applyFont="1" applyFill="1" applyBorder="1" applyAlignment="1">
      <alignment/>
    </xf>
    <xf numFmtId="3" fontId="9" fillId="34" borderId="35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37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6" fillId="33" borderId="33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26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9" fillId="34" borderId="38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9" fillId="34" borderId="40" xfId="0" applyFont="1" applyFill="1" applyBorder="1" applyAlignment="1">
      <alignment horizontal="center"/>
    </xf>
    <xf numFmtId="0" fontId="6" fillId="33" borderId="30" xfId="0" applyFont="1" applyFill="1" applyBorder="1" applyAlignment="1">
      <alignment/>
    </xf>
    <xf numFmtId="0" fontId="9" fillId="34" borderId="41" xfId="0" applyFont="1" applyFill="1" applyBorder="1" applyAlignment="1">
      <alignment/>
    </xf>
    <xf numFmtId="0" fontId="9" fillId="34" borderId="42" xfId="0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6" fillId="33" borderId="30" xfId="0" applyNumberFormat="1" applyFont="1" applyFill="1" applyBorder="1" applyAlignment="1">
      <alignment/>
    </xf>
    <xf numFmtId="0" fontId="1" fillId="0" borderId="4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49" fontId="1" fillId="0" borderId="33" xfId="0" applyNumberFormat="1" applyFont="1" applyBorder="1" applyAlignment="1">
      <alignment/>
    </xf>
    <xf numFmtId="49" fontId="6" fillId="33" borderId="44" xfId="0" applyNumberFormat="1" applyFont="1" applyFill="1" applyBorder="1" applyAlignment="1">
      <alignment vertical="center" wrapText="1"/>
    </xf>
    <xf numFmtId="3" fontId="6" fillId="33" borderId="45" xfId="0" applyNumberFormat="1" applyFont="1" applyFill="1" applyBorder="1" applyAlignment="1">
      <alignment vertical="center" wrapText="1"/>
    </xf>
    <xf numFmtId="3" fontId="1" fillId="0" borderId="17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9" fillId="34" borderId="29" xfId="0" applyNumberFormat="1" applyFont="1" applyFill="1" applyBorder="1" applyAlignment="1">
      <alignment/>
    </xf>
    <xf numFmtId="3" fontId="6" fillId="33" borderId="29" xfId="0" applyNumberFormat="1" applyFont="1" applyFill="1" applyBorder="1" applyAlignment="1">
      <alignment/>
    </xf>
    <xf numFmtId="3" fontId="1" fillId="0" borderId="29" xfId="0" applyNumberFormat="1" applyFont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9" fillId="34" borderId="30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9" fillId="34" borderId="12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49" fontId="6" fillId="33" borderId="33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0" xfId="0" applyFont="1" applyFill="1" applyAlignment="1">
      <alignment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6" fillId="0" borderId="16" xfId="0" applyFont="1" applyBorder="1" applyAlignment="1">
      <alignment/>
    </xf>
    <xf numFmtId="0" fontId="16" fillId="0" borderId="0" xfId="0" applyFont="1" applyAlignment="1">
      <alignment/>
    </xf>
    <xf numFmtId="0" fontId="0" fillId="0" borderId="16" xfId="0" applyFont="1" applyBorder="1" applyAlignment="1">
      <alignment/>
    </xf>
    <xf numFmtId="49" fontId="1" fillId="0" borderId="47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1" fillId="34" borderId="35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31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6" fillId="33" borderId="48" xfId="0" applyNumberFormat="1" applyFont="1" applyFill="1" applyBorder="1" applyAlignment="1">
      <alignment/>
    </xf>
    <xf numFmtId="0" fontId="0" fillId="0" borderId="22" xfId="0" applyBorder="1" applyAlignment="1">
      <alignment/>
    </xf>
    <xf numFmtId="49" fontId="3" fillId="0" borderId="18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12" xfId="0" applyFont="1" applyBorder="1" applyAlignment="1">
      <alignment/>
    </xf>
    <xf numFmtId="49" fontId="6" fillId="33" borderId="30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2" fillId="33" borderId="34" xfId="0" applyFont="1" applyFill="1" applyBorder="1" applyAlignment="1">
      <alignment/>
    </xf>
    <xf numFmtId="3" fontId="12" fillId="33" borderId="35" xfId="0" applyNumberFormat="1" applyFont="1" applyFill="1" applyBorder="1" applyAlignment="1">
      <alignment/>
    </xf>
    <xf numFmtId="3" fontId="12" fillId="33" borderId="52" xfId="0" applyNumberFormat="1" applyFont="1" applyFill="1" applyBorder="1" applyAlignment="1">
      <alignment/>
    </xf>
    <xf numFmtId="3" fontId="8" fillId="0" borderId="53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3" fillId="0" borderId="36" xfId="0" applyFont="1" applyFill="1" applyBorder="1" applyAlignment="1">
      <alignment horizontal="left"/>
    </xf>
    <xf numFmtId="0" fontId="3" fillId="0" borderId="55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58" xfId="0" applyFont="1" applyBorder="1" applyAlignment="1">
      <alignment/>
    </xf>
    <xf numFmtId="0" fontId="3" fillId="0" borderId="59" xfId="0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55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6" fillId="33" borderId="30" xfId="0" applyFont="1" applyFill="1" applyBorder="1" applyAlignment="1">
      <alignment vertical="center" wrapText="1"/>
    </xf>
    <xf numFmtId="3" fontId="8" fillId="33" borderId="11" xfId="0" applyNumberFormat="1" applyFont="1" applyFill="1" applyBorder="1" applyAlignment="1">
      <alignment vertical="center" wrapText="1"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6" fillId="33" borderId="23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6" fillId="33" borderId="23" xfId="0" applyNumberFormat="1" applyFont="1" applyFill="1" applyBorder="1" applyAlignment="1">
      <alignment/>
    </xf>
    <xf numFmtId="3" fontId="3" fillId="0" borderId="49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6" fillId="33" borderId="61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9" fillId="34" borderId="62" xfId="0" applyNumberFormat="1" applyFont="1" applyFill="1" applyBorder="1" applyAlignment="1">
      <alignment/>
    </xf>
    <xf numFmtId="1" fontId="6" fillId="33" borderId="61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17" fillId="0" borderId="26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21" xfId="0" applyFont="1" applyBorder="1" applyAlignment="1">
      <alignment horizontal="left"/>
    </xf>
    <xf numFmtId="3" fontId="2" fillId="0" borderId="11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22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/>
    </xf>
    <xf numFmtId="0" fontId="3" fillId="0" borderId="56" xfId="0" applyFont="1" applyFill="1" applyBorder="1" applyAlignment="1">
      <alignment/>
    </xf>
    <xf numFmtId="4" fontId="3" fillId="0" borderId="63" xfId="0" applyNumberFormat="1" applyFont="1" applyBorder="1" applyAlignment="1">
      <alignment/>
    </xf>
    <xf numFmtId="4" fontId="1" fillId="0" borderId="64" xfId="0" applyNumberFormat="1" applyFont="1" applyBorder="1" applyAlignment="1">
      <alignment/>
    </xf>
    <xf numFmtId="4" fontId="3" fillId="0" borderId="63" xfId="0" applyNumberFormat="1" applyFont="1" applyFill="1" applyBorder="1" applyAlignment="1">
      <alignment/>
    </xf>
    <xf numFmtId="4" fontId="3" fillId="0" borderId="65" xfId="0" applyNumberFormat="1" applyFont="1" applyFill="1" applyBorder="1" applyAlignment="1">
      <alignment/>
    </xf>
    <xf numFmtId="4" fontId="3" fillId="0" borderId="66" xfId="0" applyNumberFormat="1" applyFont="1" applyFill="1" applyBorder="1" applyAlignment="1">
      <alignment/>
    </xf>
    <xf numFmtId="4" fontId="6" fillId="33" borderId="67" xfId="0" applyNumberFormat="1" applyFont="1" applyFill="1" applyBorder="1" applyAlignment="1">
      <alignment/>
    </xf>
    <xf numFmtId="4" fontId="3" fillId="0" borderId="68" xfId="0" applyNumberFormat="1" applyFont="1" applyBorder="1" applyAlignment="1">
      <alignment/>
    </xf>
    <xf numFmtId="4" fontId="3" fillId="0" borderId="65" xfId="0" applyNumberFormat="1" applyFont="1" applyBorder="1" applyAlignment="1">
      <alignment/>
    </xf>
    <xf numFmtId="4" fontId="3" fillId="0" borderId="69" xfId="0" applyNumberFormat="1" applyFont="1" applyBorder="1" applyAlignment="1">
      <alignment/>
    </xf>
    <xf numFmtId="4" fontId="3" fillId="0" borderId="63" xfId="0" applyNumberFormat="1" applyFont="1" applyBorder="1" applyAlignment="1">
      <alignment/>
    </xf>
    <xf numFmtId="4" fontId="0" fillId="0" borderId="70" xfId="0" applyNumberFormat="1" applyBorder="1" applyAlignment="1">
      <alignment/>
    </xf>
    <xf numFmtId="0" fontId="0" fillId="0" borderId="0" xfId="0" applyAlignment="1">
      <alignment/>
    </xf>
    <xf numFmtId="3" fontId="0" fillId="0" borderId="15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6" fillId="0" borderId="31" xfId="0" applyFont="1" applyBorder="1" applyAlignment="1">
      <alignment horizontal="center"/>
    </xf>
    <xf numFmtId="3" fontId="3" fillId="0" borderId="27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3" fillId="0" borderId="7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60" xfId="0" applyFont="1" applyBorder="1" applyAlignment="1">
      <alignment/>
    </xf>
    <xf numFmtId="49" fontId="6" fillId="0" borderId="33" xfId="0" applyNumberFormat="1" applyFont="1" applyFill="1" applyBorder="1" applyAlignment="1">
      <alignment horizontal="center"/>
    </xf>
    <xf numFmtId="49" fontId="3" fillId="0" borderId="56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3" fontId="0" fillId="0" borderId="72" xfId="0" applyNumberFormat="1" applyBorder="1" applyAlignment="1">
      <alignment/>
    </xf>
    <xf numFmtId="0" fontId="0" fillId="0" borderId="19" xfId="0" applyFont="1" applyBorder="1" applyAlignment="1">
      <alignment/>
    </xf>
    <xf numFmtId="0" fontId="8" fillId="33" borderId="30" xfId="0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3" fontId="9" fillId="34" borderId="73" xfId="0" applyNumberFormat="1" applyFont="1" applyFill="1" applyBorder="1" applyAlignment="1">
      <alignment/>
    </xf>
    <xf numFmtId="3" fontId="6" fillId="33" borderId="65" xfId="0" applyNumberFormat="1" applyFont="1" applyFill="1" applyBorder="1" applyAlignment="1">
      <alignment/>
    </xf>
    <xf numFmtId="3" fontId="3" fillId="0" borderId="64" xfId="0" applyNumberFormat="1" applyFont="1" applyBorder="1" applyAlignment="1">
      <alignment/>
    </xf>
    <xf numFmtId="3" fontId="6" fillId="33" borderId="64" xfId="0" applyNumberFormat="1" applyFont="1" applyFill="1" applyBorder="1" applyAlignment="1">
      <alignment/>
    </xf>
    <xf numFmtId="3" fontId="1" fillId="0" borderId="67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3" fontId="9" fillId="34" borderId="74" xfId="0" applyNumberFormat="1" applyFont="1" applyFill="1" applyBorder="1" applyAlignment="1">
      <alignment/>
    </xf>
    <xf numFmtId="3" fontId="6" fillId="33" borderId="74" xfId="0" applyNumberFormat="1" applyFont="1" applyFill="1" applyBorder="1" applyAlignment="1">
      <alignment/>
    </xf>
    <xf numFmtId="3" fontId="1" fillId="0" borderId="64" xfId="0" applyNumberFormat="1" applyFont="1" applyBorder="1" applyAlignment="1">
      <alignment/>
    </xf>
    <xf numFmtId="3" fontId="6" fillId="33" borderId="64" xfId="0" applyNumberFormat="1" applyFont="1" applyFill="1" applyBorder="1" applyAlignment="1">
      <alignment/>
    </xf>
    <xf numFmtId="3" fontId="3" fillId="0" borderId="63" xfId="0" applyNumberFormat="1" applyFont="1" applyBorder="1" applyAlignment="1">
      <alignment/>
    </xf>
    <xf numFmtId="3" fontId="6" fillId="33" borderId="73" xfId="0" applyNumberFormat="1" applyFont="1" applyFill="1" applyBorder="1" applyAlignment="1">
      <alignment/>
    </xf>
    <xf numFmtId="3" fontId="3" fillId="0" borderId="64" xfId="0" applyNumberFormat="1" applyFont="1" applyBorder="1" applyAlignment="1">
      <alignment/>
    </xf>
    <xf numFmtId="3" fontId="6" fillId="33" borderId="67" xfId="0" applyNumberFormat="1" applyFont="1" applyFill="1" applyBorder="1" applyAlignment="1">
      <alignment/>
    </xf>
    <xf numFmtId="3" fontId="3" fillId="0" borderId="69" xfId="0" applyNumberFormat="1" applyFont="1" applyBorder="1" applyAlignment="1">
      <alignment/>
    </xf>
    <xf numFmtId="3" fontId="9" fillId="34" borderId="52" xfId="0" applyNumberFormat="1" applyFont="1" applyFill="1" applyBorder="1" applyAlignment="1">
      <alignment/>
    </xf>
    <xf numFmtId="3" fontId="9" fillId="34" borderId="75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3" fillId="0" borderId="24" xfId="0" applyNumberFormat="1" applyFont="1" applyBorder="1" applyAlignment="1">
      <alignment/>
    </xf>
    <xf numFmtId="3" fontId="6" fillId="33" borderId="48" xfId="0" applyNumberFormat="1" applyFont="1" applyFill="1" applyBorder="1" applyAlignment="1">
      <alignment/>
    </xf>
    <xf numFmtId="3" fontId="1" fillId="0" borderId="56" xfId="0" applyNumberFormat="1" applyFont="1" applyBorder="1" applyAlignment="1">
      <alignment/>
    </xf>
    <xf numFmtId="3" fontId="3" fillId="0" borderId="76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3" fontId="3" fillId="0" borderId="78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3" fillId="0" borderId="79" xfId="0" applyNumberFormat="1" applyFont="1" applyBorder="1" applyAlignment="1">
      <alignment/>
    </xf>
    <xf numFmtId="3" fontId="9" fillId="34" borderId="71" xfId="0" applyNumberFormat="1" applyFont="1" applyFill="1" applyBorder="1" applyAlignment="1">
      <alignment/>
    </xf>
    <xf numFmtId="3" fontId="6" fillId="33" borderId="71" xfId="0" applyNumberFormat="1" applyFont="1" applyFill="1" applyBorder="1" applyAlignment="1">
      <alignment/>
    </xf>
    <xf numFmtId="3" fontId="1" fillId="0" borderId="48" xfId="0" applyNumberFormat="1" applyFont="1" applyBorder="1" applyAlignment="1">
      <alignment/>
    </xf>
    <xf numFmtId="3" fontId="3" fillId="0" borderId="80" xfId="0" applyNumberFormat="1" applyFont="1" applyBorder="1" applyAlignment="1">
      <alignment/>
    </xf>
    <xf numFmtId="3" fontId="6" fillId="33" borderId="56" xfId="0" applyNumberFormat="1" applyFont="1" applyFill="1" applyBorder="1" applyAlignment="1">
      <alignment/>
    </xf>
    <xf numFmtId="3" fontId="3" fillId="0" borderId="77" xfId="0" applyNumberFormat="1" applyFont="1" applyBorder="1" applyAlignment="1">
      <alignment/>
    </xf>
    <xf numFmtId="3" fontId="3" fillId="0" borderId="79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9" fillId="34" borderId="81" xfId="0" applyNumberFormat="1" applyFont="1" applyFill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6" fillId="33" borderId="11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6" fillId="33" borderId="12" xfId="0" applyNumberFormat="1" applyFont="1" applyFill="1" applyBorder="1" applyAlignment="1">
      <alignment/>
    </xf>
    <xf numFmtId="16" fontId="6" fillId="33" borderId="33" xfId="0" applyNumberFormat="1" applyFont="1" applyFill="1" applyBorder="1" applyAlignment="1">
      <alignment/>
    </xf>
    <xf numFmtId="3" fontId="6" fillId="33" borderId="82" xfId="0" applyNumberFormat="1" applyFont="1" applyFill="1" applyBorder="1" applyAlignment="1">
      <alignment vertical="center" wrapText="1"/>
    </xf>
    <xf numFmtId="3" fontId="3" fillId="0" borderId="83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6" fillId="33" borderId="84" xfId="0" applyNumberFormat="1" applyFont="1" applyFill="1" applyBorder="1" applyAlignment="1">
      <alignment/>
    </xf>
    <xf numFmtId="3" fontId="3" fillId="0" borderId="83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3" fillId="0" borderId="64" xfId="0" applyNumberFormat="1" applyFont="1" applyFill="1" applyBorder="1" applyAlignment="1">
      <alignment/>
    </xf>
    <xf numFmtId="3" fontId="3" fillId="0" borderId="84" xfId="0" applyNumberFormat="1" applyFont="1" applyFill="1" applyBorder="1" applyAlignment="1">
      <alignment/>
    </xf>
    <xf numFmtId="3" fontId="3" fillId="0" borderId="68" xfId="0" applyNumberFormat="1" applyFont="1" applyFill="1" applyBorder="1" applyAlignment="1">
      <alignment/>
    </xf>
    <xf numFmtId="3" fontId="3" fillId="0" borderId="64" xfId="0" applyNumberFormat="1" applyFont="1" applyFill="1" applyBorder="1" applyAlignment="1">
      <alignment/>
    </xf>
    <xf numFmtId="3" fontId="3" fillId="0" borderId="69" xfId="0" applyNumberFormat="1" applyFont="1" applyFill="1" applyBorder="1" applyAlignment="1">
      <alignment/>
    </xf>
    <xf numFmtId="3" fontId="6" fillId="33" borderId="85" xfId="0" applyNumberFormat="1" applyFont="1" applyFill="1" applyBorder="1" applyAlignment="1">
      <alignment/>
    </xf>
    <xf numFmtId="3" fontId="3" fillId="0" borderId="86" xfId="0" applyNumberFormat="1" applyFont="1" applyFill="1" applyBorder="1" applyAlignment="1">
      <alignment/>
    </xf>
    <xf numFmtId="3" fontId="3" fillId="0" borderId="72" xfId="0" applyNumberFormat="1" applyFont="1" applyFill="1" applyBorder="1" applyAlignment="1">
      <alignment/>
    </xf>
    <xf numFmtId="3" fontId="6" fillId="33" borderId="67" xfId="0" applyNumberFormat="1" applyFont="1" applyFill="1" applyBorder="1" applyAlignment="1">
      <alignment/>
    </xf>
    <xf numFmtId="3" fontId="3" fillId="0" borderId="69" xfId="0" applyNumberFormat="1" applyFont="1" applyFill="1" applyBorder="1" applyAlignment="1">
      <alignment/>
    </xf>
    <xf numFmtId="3" fontId="0" fillId="0" borderId="87" xfId="0" applyNumberFormat="1" applyFont="1" applyFill="1" applyBorder="1" applyAlignment="1">
      <alignment/>
    </xf>
    <xf numFmtId="3" fontId="0" fillId="0" borderId="7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3" fillId="0" borderId="68" xfId="0" applyNumberFormat="1" applyFont="1" applyFill="1" applyBorder="1" applyAlignment="1">
      <alignment/>
    </xf>
    <xf numFmtId="3" fontId="1" fillId="0" borderId="64" xfId="0" applyNumberFormat="1" applyFont="1" applyFill="1" applyBorder="1" applyAlignment="1">
      <alignment/>
    </xf>
    <xf numFmtId="3" fontId="3" fillId="0" borderId="88" xfId="0" applyNumberFormat="1" applyFont="1" applyFill="1" applyBorder="1" applyAlignment="1">
      <alignment/>
    </xf>
    <xf numFmtId="3" fontId="1" fillId="0" borderId="69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 vertical="center" wrapText="1"/>
    </xf>
    <xf numFmtId="3" fontId="0" fillId="0" borderId="67" xfId="0" applyNumberFormat="1" applyFont="1" applyFill="1" applyBorder="1" applyAlignment="1">
      <alignment vertical="center" wrapText="1"/>
    </xf>
    <xf numFmtId="3" fontId="3" fillId="0" borderId="63" xfId="0" applyNumberFormat="1" applyFont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8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3" fontId="1" fillId="0" borderId="64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2" fillId="0" borderId="84" xfId="0" applyNumberFormat="1" applyFont="1" applyFill="1" applyBorder="1" applyAlignment="1">
      <alignment vertical="center" wrapText="1"/>
    </xf>
    <xf numFmtId="3" fontId="0" fillId="0" borderId="86" xfId="0" applyNumberFormat="1" applyFont="1" applyFill="1" applyBorder="1" applyAlignment="1">
      <alignment vertical="center" wrapText="1"/>
    </xf>
    <xf numFmtId="3" fontId="9" fillId="34" borderId="56" xfId="0" applyNumberFormat="1" applyFont="1" applyFill="1" applyBorder="1" applyAlignment="1">
      <alignment horizontal="right"/>
    </xf>
    <xf numFmtId="3" fontId="0" fillId="0" borderId="76" xfId="0" applyNumberFormat="1" applyFont="1" applyBorder="1" applyAlignment="1">
      <alignment/>
    </xf>
    <xf numFmtId="3" fontId="3" fillId="0" borderId="76" xfId="0" applyNumberFormat="1" applyFont="1" applyBorder="1" applyAlignment="1">
      <alignment/>
    </xf>
    <xf numFmtId="3" fontId="8" fillId="33" borderId="48" xfId="0" applyNumberFormat="1" applyFont="1" applyFill="1" applyBorder="1" applyAlignment="1">
      <alignment/>
    </xf>
    <xf numFmtId="3" fontId="1" fillId="0" borderId="24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17" fillId="0" borderId="15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4" fontId="3" fillId="33" borderId="64" xfId="0" applyNumberFormat="1" applyFont="1" applyFill="1" applyBorder="1" applyAlignment="1">
      <alignment/>
    </xf>
    <xf numFmtId="3" fontId="0" fillId="0" borderId="85" xfId="0" applyNumberFormat="1" applyBorder="1" applyAlignment="1">
      <alignment/>
    </xf>
    <xf numFmtId="3" fontId="0" fillId="0" borderId="86" xfId="0" applyNumberFormat="1" applyFont="1" applyBorder="1" applyAlignment="1">
      <alignment/>
    </xf>
    <xf numFmtId="3" fontId="0" fillId="0" borderId="72" xfId="0" applyNumberFormat="1" applyFont="1" applyBorder="1" applyAlignment="1">
      <alignment horizontal="right"/>
    </xf>
    <xf numFmtId="3" fontId="1" fillId="34" borderId="90" xfId="0" applyNumberFormat="1" applyFont="1" applyFill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85" xfId="0" applyFont="1" applyFill="1" applyBorder="1" applyAlignment="1">
      <alignment/>
    </xf>
    <xf numFmtId="3" fontId="9" fillId="34" borderId="67" xfId="0" applyNumberFormat="1" applyFont="1" applyFill="1" applyBorder="1" applyAlignment="1">
      <alignment horizontal="right"/>
    </xf>
    <xf numFmtId="3" fontId="9" fillId="34" borderId="64" xfId="0" applyNumberFormat="1" applyFont="1" applyFill="1" applyBorder="1" applyAlignment="1">
      <alignment/>
    </xf>
    <xf numFmtId="3" fontId="6" fillId="33" borderId="74" xfId="0" applyNumberFormat="1" applyFont="1" applyFill="1" applyBorder="1" applyAlignment="1">
      <alignment/>
    </xf>
    <xf numFmtId="3" fontId="8" fillId="33" borderId="64" xfId="0" applyNumberFormat="1" applyFont="1" applyFill="1" applyBorder="1" applyAlignment="1">
      <alignment/>
    </xf>
    <xf numFmtId="3" fontId="6" fillId="33" borderId="62" xfId="0" applyNumberFormat="1" applyFont="1" applyFill="1" applyBorder="1" applyAlignment="1">
      <alignment/>
    </xf>
    <xf numFmtId="3" fontId="3" fillId="0" borderId="91" xfId="0" applyNumberFormat="1" applyFont="1" applyFill="1" applyBorder="1" applyAlignment="1">
      <alignment/>
    </xf>
    <xf numFmtId="3" fontId="3" fillId="0" borderId="92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49" fontId="6" fillId="33" borderId="93" xfId="0" applyNumberFormat="1" applyFont="1" applyFill="1" applyBorder="1" applyAlignment="1">
      <alignment/>
    </xf>
    <xf numFmtId="0" fontId="3" fillId="0" borderId="92" xfId="0" applyFont="1" applyFill="1" applyBorder="1" applyAlignment="1">
      <alignment/>
    </xf>
    <xf numFmtId="3" fontId="3" fillId="0" borderId="94" xfId="0" applyNumberFormat="1" applyFont="1" applyFill="1" applyBorder="1" applyAlignment="1">
      <alignment/>
    </xf>
    <xf numFmtId="4" fontId="3" fillId="0" borderId="21" xfId="0" applyNumberFormat="1" applyFont="1" applyBorder="1" applyAlignment="1">
      <alignment/>
    </xf>
    <xf numFmtId="49" fontId="6" fillId="33" borderId="93" xfId="0" applyNumberFormat="1" applyFont="1" applyFill="1" applyBorder="1" applyAlignment="1">
      <alignment/>
    </xf>
    <xf numFmtId="49" fontId="1" fillId="33" borderId="3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3" fontId="1" fillId="34" borderId="9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3" fontId="3" fillId="0" borderId="68" xfId="0" applyNumberFormat="1" applyFont="1" applyBorder="1" applyAlignment="1">
      <alignment/>
    </xf>
    <xf numFmtId="16" fontId="1" fillId="0" borderId="0" xfId="0" applyNumberFormat="1" applyFont="1" applyFill="1" applyBorder="1" applyAlignment="1">
      <alignment horizontal="left"/>
    </xf>
    <xf numFmtId="3" fontId="1" fillId="33" borderId="85" xfId="0" applyNumberFormat="1" applyFont="1" applyFill="1" applyBorder="1" applyAlignment="1">
      <alignment/>
    </xf>
    <xf numFmtId="3" fontId="3" fillId="0" borderId="4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 vertical="center" wrapText="1"/>
    </xf>
    <xf numFmtId="3" fontId="9" fillId="34" borderId="23" xfId="0" applyNumberFormat="1" applyFont="1" applyFill="1" applyBorder="1" applyAlignment="1">
      <alignment/>
    </xf>
    <xf numFmtId="3" fontId="6" fillId="33" borderId="37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8" fillId="33" borderId="23" xfId="0" applyNumberFormat="1" applyFont="1" applyFill="1" applyBorder="1" applyAlignment="1">
      <alignment/>
    </xf>
    <xf numFmtId="3" fontId="3" fillId="0" borderId="68" xfId="0" applyNumberFormat="1" applyFont="1" applyBorder="1" applyAlignment="1">
      <alignment/>
    </xf>
    <xf numFmtId="3" fontId="0" fillId="0" borderId="68" xfId="0" applyNumberFormat="1" applyFont="1" applyBorder="1" applyAlignment="1">
      <alignment/>
    </xf>
    <xf numFmtId="16" fontId="1" fillId="0" borderId="0" xfId="0" applyNumberFormat="1" applyFont="1" applyBorder="1" applyAlignment="1">
      <alignment horizontal="left"/>
    </xf>
    <xf numFmtId="3" fontId="3" fillId="0" borderId="61" xfId="0" applyNumberFormat="1" applyFont="1" applyBorder="1" applyAlignment="1">
      <alignment/>
    </xf>
    <xf numFmtId="3" fontId="3" fillId="0" borderId="65" xfId="0" applyNumberFormat="1" applyFont="1" applyBorder="1" applyAlignment="1">
      <alignment/>
    </xf>
    <xf numFmtId="3" fontId="3" fillId="0" borderId="67" xfId="0" applyNumberFormat="1" applyFont="1" applyBorder="1" applyAlignment="1">
      <alignment/>
    </xf>
    <xf numFmtId="3" fontId="3" fillId="0" borderId="69" xfId="0" applyNumberFormat="1" applyFont="1" applyBorder="1" applyAlignment="1">
      <alignment/>
    </xf>
    <xf numFmtId="3" fontId="17" fillId="0" borderId="83" xfId="0" applyNumberFormat="1" applyFont="1" applyFill="1" applyBorder="1" applyAlignment="1">
      <alignment/>
    </xf>
    <xf numFmtId="3" fontId="3" fillId="0" borderId="83" xfId="0" applyNumberFormat="1" applyFont="1" applyBorder="1" applyAlignment="1">
      <alignment/>
    </xf>
    <xf numFmtId="3" fontId="3" fillId="0" borderId="88" xfId="0" applyNumberFormat="1" applyFont="1" applyBorder="1" applyAlignment="1">
      <alignment/>
    </xf>
    <xf numFmtId="3" fontId="3" fillId="0" borderId="86" xfId="0" applyNumberFormat="1" applyFont="1" applyBorder="1" applyAlignment="1">
      <alignment/>
    </xf>
    <xf numFmtId="3" fontId="3" fillId="0" borderId="95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3" fontId="3" fillId="0" borderId="89" xfId="0" applyNumberFormat="1" applyFont="1" applyBorder="1" applyAlignment="1">
      <alignment/>
    </xf>
    <xf numFmtId="3" fontId="0" fillId="0" borderId="72" xfId="0" applyNumberFormat="1" applyFont="1" applyBorder="1" applyAlignment="1">
      <alignment/>
    </xf>
    <xf numFmtId="3" fontId="0" fillId="0" borderId="96" xfId="0" applyNumberFormat="1" applyBorder="1" applyAlignment="1">
      <alignment/>
    </xf>
    <xf numFmtId="3" fontId="0" fillId="0" borderId="97" xfId="0" applyNumberFormat="1" applyBorder="1" applyAlignment="1">
      <alignment/>
    </xf>
    <xf numFmtId="3" fontId="0" fillId="0" borderId="88" xfId="0" applyNumberFormat="1" applyBorder="1" applyAlignment="1">
      <alignment/>
    </xf>
    <xf numFmtId="0" fontId="8" fillId="0" borderId="98" xfId="0" applyFont="1" applyBorder="1" applyAlignment="1">
      <alignment vertical="center"/>
    </xf>
    <xf numFmtId="0" fontId="8" fillId="0" borderId="98" xfId="0" applyFont="1" applyBorder="1" applyAlignment="1">
      <alignment/>
    </xf>
    <xf numFmtId="3" fontId="8" fillId="0" borderId="53" xfId="0" applyNumberFormat="1" applyFont="1" applyBorder="1" applyAlignment="1">
      <alignment/>
    </xf>
    <xf numFmtId="3" fontId="8" fillId="0" borderId="54" xfId="0" applyNumberFormat="1" applyFont="1" applyBorder="1" applyAlignment="1">
      <alignment/>
    </xf>
    <xf numFmtId="3" fontId="8" fillId="33" borderId="64" xfId="0" applyNumberFormat="1" applyFont="1" applyFill="1" applyBorder="1" applyAlignment="1">
      <alignment vertical="center" wrapText="1"/>
    </xf>
    <xf numFmtId="0" fontId="3" fillId="0" borderId="99" xfId="0" applyFont="1" applyBorder="1" applyAlignment="1">
      <alignment/>
    </xf>
    <xf numFmtId="3" fontId="3" fillId="0" borderId="91" xfId="0" applyNumberFormat="1" applyFont="1" applyBorder="1" applyAlignment="1">
      <alignment/>
    </xf>
    <xf numFmtId="4" fontId="3" fillId="0" borderId="91" xfId="0" applyNumberFormat="1" applyFont="1" applyBorder="1" applyAlignment="1">
      <alignment/>
    </xf>
    <xf numFmtId="3" fontId="3" fillId="0" borderId="100" xfId="0" applyNumberFormat="1" applyFont="1" applyBorder="1" applyAlignment="1">
      <alignment/>
    </xf>
    <xf numFmtId="3" fontId="3" fillId="0" borderId="66" xfId="0" applyNumberFormat="1" applyFont="1" applyBorder="1" applyAlignment="1">
      <alignment/>
    </xf>
    <xf numFmtId="0" fontId="9" fillId="34" borderId="93" xfId="0" applyFont="1" applyFill="1" applyBorder="1" applyAlignment="1">
      <alignment horizontal="center"/>
    </xf>
    <xf numFmtId="3" fontId="9" fillId="34" borderId="62" xfId="0" applyNumberFormat="1" applyFont="1" applyFill="1" applyBorder="1" applyAlignment="1">
      <alignment/>
    </xf>
    <xf numFmtId="3" fontId="9" fillId="34" borderId="101" xfId="0" applyNumberFormat="1" applyFont="1" applyFill="1" applyBorder="1" applyAlignment="1">
      <alignment/>
    </xf>
    <xf numFmtId="3" fontId="9" fillId="34" borderId="73" xfId="0" applyNumberFormat="1" applyFont="1" applyFill="1" applyBorder="1" applyAlignment="1">
      <alignment/>
    </xf>
    <xf numFmtId="0" fontId="3" fillId="0" borderId="102" xfId="0" applyFont="1" applyFill="1" applyBorder="1" applyAlignment="1">
      <alignment/>
    </xf>
    <xf numFmtId="3" fontId="3" fillId="0" borderId="91" xfId="0" applyNumberFormat="1" applyFont="1" applyFill="1" applyBorder="1" applyAlignment="1">
      <alignment/>
    </xf>
    <xf numFmtId="3" fontId="3" fillId="0" borderId="103" xfId="0" applyNumberFormat="1" applyFont="1" applyFill="1" applyBorder="1" applyAlignment="1">
      <alignment/>
    </xf>
    <xf numFmtId="3" fontId="6" fillId="33" borderId="104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9" xfId="0" applyNumberFormat="1" applyFont="1" applyFill="1" applyBorder="1" applyAlignment="1">
      <alignment horizontal="center"/>
    </xf>
    <xf numFmtId="0" fontId="3" fillId="0" borderId="105" xfId="0" applyFont="1" applyFill="1" applyBorder="1" applyAlignment="1">
      <alignment horizontal="center"/>
    </xf>
    <xf numFmtId="0" fontId="3" fillId="0" borderId="106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07" xfId="0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3" fillId="0" borderId="5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102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49" fontId="1" fillId="0" borderId="108" xfId="0" applyNumberFormat="1" applyFont="1" applyFill="1" applyBorder="1" applyAlignment="1">
      <alignment horizontal="center"/>
    </xf>
    <xf numFmtId="49" fontId="1" fillId="0" borderId="79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9" fillId="34" borderId="81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93" xfId="0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3" fontId="6" fillId="33" borderId="56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80" xfId="0" applyNumberFormat="1" applyFont="1" applyBorder="1" applyAlignment="1">
      <alignment/>
    </xf>
    <xf numFmtId="3" fontId="3" fillId="0" borderId="67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Alignment="1">
      <alignment/>
    </xf>
    <xf numFmtId="3" fontId="3" fillId="0" borderId="74" xfId="0" applyNumberFormat="1" applyFont="1" applyFill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6" fillId="33" borderId="23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6" fillId="33" borderId="48" xfId="0" applyFont="1" applyFill="1" applyBorder="1" applyAlignment="1">
      <alignment horizontal="left"/>
    </xf>
    <xf numFmtId="0" fontId="9" fillId="34" borderId="61" xfId="0" applyFont="1" applyFill="1" applyBorder="1" applyAlignment="1">
      <alignment horizontal="left"/>
    </xf>
    <xf numFmtId="0" fontId="9" fillId="34" borderId="56" xfId="0" applyFont="1" applyFill="1" applyBorder="1" applyAlignment="1">
      <alignment horizontal="left"/>
    </xf>
    <xf numFmtId="0" fontId="11" fillId="34" borderId="45" xfId="0" applyFont="1" applyFill="1" applyBorder="1" applyAlignment="1">
      <alignment horizontal="center" vertical="center" wrapText="1"/>
    </xf>
    <xf numFmtId="0" fontId="11" fillId="34" borderId="92" xfId="0" applyFont="1" applyFill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 vertical="center" wrapText="1"/>
    </xf>
    <xf numFmtId="0" fontId="1" fillId="34" borderId="92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33" borderId="23" xfId="0" applyFont="1" applyFill="1" applyBorder="1" applyAlignment="1">
      <alignment horizontal="left"/>
    </xf>
    <xf numFmtId="0" fontId="6" fillId="33" borderId="48" xfId="0" applyFont="1" applyFill="1" applyBorder="1" applyAlignment="1">
      <alignment horizontal="left"/>
    </xf>
    <xf numFmtId="0" fontId="6" fillId="33" borderId="61" xfId="0" applyFont="1" applyFill="1" applyBorder="1" applyAlignment="1">
      <alignment horizontal="left"/>
    </xf>
    <xf numFmtId="0" fontId="6" fillId="33" borderId="56" xfId="0" applyFont="1" applyFill="1" applyBorder="1" applyAlignment="1">
      <alignment horizontal="left"/>
    </xf>
    <xf numFmtId="0" fontId="9" fillId="34" borderId="23" xfId="0" applyFont="1" applyFill="1" applyBorder="1" applyAlignment="1">
      <alignment horizontal="left"/>
    </xf>
    <xf numFmtId="0" fontId="9" fillId="34" borderId="24" xfId="0" applyFont="1" applyFill="1" applyBorder="1" applyAlignment="1">
      <alignment horizontal="left"/>
    </xf>
    <xf numFmtId="0" fontId="1" fillId="0" borderId="11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34" borderId="111" xfId="0" applyFont="1" applyFill="1" applyBorder="1" applyAlignment="1">
      <alignment horizontal="left"/>
    </xf>
    <xf numFmtId="0" fontId="9" fillId="34" borderId="112" xfId="0" applyFont="1" applyFill="1" applyBorder="1" applyAlignment="1">
      <alignment horizontal="left"/>
    </xf>
    <xf numFmtId="0" fontId="9" fillId="34" borderId="81" xfId="0" applyFont="1" applyFill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9" fillId="34" borderId="113" xfId="0" applyFont="1" applyFill="1" applyBorder="1" applyAlignment="1">
      <alignment horizontal="left"/>
    </xf>
    <xf numFmtId="0" fontId="9" fillId="34" borderId="101" xfId="0" applyFont="1" applyFill="1" applyBorder="1" applyAlignment="1">
      <alignment horizontal="left"/>
    </xf>
    <xf numFmtId="0" fontId="1" fillId="0" borderId="92" xfId="0" applyFont="1" applyBorder="1" applyAlignment="1">
      <alignment horizontal="center"/>
    </xf>
    <xf numFmtId="3" fontId="1" fillId="34" borderId="82" xfId="0" applyNumberFormat="1" applyFont="1" applyFill="1" applyBorder="1" applyAlignment="1">
      <alignment horizontal="center" vertical="center" wrapText="1"/>
    </xf>
    <xf numFmtId="3" fontId="1" fillId="34" borderId="11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15" xfId="0" applyFont="1" applyBorder="1" applyAlignment="1">
      <alignment horizontal="left"/>
    </xf>
    <xf numFmtId="0" fontId="11" fillId="34" borderId="44" xfId="0" applyFont="1" applyFill="1" applyBorder="1" applyAlignment="1">
      <alignment horizontal="center" vertical="center" wrapText="1"/>
    </xf>
    <xf numFmtId="0" fontId="11" fillId="34" borderId="110" xfId="0" applyFont="1" applyFill="1" applyBorder="1" applyAlignment="1">
      <alignment horizontal="center" vertical="center" wrapText="1"/>
    </xf>
    <xf numFmtId="3" fontId="1" fillId="34" borderId="113" xfId="0" applyNumberFormat="1" applyFont="1" applyFill="1" applyBorder="1" applyAlignment="1">
      <alignment horizontal="center" vertical="center" wrapText="1"/>
    </xf>
    <xf numFmtId="3" fontId="1" fillId="34" borderId="75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10" xfId="0" applyFont="1" applyFill="1" applyBorder="1" applyAlignment="1">
      <alignment horizontal="center"/>
    </xf>
    <xf numFmtId="0" fontId="6" fillId="33" borderId="80" xfId="0" applyFont="1" applyFill="1" applyBorder="1" applyAlignment="1">
      <alignment horizontal="left"/>
    </xf>
    <xf numFmtId="0" fontId="6" fillId="33" borderId="75" xfId="0" applyFont="1" applyFill="1" applyBorder="1" applyAlignment="1">
      <alignment horizontal="left"/>
    </xf>
    <xf numFmtId="0" fontId="6" fillId="33" borderId="10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49" fontId="1" fillId="0" borderId="47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center" vertical="center" wrapText="1"/>
    </xf>
    <xf numFmtId="0" fontId="6" fillId="33" borderId="80" xfId="0" applyFont="1" applyFill="1" applyBorder="1" applyAlignment="1">
      <alignment horizontal="left" vertical="center" wrapText="1"/>
    </xf>
    <xf numFmtId="0" fontId="6" fillId="33" borderId="56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16" fontId="6" fillId="0" borderId="47" xfId="0" applyNumberFormat="1" applyFont="1" applyFill="1" applyBorder="1" applyAlignment="1">
      <alignment horizontal="center"/>
    </xf>
    <xf numFmtId="16" fontId="6" fillId="0" borderId="31" xfId="0" applyNumberFormat="1" applyFont="1" applyFill="1" applyBorder="1" applyAlignment="1">
      <alignment horizontal="center"/>
    </xf>
    <xf numFmtId="16" fontId="6" fillId="0" borderId="33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6" fontId="1" fillId="0" borderId="115" xfId="0" applyNumberFormat="1" applyFont="1" applyFill="1" applyBorder="1" applyAlignment="1">
      <alignment horizontal="left"/>
    </xf>
    <xf numFmtId="49" fontId="5" fillId="34" borderId="44" xfId="0" applyNumberFormat="1" applyFont="1" applyFill="1" applyBorder="1" applyAlignment="1">
      <alignment horizontal="center" vertical="center" wrapText="1"/>
    </xf>
    <xf numFmtId="49" fontId="5" fillId="34" borderId="110" xfId="0" applyNumberFormat="1" applyFont="1" applyFill="1" applyBorder="1" applyAlignment="1">
      <alignment horizontal="center" vertical="center" wrapText="1"/>
    </xf>
    <xf numFmtId="16" fontId="1" fillId="34" borderId="116" xfId="0" applyNumberFormat="1" applyFont="1" applyFill="1" applyBorder="1" applyAlignment="1">
      <alignment horizontal="center" vertical="center" wrapText="1"/>
    </xf>
    <xf numFmtId="16" fontId="1" fillId="34" borderId="107" xfId="0" applyNumberFormat="1" applyFont="1" applyFill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 vertical="center"/>
    </xf>
    <xf numFmtId="0" fontId="1" fillId="34" borderId="92" xfId="0" applyFont="1" applyFill="1" applyBorder="1" applyAlignment="1">
      <alignment horizontal="center" vertical="center"/>
    </xf>
    <xf numFmtId="49" fontId="1" fillId="0" borderId="110" xfId="0" applyNumberFormat="1" applyFont="1" applyFill="1" applyBorder="1" applyAlignment="1">
      <alignment horizontal="center"/>
    </xf>
    <xf numFmtId="49" fontId="6" fillId="33" borderId="75" xfId="0" applyNumberFormat="1" applyFont="1" applyFill="1" applyBorder="1" applyAlignment="1">
      <alignment horizontal="left"/>
    </xf>
    <xf numFmtId="49" fontId="6" fillId="33" borderId="101" xfId="0" applyNumberFormat="1" applyFont="1" applyFill="1" applyBorder="1" applyAlignment="1">
      <alignment horizontal="left"/>
    </xf>
    <xf numFmtId="49" fontId="6" fillId="0" borderId="47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110" xfId="0" applyNumberFormat="1" applyFont="1" applyFill="1" applyBorder="1" applyAlignment="1">
      <alignment horizontal="center"/>
    </xf>
    <xf numFmtId="0" fontId="6" fillId="33" borderId="75" xfId="0" applyFont="1" applyFill="1" applyBorder="1" applyAlignment="1">
      <alignment horizontal="left" vertical="center" wrapText="1"/>
    </xf>
    <xf numFmtId="0" fontId="6" fillId="33" borderId="101" xfId="0" applyFont="1" applyFill="1" applyBorder="1" applyAlignment="1">
      <alignment horizontal="left" vertical="center" wrapText="1"/>
    </xf>
    <xf numFmtId="3" fontId="1" fillId="34" borderId="101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/>
    </xf>
    <xf numFmtId="49" fontId="6" fillId="33" borderId="80" xfId="0" applyNumberFormat="1" applyFont="1" applyFill="1" applyBorder="1" applyAlignment="1">
      <alignment horizontal="left"/>
    </xf>
    <xf numFmtId="49" fontId="6" fillId="33" borderId="56" xfId="0" applyNumberFormat="1" applyFont="1" applyFill="1" applyBorder="1" applyAlignment="1">
      <alignment horizontal="left"/>
    </xf>
    <xf numFmtId="0" fontId="1" fillId="33" borderId="24" xfId="0" applyNumberFormat="1" applyFont="1" applyFill="1" applyBorder="1" applyAlignment="1">
      <alignment horizontal="left"/>
    </xf>
    <xf numFmtId="0" fontId="1" fillId="33" borderId="48" xfId="0" applyNumberFormat="1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4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9" fillId="34" borderId="48" xfId="0" applyFont="1" applyFill="1" applyBorder="1" applyAlignment="1">
      <alignment horizontal="left"/>
    </xf>
    <xf numFmtId="0" fontId="9" fillId="34" borderId="34" xfId="0" applyFont="1" applyFill="1" applyBorder="1" applyAlignment="1">
      <alignment horizontal="left"/>
    </xf>
    <xf numFmtId="0" fontId="9" fillId="34" borderId="35" xfId="0" applyFont="1" applyFill="1" applyBorder="1" applyAlignment="1">
      <alignment horizontal="left"/>
    </xf>
    <xf numFmtId="0" fontId="6" fillId="33" borderId="62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49" fontId="1" fillId="0" borderId="4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49" fontId="1" fillId="33" borderId="48" xfId="0" applyNumberFormat="1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left"/>
    </xf>
    <xf numFmtId="49" fontId="6" fillId="0" borderId="29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16" fontId="1" fillId="0" borderId="115" xfId="0" applyNumberFormat="1" applyFont="1" applyBorder="1" applyAlignment="1">
      <alignment horizontal="left"/>
    </xf>
    <xf numFmtId="16" fontId="1" fillId="34" borderId="45" xfId="0" applyNumberFormat="1" applyFont="1" applyFill="1" applyBorder="1" applyAlignment="1">
      <alignment horizontal="center" vertical="center" wrapText="1"/>
    </xf>
    <xf numFmtId="16" fontId="1" fillId="34" borderId="92" xfId="0" applyNumberFormat="1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34" borderId="111" xfId="0" applyFont="1" applyFill="1" applyBorder="1" applyAlignment="1">
      <alignment horizontal="left"/>
    </xf>
    <xf numFmtId="0" fontId="1" fillId="34" borderId="112" xfId="0" applyFont="1" applyFill="1" applyBorder="1" applyAlignment="1">
      <alignment horizontal="left"/>
    </xf>
    <xf numFmtId="0" fontId="1" fillId="34" borderId="81" xfId="0" applyFont="1" applyFill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7" xfId="0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49" fontId="11" fillId="34" borderId="44" xfId="0" applyNumberFormat="1" applyFont="1" applyFill="1" applyBorder="1" applyAlignment="1">
      <alignment horizontal="center" vertical="center" wrapText="1"/>
    </xf>
    <xf numFmtId="49" fontId="11" fillId="34" borderId="11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/>
    </xf>
    <xf numFmtId="3" fontId="3" fillId="0" borderId="77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76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0" fontId="1" fillId="34" borderId="118" xfId="0" applyFont="1" applyFill="1" applyBorder="1" applyAlignment="1">
      <alignment horizontal="center" vertical="center" wrapText="1"/>
    </xf>
    <xf numFmtId="0" fontId="1" fillId="34" borderId="119" xfId="0" applyFont="1" applyFill="1" applyBorder="1" applyAlignment="1">
      <alignment horizontal="center" vertical="center" wrapText="1"/>
    </xf>
    <xf numFmtId="0" fontId="1" fillId="34" borderId="120" xfId="0" applyFont="1" applyFill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/>
    </xf>
    <xf numFmtId="3" fontId="1" fillId="0" borderId="80" xfId="0" applyNumberFormat="1" applyFon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3" fontId="3" fillId="0" borderId="78" xfId="0" applyNumberFormat="1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3" fontId="1" fillId="0" borderId="56" xfId="0" applyNumberFormat="1" applyFon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77" xfId="0" applyNumberFormat="1" applyFont="1" applyBorder="1" applyAlignment="1">
      <alignment horizontal="center"/>
    </xf>
    <xf numFmtId="3" fontId="1" fillId="34" borderId="35" xfId="0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108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1" fillId="34" borderId="42" xfId="0" applyNumberFormat="1" applyFont="1" applyFill="1" applyBorder="1" applyAlignment="1">
      <alignment horizontal="center"/>
    </xf>
    <xf numFmtId="3" fontId="1" fillId="34" borderId="81" xfId="0" applyNumberFormat="1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1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3" fontId="1" fillId="34" borderId="121" xfId="0" applyNumberFormat="1" applyFont="1" applyFill="1" applyBorder="1" applyAlignment="1">
      <alignment horizontal="center" vertical="center" wrapText="1"/>
    </xf>
    <xf numFmtId="3" fontId="1" fillId="34" borderId="122" xfId="0" applyNumberFormat="1" applyFont="1" applyFill="1" applyBorder="1" applyAlignment="1">
      <alignment horizontal="center" vertical="center" wrapText="1"/>
    </xf>
    <xf numFmtId="3" fontId="1" fillId="34" borderId="123" xfId="0" applyNumberFormat="1" applyFont="1" applyFill="1" applyBorder="1" applyAlignment="1">
      <alignment horizontal="center" vertical="center" wrapText="1"/>
    </xf>
    <xf numFmtId="3" fontId="0" fillId="0" borderId="124" xfId="0" applyNumberFormat="1" applyBorder="1" applyAlignment="1">
      <alignment horizontal="center"/>
    </xf>
    <xf numFmtId="3" fontId="0" fillId="0" borderId="125" xfId="0" applyNumberFormat="1" applyBorder="1" applyAlignment="1">
      <alignment horizontal="center"/>
    </xf>
    <xf numFmtId="3" fontId="0" fillId="0" borderId="126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8" fillId="0" borderId="118" xfId="0" applyNumberFormat="1" applyFont="1" applyBorder="1" applyAlignment="1">
      <alignment horizontal="center" vertical="center"/>
    </xf>
    <xf numFmtId="3" fontId="8" fillId="0" borderId="119" xfId="0" applyNumberFormat="1" applyFont="1" applyBorder="1" applyAlignment="1">
      <alignment horizontal="center" vertical="center"/>
    </xf>
    <xf numFmtId="3" fontId="8" fillId="0" borderId="120" xfId="0" applyNumberFormat="1" applyFont="1" applyBorder="1" applyAlignment="1">
      <alignment horizontal="center" vertical="center"/>
    </xf>
    <xf numFmtId="3" fontId="1" fillId="34" borderId="65" xfId="0" applyNumberFormat="1" applyFont="1" applyFill="1" applyBorder="1" applyAlignment="1">
      <alignment horizontal="center" vertical="center" wrapText="1"/>
    </xf>
    <xf numFmtId="3" fontId="1" fillId="33" borderId="127" xfId="0" applyNumberFormat="1" applyFont="1" applyFill="1" applyBorder="1" applyAlignment="1">
      <alignment horizontal="center" vertical="center" wrapText="1"/>
    </xf>
    <xf numFmtId="3" fontId="1" fillId="33" borderId="128" xfId="0" applyNumberFormat="1" applyFont="1" applyFill="1" applyBorder="1" applyAlignment="1">
      <alignment horizontal="center" vertical="center" wrapText="1"/>
    </xf>
    <xf numFmtId="3" fontId="1" fillId="33" borderId="129" xfId="0" applyNumberFormat="1" applyFont="1" applyFill="1" applyBorder="1" applyAlignment="1">
      <alignment horizontal="center" vertical="center" wrapText="1"/>
    </xf>
    <xf numFmtId="3" fontId="1" fillId="33" borderId="91" xfId="0" applyNumberFormat="1" applyFont="1" applyFill="1" applyBorder="1" applyAlignment="1">
      <alignment horizontal="center" vertical="center" wrapText="1"/>
    </xf>
    <xf numFmtId="0" fontId="2" fillId="33" borderId="91" xfId="0" applyFont="1" applyFill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8" fillId="33" borderId="42" xfId="0" applyNumberFormat="1" applyFont="1" applyFill="1" applyBorder="1" applyAlignment="1">
      <alignment horizontal="center"/>
    </xf>
    <xf numFmtId="3" fontId="8" fillId="33" borderId="112" xfId="0" applyNumberFormat="1" applyFont="1" applyFill="1" applyBorder="1" applyAlignment="1">
      <alignment horizontal="center"/>
    </xf>
    <xf numFmtId="3" fontId="8" fillId="33" borderId="8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15" xfId="0" applyBorder="1" applyAlignment="1">
      <alignment horizontal="center"/>
    </xf>
    <xf numFmtId="3" fontId="8" fillId="0" borderId="118" xfId="0" applyNumberFormat="1" applyFont="1" applyBorder="1" applyAlignment="1">
      <alignment horizontal="center"/>
    </xf>
    <xf numFmtId="3" fontId="8" fillId="0" borderId="119" xfId="0" applyNumberFormat="1" applyFont="1" applyBorder="1" applyAlignment="1">
      <alignment horizontal="center"/>
    </xf>
    <xf numFmtId="3" fontId="8" fillId="0" borderId="120" xfId="0" applyNumberFormat="1" applyFont="1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7" xfId="0" applyBorder="1" applyAlignment="1">
      <alignment horizontal="center"/>
    </xf>
    <xf numFmtId="0" fontId="12" fillId="0" borderId="132" xfId="0" applyFont="1" applyBorder="1" applyAlignment="1">
      <alignment horizontal="left" vertical="center"/>
    </xf>
    <xf numFmtId="0" fontId="12" fillId="0" borderId="116" xfId="0" applyFont="1" applyBorder="1" applyAlignment="1">
      <alignment horizontal="left" vertical="center"/>
    </xf>
    <xf numFmtId="0" fontId="12" fillId="0" borderId="130" xfId="0" applyFont="1" applyBorder="1" applyAlignment="1">
      <alignment horizontal="left" vertical="center"/>
    </xf>
    <xf numFmtId="0" fontId="12" fillId="0" borderId="107" xfId="0" applyFont="1" applyBorder="1" applyAlignment="1">
      <alignment horizontal="left" vertical="center"/>
    </xf>
    <xf numFmtId="0" fontId="0" fillId="0" borderId="82" xfId="0" applyBorder="1" applyAlignment="1">
      <alignment horizontal="center"/>
    </xf>
    <xf numFmtId="0" fontId="0" fillId="0" borderId="114" xfId="0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L149"/>
  <sheetViews>
    <sheetView showGridLines="0" zoomScalePageLayoutView="0" workbookViewId="0" topLeftCell="A75">
      <selection activeCell="B1" sqref="B1:F1"/>
    </sheetView>
  </sheetViews>
  <sheetFormatPr defaultColWidth="9.140625" defaultRowHeight="12.75"/>
  <cols>
    <col min="1" max="1" width="1.7109375" style="0" customWidth="1"/>
    <col min="2" max="2" width="8.28125" style="96" customWidth="1"/>
    <col min="3" max="3" width="7.140625" style="0" customWidth="1"/>
    <col min="4" max="4" width="37.140625" style="0" customWidth="1"/>
    <col min="5" max="5" width="11.421875" style="57" customWidth="1"/>
    <col min="6" max="8" width="11.421875" style="0" customWidth="1"/>
    <col min="9" max="9" width="9.28125" style="0" bestFit="1" customWidth="1"/>
    <col min="10" max="11" width="12.7109375" style="0" bestFit="1" customWidth="1"/>
  </cols>
  <sheetData>
    <row r="1" spans="2:6" ht="12.75">
      <c r="B1" s="530" t="s">
        <v>284</v>
      </c>
      <c r="C1" s="530"/>
      <c r="D1" s="530"/>
      <c r="E1" s="530"/>
      <c r="F1" s="530"/>
    </row>
    <row r="2" spans="2:6" ht="13.5" thickBot="1">
      <c r="B2" s="531" t="s">
        <v>76</v>
      </c>
      <c r="C2" s="531"/>
      <c r="D2" s="531"/>
      <c r="E2" s="531"/>
      <c r="F2" s="531"/>
    </row>
    <row r="3" spans="2:8" ht="13.5" customHeight="1" thickBot="1" thickTop="1">
      <c r="B3" s="532" t="s">
        <v>111</v>
      </c>
      <c r="C3" s="505" t="s">
        <v>60</v>
      </c>
      <c r="D3" s="507" t="s">
        <v>126</v>
      </c>
      <c r="E3" s="507" t="s">
        <v>349</v>
      </c>
      <c r="F3" s="534" t="s">
        <v>378</v>
      </c>
      <c r="G3" s="535"/>
      <c r="H3" s="528" t="s">
        <v>350</v>
      </c>
    </row>
    <row r="4" spans="2:8" ht="24.75" customHeight="1" thickBot="1">
      <c r="B4" s="533"/>
      <c r="C4" s="506"/>
      <c r="D4" s="508"/>
      <c r="E4" s="508"/>
      <c r="F4" s="390" t="s">
        <v>347</v>
      </c>
      <c r="G4" s="390" t="s">
        <v>348</v>
      </c>
      <c r="H4" s="529"/>
    </row>
    <row r="5" spans="2:8" s="56" customFormat="1" ht="17.25" thickBot="1" thickTop="1">
      <c r="B5" s="137">
        <v>100</v>
      </c>
      <c r="C5" s="503" t="s">
        <v>77</v>
      </c>
      <c r="D5" s="504"/>
      <c r="E5" s="211">
        <f>E6+E8+E13</f>
        <v>5002963</v>
      </c>
      <c r="F5" s="211">
        <f>F6+F8+F13</f>
        <v>0</v>
      </c>
      <c r="G5" s="290">
        <f>G6+G8+G13</f>
        <v>0</v>
      </c>
      <c r="H5" s="274">
        <f>H6+H8+H13</f>
        <v>5002963</v>
      </c>
    </row>
    <row r="6" spans="2:8" s="55" customFormat="1" ht="15.75" thickBot="1">
      <c r="B6" s="132">
        <v>110</v>
      </c>
      <c r="C6" s="494" t="s">
        <v>78</v>
      </c>
      <c r="D6" s="502"/>
      <c r="E6" s="123">
        <f>E7</f>
        <v>4200753</v>
      </c>
      <c r="F6" s="77">
        <f>F7</f>
        <v>0</v>
      </c>
      <c r="G6" s="291">
        <f>G7</f>
        <v>0</v>
      </c>
      <c r="H6" s="275">
        <f>H7</f>
        <v>4200753</v>
      </c>
    </row>
    <row r="7" spans="2:11" s="45" customFormat="1" ht="13.5" thickBot="1">
      <c r="B7" s="133"/>
      <c r="C7" s="44"/>
      <c r="D7" s="179" t="s">
        <v>112</v>
      </c>
      <c r="E7" s="153">
        <v>4200753</v>
      </c>
      <c r="F7" s="153"/>
      <c r="G7" s="292"/>
      <c r="H7" s="276">
        <f>E7+F7+G7</f>
        <v>4200753</v>
      </c>
      <c r="I7" s="57"/>
      <c r="J7" s="57"/>
      <c r="K7" s="260"/>
    </row>
    <row r="8" spans="2:8" s="55" customFormat="1" ht="15.75" thickBot="1">
      <c r="B8" s="134">
        <v>120</v>
      </c>
      <c r="C8" s="512" t="s">
        <v>116</v>
      </c>
      <c r="D8" s="513"/>
      <c r="E8" s="71">
        <f>E9</f>
        <v>392770</v>
      </c>
      <c r="F8" s="293">
        <f>F9</f>
        <v>0</v>
      </c>
      <c r="G8" s="293">
        <f>G9</f>
        <v>0</v>
      </c>
      <c r="H8" s="277">
        <f>H9</f>
        <v>392770</v>
      </c>
    </row>
    <row r="9" spans="2:11" s="5" customFormat="1" ht="13.5" thickBot="1">
      <c r="B9" s="499"/>
      <c r="C9" s="44">
        <v>121</v>
      </c>
      <c r="D9" s="180" t="s">
        <v>79</v>
      </c>
      <c r="E9" s="157">
        <f>SUM(E10:E12)</f>
        <v>392770</v>
      </c>
      <c r="F9" s="294">
        <f>SUM(F10:F12)</f>
        <v>0</v>
      </c>
      <c r="G9" s="294">
        <f>SUM(G10:G12)</f>
        <v>0</v>
      </c>
      <c r="H9" s="278">
        <f>SUM(H10:H12)</f>
        <v>392770</v>
      </c>
      <c r="K9" s="486"/>
    </row>
    <row r="10" spans="2:12" ht="12.75">
      <c r="B10" s="500"/>
      <c r="C10" s="509"/>
      <c r="D10" s="181" t="s">
        <v>113</v>
      </c>
      <c r="E10" s="59">
        <f>65000+16400+5000</f>
        <v>86400</v>
      </c>
      <c r="F10" s="309"/>
      <c r="G10" s="295"/>
      <c r="H10" s="393">
        <f>E10+F10+G10</f>
        <v>86400</v>
      </c>
      <c r="K10" s="487"/>
      <c r="L10" s="487"/>
    </row>
    <row r="11" spans="2:8" ht="12.75">
      <c r="B11" s="500"/>
      <c r="C11" s="510"/>
      <c r="D11" s="182" t="s">
        <v>114</v>
      </c>
      <c r="E11" s="49">
        <f>264070+3500+12000</f>
        <v>279570</v>
      </c>
      <c r="F11" s="310"/>
      <c r="G11" s="296"/>
      <c r="H11" s="284">
        <f>E11+F11+G11</f>
        <v>279570</v>
      </c>
    </row>
    <row r="12" spans="2:11" ht="13.5" thickBot="1">
      <c r="B12" s="501"/>
      <c r="C12" s="511"/>
      <c r="D12" s="183" t="s">
        <v>115</v>
      </c>
      <c r="E12" s="51">
        <f>25000+1800</f>
        <v>26800</v>
      </c>
      <c r="F12" s="310"/>
      <c r="G12" s="297"/>
      <c r="H12" s="284">
        <f>E12+F12+G12</f>
        <v>26800</v>
      </c>
      <c r="K12" s="37"/>
    </row>
    <row r="13" spans="2:8" s="55" customFormat="1" ht="15.75" thickBot="1">
      <c r="B13" s="135">
        <v>130</v>
      </c>
      <c r="C13" s="512" t="s">
        <v>117</v>
      </c>
      <c r="D13" s="513"/>
      <c r="E13" s="71">
        <f>E14</f>
        <v>409440</v>
      </c>
      <c r="F13" s="293">
        <f>F14</f>
        <v>0</v>
      </c>
      <c r="G13" s="293">
        <f>G14</f>
        <v>0</v>
      </c>
      <c r="H13" s="277">
        <f>H14</f>
        <v>409440</v>
      </c>
    </row>
    <row r="14" spans="2:8" s="5" customFormat="1" ht="13.5" thickBot="1">
      <c r="B14" s="491"/>
      <c r="C14" s="58">
        <v>133</v>
      </c>
      <c r="D14" s="184" t="s">
        <v>80</v>
      </c>
      <c r="E14" s="124">
        <f>SUM(E15:E21)</f>
        <v>409440</v>
      </c>
      <c r="F14" s="298">
        <f>SUM(F15:F21)</f>
        <v>0</v>
      </c>
      <c r="G14" s="298">
        <f>SUM(G15:G21)</f>
        <v>0</v>
      </c>
      <c r="H14" s="279">
        <f>SUM(H15:H21)</f>
        <v>409440</v>
      </c>
    </row>
    <row r="15" spans="2:8" ht="12.75">
      <c r="B15" s="492"/>
      <c r="C15" s="496"/>
      <c r="D15" s="61" t="s">
        <v>81</v>
      </c>
      <c r="E15" s="47">
        <v>8200</v>
      </c>
      <c r="F15" s="309"/>
      <c r="G15" s="295"/>
      <c r="H15" s="393">
        <f aca="true" t="shared" si="0" ref="H15:H21">E15+F15+G15</f>
        <v>8200</v>
      </c>
    </row>
    <row r="16" spans="2:8" ht="12.75">
      <c r="B16" s="492"/>
      <c r="C16" s="497"/>
      <c r="D16" s="62" t="s">
        <v>82</v>
      </c>
      <c r="E16" s="49">
        <v>600</v>
      </c>
      <c r="F16" s="310"/>
      <c r="G16" s="296"/>
      <c r="H16" s="284">
        <f t="shared" si="0"/>
        <v>600</v>
      </c>
    </row>
    <row r="17" spans="2:8" ht="12.75">
      <c r="B17" s="492"/>
      <c r="C17" s="497"/>
      <c r="D17" s="62" t="s">
        <v>83</v>
      </c>
      <c r="E17" s="49">
        <v>700</v>
      </c>
      <c r="F17" s="310"/>
      <c r="G17" s="296"/>
      <c r="H17" s="284">
        <f t="shared" si="0"/>
        <v>700</v>
      </c>
    </row>
    <row r="18" spans="2:8" ht="12.75">
      <c r="B18" s="492"/>
      <c r="C18" s="497"/>
      <c r="D18" s="62" t="s">
        <v>84</v>
      </c>
      <c r="E18" s="49">
        <v>11500</v>
      </c>
      <c r="F18" s="53"/>
      <c r="G18" s="296"/>
      <c r="H18" s="284">
        <f t="shared" si="0"/>
        <v>11500</v>
      </c>
    </row>
    <row r="19" spans="2:8" ht="12.75">
      <c r="B19" s="492"/>
      <c r="C19" s="497"/>
      <c r="D19" s="62" t="s">
        <v>220</v>
      </c>
      <c r="E19" s="49">
        <v>41540</v>
      </c>
      <c r="F19" s="53"/>
      <c r="G19" s="296"/>
      <c r="H19" s="284">
        <f t="shared" si="0"/>
        <v>41540</v>
      </c>
    </row>
    <row r="20" spans="2:11" ht="12.75">
      <c r="B20" s="492"/>
      <c r="C20" s="497"/>
      <c r="D20" s="62" t="s">
        <v>85</v>
      </c>
      <c r="E20" s="49">
        <f>221000+18000</f>
        <v>239000</v>
      </c>
      <c r="F20" s="310"/>
      <c r="G20" s="296"/>
      <c r="H20" s="284">
        <f t="shared" si="0"/>
        <v>239000</v>
      </c>
      <c r="K20" s="37"/>
    </row>
    <row r="21" spans="2:8" ht="13.5" thickBot="1">
      <c r="B21" s="493"/>
      <c r="C21" s="498"/>
      <c r="D21" s="64" t="s">
        <v>86</v>
      </c>
      <c r="E21" s="51">
        <v>107900</v>
      </c>
      <c r="F21" s="311"/>
      <c r="G21" s="299"/>
      <c r="H21" s="288">
        <f t="shared" si="0"/>
        <v>107900</v>
      </c>
    </row>
    <row r="22" spans="2:8" s="56" customFormat="1" ht="16.5" thickBot="1">
      <c r="B22" s="131">
        <v>200</v>
      </c>
      <c r="C22" s="516" t="s">
        <v>118</v>
      </c>
      <c r="D22" s="517"/>
      <c r="E22" s="125">
        <f>E23+E33+E49+E51</f>
        <v>1157728</v>
      </c>
      <c r="F22" s="125">
        <f>F23+F33+F49+F51</f>
        <v>19000</v>
      </c>
      <c r="G22" s="300">
        <f>G23+G33+G49+G51</f>
        <v>0</v>
      </c>
      <c r="H22" s="280">
        <f>H23+H33+H49+H51</f>
        <v>1176728</v>
      </c>
    </row>
    <row r="23" spans="2:8" s="41" customFormat="1" ht="15.75" thickBot="1">
      <c r="B23" s="136">
        <v>210</v>
      </c>
      <c r="C23" s="494" t="s">
        <v>119</v>
      </c>
      <c r="D23" s="495"/>
      <c r="E23" s="126">
        <f>E24+E28</f>
        <v>710631</v>
      </c>
      <c r="F23" s="126">
        <f>F24+F28</f>
        <v>0</v>
      </c>
      <c r="G23" s="301">
        <f>G24+G28</f>
        <v>0</v>
      </c>
      <c r="H23" s="281">
        <f>H24+H28</f>
        <v>710631</v>
      </c>
    </row>
    <row r="24" spans="2:8" s="45" customFormat="1" ht="13.5" thickBot="1">
      <c r="B24" s="491" t="s">
        <v>87</v>
      </c>
      <c r="C24" s="44">
        <v>211</v>
      </c>
      <c r="D24" s="42" t="s">
        <v>119</v>
      </c>
      <c r="E24" s="60">
        <f>SUM(E25:E27)</f>
        <v>58181</v>
      </c>
      <c r="F24" s="60">
        <f>SUM(F25:F27)</f>
        <v>0</v>
      </c>
      <c r="G24" s="298">
        <f>SUM(G25:G27)</f>
        <v>0</v>
      </c>
      <c r="H24" s="279">
        <f>SUM(H26:H27)</f>
        <v>58181</v>
      </c>
    </row>
    <row r="25" spans="2:8" ht="12.75" customHeight="1" hidden="1">
      <c r="B25" s="492"/>
      <c r="C25" s="509"/>
      <c r="D25" s="46" t="s">
        <v>88</v>
      </c>
      <c r="E25" s="59"/>
      <c r="F25" s="310"/>
      <c r="G25" s="295"/>
      <c r="H25" s="235"/>
    </row>
    <row r="26" spans="2:8" ht="12.75" hidden="1">
      <c r="B26" s="492"/>
      <c r="C26" s="510"/>
      <c r="D26" s="48" t="s">
        <v>229</v>
      </c>
      <c r="E26" s="49"/>
      <c r="F26" s="310"/>
      <c r="G26" s="296"/>
      <c r="H26" s="284">
        <f>E26+F26+G26</f>
        <v>0</v>
      </c>
    </row>
    <row r="27" spans="2:8" ht="13.5" thickBot="1">
      <c r="B27" s="492"/>
      <c r="C27" s="511"/>
      <c r="D27" s="50" t="s">
        <v>89</v>
      </c>
      <c r="E27" s="51">
        <v>58181</v>
      </c>
      <c r="F27" s="53"/>
      <c r="G27" s="297"/>
      <c r="H27" s="284">
        <f>E27+F27+G27</f>
        <v>58181</v>
      </c>
    </row>
    <row r="28" spans="2:8" ht="13.5" thickBot="1">
      <c r="B28" s="492"/>
      <c r="C28" s="2">
        <v>212</v>
      </c>
      <c r="D28" s="39" t="s">
        <v>90</v>
      </c>
      <c r="E28" s="127">
        <f>SUM(E29:E32)</f>
        <v>652450</v>
      </c>
      <c r="F28" s="302">
        <f>SUM(F29:F32)</f>
        <v>0</v>
      </c>
      <c r="G28" s="302">
        <f>SUM(G29:G32)</f>
        <v>0</v>
      </c>
      <c r="H28" s="282">
        <f>SUM(H29:H32)</f>
        <v>652450</v>
      </c>
    </row>
    <row r="29" spans="2:8" ht="12.75">
      <c r="B29" s="492"/>
      <c r="C29" s="496"/>
      <c r="D29" s="46" t="s">
        <v>91</v>
      </c>
      <c r="E29" s="47">
        <v>429150</v>
      </c>
      <c r="F29" s="52"/>
      <c r="G29" s="295"/>
      <c r="H29" s="393">
        <f>E29+F29+G29</f>
        <v>429150</v>
      </c>
    </row>
    <row r="30" spans="2:8" ht="12.75">
      <c r="B30" s="492"/>
      <c r="C30" s="497"/>
      <c r="D30" s="48" t="s">
        <v>92</v>
      </c>
      <c r="E30" s="49">
        <v>4300</v>
      </c>
      <c r="F30" s="310"/>
      <c r="G30" s="296"/>
      <c r="H30" s="284">
        <f>E30+F30+G30</f>
        <v>4300</v>
      </c>
    </row>
    <row r="31" spans="2:8" ht="12.75">
      <c r="B31" s="492"/>
      <c r="C31" s="497"/>
      <c r="D31" s="165" t="s">
        <v>222</v>
      </c>
      <c r="E31" s="76">
        <v>144000</v>
      </c>
      <c r="F31" s="310"/>
      <c r="G31" s="297"/>
      <c r="H31" s="284">
        <f>E31+F31+G31</f>
        <v>144000</v>
      </c>
    </row>
    <row r="32" spans="2:8" ht="13.5" thickBot="1">
      <c r="B32" s="493"/>
      <c r="C32" s="498"/>
      <c r="D32" s="50" t="s">
        <v>93</v>
      </c>
      <c r="E32" s="51">
        <v>75000</v>
      </c>
      <c r="F32" s="310"/>
      <c r="G32" s="297"/>
      <c r="H32" s="284">
        <f>E32+F32+G32</f>
        <v>75000</v>
      </c>
    </row>
    <row r="33" spans="2:8" s="41" customFormat="1" ht="15.75" thickBot="1">
      <c r="B33" s="135">
        <v>220</v>
      </c>
      <c r="C33" s="494" t="s">
        <v>94</v>
      </c>
      <c r="D33" s="495"/>
      <c r="E33" s="36">
        <f>E34+E37+E47</f>
        <v>390897</v>
      </c>
      <c r="F33" s="158">
        <f>F34+F37+F47</f>
        <v>0</v>
      </c>
      <c r="G33" s="158">
        <f>G34+G37+G47</f>
        <v>0</v>
      </c>
      <c r="H33" s="283">
        <f>H34+H37+H47</f>
        <v>390897</v>
      </c>
    </row>
    <row r="34" spans="2:8" s="45" customFormat="1" ht="13.5" thickBot="1">
      <c r="B34" s="491"/>
      <c r="C34" s="2">
        <v>221</v>
      </c>
      <c r="D34" s="39" t="s">
        <v>120</v>
      </c>
      <c r="E34" s="3">
        <f>SUM(E35:E36)</f>
        <v>71600</v>
      </c>
      <c r="F34" s="302">
        <f>SUM(F35:F36)</f>
        <v>0</v>
      </c>
      <c r="G34" s="302">
        <f>SUM(G35:G36)</f>
        <v>0</v>
      </c>
      <c r="H34" s="282">
        <f>SUM(H35:H36)</f>
        <v>71600</v>
      </c>
    </row>
    <row r="35" spans="2:8" ht="12.75">
      <c r="B35" s="492"/>
      <c r="C35" s="496"/>
      <c r="D35" s="46" t="s">
        <v>95</v>
      </c>
      <c r="E35" s="47">
        <v>71600</v>
      </c>
      <c r="F35" s="310"/>
      <c r="G35" s="295"/>
      <c r="H35" s="284">
        <f>E35+F35+G35</f>
        <v>71600</v>
      </c>
    </row>
    <row r="36" spans="2:8" ht="13.5" thickBot="1">
      <c r="B36" s="492"/>
      <c r="C36" s="498"/>
      <c r="D36" s="50" t="s">
        <v>96</v>
      </c>
      <c r="E36" s="51"/>
      <c r="F36" s="310"/>
      <c r="G36" s="297"/>
      <c r="H36" s="284">
        <f>E36+F36+G36</f>
        <v>0</v>
      </c>
    </row>
    <row r="37" spans="2:8" ht="13.5" thickBot="1">
      <c r="B37" s="492"/>
      <c r="C37" s="2">
        <v>223</v>
      </c>
      <c r="D37" s="2" t="s">
        <v>97</v>
      </c>
      <c r="E37" s="3">
        <f>SUM(E38:E46)</f>
        <v>317497</v>
      </c>
      <c r="F37" s="302">
        <f>SUM(F38:F46)</f>
        <v>0</v>
      </c>
      <c r="G37" s="302">
        <f>SUM(G38:G46)</f>
        <v>0</v>
      </c>
      <c r="H37" s="282">
        <f>SUM(H38:H46)</f>
        <v>317497</v>
      </c>
    </row>
    <row r="38" spans="2:8" ht="12.75">
      <c r="B38" s="492"/>
      <c r="C38" s="496"/>
      <c r="D38" s="46" t="s">
        <v>98</v>
      </c>
      <c r="E38" s="47">
        <v>15000</v>
      </c>
      <c r="F38" s="310"/>
      <c r="G38" s="295"/>
      <c r="H38" s="284">
        <f aca="true" t="shared" si="1" ref="H38:H50">E38+F38+G38</f>
        <v>15000</v>
      </c>
    </row>
    <row r="39" spans="2:8" ht="12.75">
      <c r="B39" s="492"/>
      <c r="C39" s="497"/>
      <c r="D39" s="228" t="s">
        <v>312</v>
      </c>
      <c r="E39" s="59"/>
      <c r="F39" s="310"/>
      <c r="G39" s="295"/>
      <c r="H39" s="284">
        <f t="shared" si="1"/>
        <v>0</v>
      </c>
    </row>
    <row r="40" spans="2:8" ht="12.75">
      <c r="B40" s="492"/>
      <c r="C40" s="497"/>
      <c r="D40" s="228" t="s">
        <v>313</v>
      </c>
      <c r="E40" s="59"/>
      <c r="F40" s="310"/>
      <c r="G40" s="295"/>
      <c r="H40" s="284">
        <f t="shared" si="1"/>
        <v>0</v>
      </c>
    </row>
    <row r="41" spans="2:8" ht="12.75">
      <c r="B41" s="492"/>
      <c r="C41" s="497"/>
      <c r="D41" s="48" t="s">
        <v>99</v>
      </c>
      <c r="E41" s="49">
        <v>19000</v>
      </c>
      <c r="F41" s="310"/>
      <c r="G41" s="296"/>
      <c r="H41" s="284">
        <f t="shared" si="1"/>
        <v>19000</v>
      </c>
    </row>
    <row r="42" spans="2:8" ht="12.75">
      <c r="B42" s="492"/>
      <c r="C42" s="497"/>
      <c r="D42" s="48" t="s">
        <v>100</v>
      </c>
      <c r="E42" s="49">
        <v>20000</v>
      </c>
      <c r="F42" s="310"/>
      <c r="G42" s="296"/>
      <c r="H42" s="284">
        <f t="shared" si="1"/>
        <v>20000</v>
      </c>
    </row>
    <row r="43" spans="2:8" ht="12.75">
      <c r="B43" s="492"/>
      <c r="C43" s="497"/>
      <c r="D43" s="48" t="s">
        <v>101</v>
      </c>
      <c r="E43" s="49">
        <v>16930</v>
      </c>
      <c r="F43" s="310"/>
      <c r="G43" s="296"/>
      <c r="H43" s="284">
        <f t="shared" si="1"/>
        <v>16930</v>
      </c>
    </row>
    <row r="44" spans="2:8" ht="12.75">
      <c r="B44" s="492"/>
      <c r="C44" s="497"/>
      <c r="D44" s="165" t="s">
        <v>247</v>
      </c>
      <c r="E44" s="76">
        <v>96000</v>
      </c>
      <c r="F44" s="310"/>
      <c r="G44" s="297"/>
      <c r="H44" s="284">
        <f t="shared" si="1"/>
        <v>96000</v>
      </c>
    </row>
    <row r="45" spans="2:8" ht="12.75">
      <c r="B45" s="492"/>
      <c r="C45" s="497"/>
      <c r="D45" s="165" t="s">
        <v>248</v>
      </c>
      <c r="E45" s="76">
        <v>78000</v>
      </c>
      <c r="F45" s="310"/>
      <c r="G45" s="297"/>
      <c r="H45" s="284">
        <f t="shared" si="1"/>
        <v>78000</v>
      </c>
    </row>
    <row r="46" spans="2:8" ht="13.5" thickBot="1">
      <c r="B46" s="492"/>
      <c r="C46" s="497"/>
      <c r="D46" s="165" t="s">
        <v>102</v>
      </c>
      <c r="E46" s="76">
        <v>72567</v>
      </c>
      <c r="F46" s="310"/>
      <c r="G46" s="297"/>
      <c r="H46" s="284">
        <f t="shared" si="1"/>
        <v>72567</v>
      </c>
    </row>
    <row r="47" spans="2:8" ht="13.5" thickBot="1">
      <c r="B47" s="492"/>
      <c r="C47" s="2">
        <v>229</v>
      </c>
      <c r="D47" s="2" t="s">
        <v>103</v>
      </c>
      <c r="E47" s="127">
        <f>E48</f>
        <v>1800</v>
      </c>
      <c r="F47" s="3">
        <f>F48</f>
        <v>0</v>
      </c>
      <c r="G47" s="302">
        <f>G48</f>
        <v>0</v>
      </c>
      <c r="H47" s="282">
        <f>H48</f>
        <v>1800</v>
      </c>
    </row>
    <row r="48" spans="2:8" ht="13.5" thickBot="1">
      <c r="B48" s="493"/>
      <c r="C48" s="482"/>
      <c r="D48" s="482" t="s">
        <v>104</v>
      </c>
      <c r="E48" s="153">
        <v>1800</v>
      </c>
      <c r="F48" s="478"/>
      <c r="G48" s="483"/>
      <c r="H48" s="484">
        <f t="shared" si="1"/>
        <v>1800</v>
      </c>
    </row>
    <row r="49" spans="2:8" s="41" customFormat="1" ht="16.5" customHeight="1" thickBot="1">
      <c r="B49" s="134">
        <v>240</v>
      </c>
      <c r="C49" s="514" t="s">
        <v>105</v>
      </c>
      <c r="D49" s="515"/>
      <c r="E49" s="77">
        <f>SUM(E50:E50)</f>
        <v>1000</v>
      </c>
      <c r="F49" s="481">
        <f>SUM(F50:F50)</f>
        <v>0</v>
      </c>
      <c r="G49" s="481">
        <f>SUM(G50:G50)</f>
        <v>0</v>
      </c>
      <c r="H49" s="330">
        <f>SUM(H50:H50)</f>
        <v>1000</v>
      </c>
    </row>
    <row r="50" spans="2:8" ht="13.5" customHeight="1" thickBot="1">
      <c r="B50" s="163"/>
      <c r="C50" s="164"/>
      <c r="D50" s="155" t="s">
        <v>106</v>
      </c>
      <c r="E50" s="38">
        <v>1000</v>
      </c>
      <c r="F50" s="313"/>
      <c r="G50" s="303"/>
      <c r="H50" s="286">
        <f t="shared" si="1"/>
        <v>1000</v>
      </c>
    </row>
    <row r="51" spans="2:8" s="55" customFormat="1" ht="15.75" thickBot="1">
      <c r="B51" s="134">
        <v>290</v>
      </c>
      <c r="C51" s="512" t="s">
        <v>107</v>
      </c>
      <c r="D51" s="513"/>
      <c r="E51" s="128">
        <f>E52</f>
        <v>55200</v>
      </c>
      <c r="F51" s="304">
        <f>F52</f>
        <v>19000</v>
      </c>
      <c r="G51" s="304">
        <f>G52</f>
        <v>0</v>
      </c>
      <c r="H51" s="287">
        <f>H52</f>
        <v>74200</v>
      </c>
    </row>
    <row r="52" spans="2:8" ht="13.5" thickBot="1">
      <c r="B52" s="491"/>
      <c r="C52" s="39">
        <v>292</v>
      </c>
      <c r="D52" s="39" t="s">
        <v>107</v>
      </c>
      <c r="E52" s="3">
        <f>SUM(E53:E56)</f>
        <v>55200</v>
      </c>
      <c r="F52" s="302">
        <f>SUM(F53:F56)</f>
        <v>19000</v>
      </c>
      <c r="G52" s="302">
        <f>SUM(G53:G56)</f>
        <v>0</v>
      </c>
      <c r="H52" s="282">
        <f>SUM(H53:H56)</f>
        <v>74200</v>
      </c>
    </row>
    <row r="53" spans="2:10" ht="12.75">
      <c r="B53" s="492"/>
      <c r="C53" s="509"/>
      <c r="D53" s="65" t="s">
        <v>235</v>
      </c>
      <c r="E53" s="47">
        <v>19000</v>
      </c>
      <c r="F53" s="53"/>
      <c r="G53" s="295"/>
      <c r="H53" s="284">
        <f>E53+F53+G53</f>
        <v>19000</v>
      </c>
      <c r="J53" s="37"/>
    </row>
    <row r="54" spans="2:8" ht="12.75">
      <c r="B54" s="492"/>
      <c r="C54" s="510"/>
      <c r="D54" s="68" t="s">
        <v>107</v>
      </c>
      <c r="E54" s="59">
        <v>34000</v>
      </c>
      <c r="F54" s="53">
        <v>19000</v>
      </c>
      <c r="G54" s="295"/>
      <c r="H54" s="284">
        <f>E54+F54+G54</f>
        <v>53000</v>
      </c>
    </row>
    <row r="55" spans="2:8" ht="12.75">
      <c r="B55" s="492"/>
      <c r="C55" s="510"/>
      <c r="D55" s="43" t="s">
        <v>108</v>
      </c>
      <c r="E55" s="53">
        <v>2200</v>
      </c>
      <c r="F55" s="310"/>
      <c r="G55" s="305"/>
      <c r="H55" s="284">
        <f>E55+F55+G55</f>
        <v>2200</v>
      </c>
    </row>
    <row r="56" spans="2:8" ht="13.5" thickBot="1">
      <c r="B56" s="518"/>
      <c r="C56" s="527"/>
      <c r="D56" s="430" t="s">
        <v>219</v>
      </c>
      <c r="E56" s="431"/>
      <c r="F56" s="432"/>
      <c r="G56" s="433"/>
      <c r="H56" s="434">
        <f>E56+F56+G56</f>
        <v>0</v>
      </c>
    </row>
    <row r="57" spans="2:8" s="66" customFormat="1" ht="17.25" thickBot="1" thickTop="1">
      <c r="B57" s="435">
        <v>300</v>
      </c>
      <c r="C57" s="525" t="s">
        <v>121</v>
      </c>
      <c r="D57" s="526"/>
      <c r="E57" s="436">
        <f>E58+E88</f>
        <v>2655792</v>
      </c>
      <c r="F57" s="437">
        <f>F58+F88</f>
        <v>25743</v>
      </c>
      <c r="G57" s="437">
        <f>G58+G88</f>
        <v>0</v>
      </c>
      <c r="H57" s="438">
        <f>H58+H88</f>
        <v>2681535</v>
      </c>
    </row>
    <row r="58" spans="2:8" ht="15.75" thickBot="1">
      <c r="B58" s="135">
        <v>310</v>
      </c>
      <c r="C58" s="494" t="s">
        <v>122</v>
      </c>
      <c r="D58" s="502"/>
      <c r="E58" s="36">
        <f>E59+E61</f>
        <v>2646276</v>
      </c>
      <c r="F58" s="158">
        <f>F59+F61</f>
        <v>25743</v>
      </c>
      <c r="G58" s="158">
        <f>G59+G61</f>
        <v>0</v>
      </c>
      <c r="H58" s="283">
        <f>H59+H61</f>
        <v>2672019</v>
      </c>
    </row>
    <row r="59" spans="2:8" ht="13.5" thickBot="1">
      <c r="B59" s="491"/>
      <c r="C59" s="6">
        <v>311</v>
      </c>
      <c r="D59" s="2" t="s">
        <v>123</v>
      </c>
      <c r="E59" s="129">
        <f>SUM(E60:E60)</f>
        <v>0</v>
      </c>
      <c r="F59" s="302">
        <f>SUM(F60:F60)</f>
        <v>0</v>
      </c>
      <c r="G59" s="302">
        <f>SUM(G60:G60)</f>
        <v>0</v>
      </c>
      <c r="H59" s="282">
        <f>SUM(H60:H60)</f>
        <v>0</v>
      </c>
    </row>
    <row r="60" spans="2:8" ht="13.5" thickBot="1">
      <c r="B60" s="492"/>
      <c r="C60" s="89"/>
      <c r="D60" s="61" t="s">
        <v>249</v>
      </c>
      <c r="E60" s="47"/>
      <c r="F60" s="52"/>
      <c r="G60" s="295"/>
      <c r="H60" s="393">
        <f>E60+F60+G60</f>
        <v>0</v>
      </c>
    </row>
    <row r="61" spans="2:8" ht="13.5" thickBot="1">
      <c r="B61" s="492"/>
      <c r="C61" s="44">
        <v>312</v>
      </c>
      <c r="D61" s="44" t="s">
        <v>124</v>
      </c>
      <c r="E61" s="60">
        <f>SUM(E62:E87)</f>
        <v>2646276</v>
      </c>
      <c r="F61" s="298">
        <f>SUM(F62:F87)</f>
        <v>25743</v>
      </c>
      <c r="G61" s="298">
        <f>SUM(G62:G84)</f>
        <v>0</v>
      </c>
      <c r="H61" s="279">
        <f>SUM(H62:H87)</f>
        <v>2672019</v>
      </c>
    </row>
    <row r="62" spans="2:8" ht="12.75">
      <c r="B62" s="492"/>
      <c r="C62" s="523"/>
      <c r="D62" s="61" t="s">
        <v>174</v>
      </c>
      <c r="E62" s="47">
        <v>17244</v>
      </c>
      <c r="F62" s="310"/>
      <c r="G62" s="295"/>
      <c r="H62" s="284">
        <f aca="true" t="shared" si="2" ref="H62:H87">E62+F62+G62</f>
        <v>17244</v>
      </c>
    </row>
    <row r="63" spans="2:8" ht="12.75">
      <c r="B63" s="492"/>
      <c r="C63" s="524"/>
      <c r="D63" s="62" t="s">
        <v>175</v>
      </c>
      <c r="E63" s="49">
        <v>2100000</v>
      </c>
      <c r="F63" s="310"/>
      <c r="G63" s="296"/>
      <c r="H63" s="284">
        <f t="shared" si="2"/>
        <v>2100000</v>
      </c>
    </row>
    <row r="64" spans="2:8" ht="12.75">
      <c r="B64" s="492"/>
      <c r="C64" s="524"/>
      <c r="D64" s="62" t="s">
        <v>176</v>
      </c>
      <c r="E64" s="49">
        <v>18083</v>
      </c>
      <c r="F64" s="310"/>
      <c r="G64" s="296"/>
      <c r="H64" s="284">
        <f t="shared" si="2"/>
        <v>18083</v>
      </c>
    </row>
    <row r="65" spans="2:10" ht="12.75">
      <c r="B65" s="492"/>
      <c r="C65" s="524"/>
      <c r="D65" s="62" t="s">
        <v>177</v>
      </c>
      <c r="E65" s="49">
        <v>24000</v>
      </c>
      <c r="F65" s="310"/>
      <c r="G65" s="296"/>
      <c r="H65" s="284">
        <f t="shared" si="2"/>
        <v>24000</v>
      </c>
      <c r="J65" s="37"/>
    </row>
    <row r="66" spans="2:8" ht="12.75">
      <c r="B66" s="492"/>
      <c r="C66" s="524"/>
      <c r="D66" s="62" t="s">
        <v>178</v>
      </c>
      <c r="E66" s="49">
        <v>7075</v>
      </c>
      <c r="F66" s="53"/>
      <c r="G66" s="296"/>
      <c r="H66" s="284">
        <f t="shared" si="2"/>
        <v>7075</v>
      </c>
    </row>
    <row r="67" spans="2:10" ht="12.75">
      <c r="B67" s="492"/>
      <c r="C67" s="524"/>
      <c r="D67" s="62" t="s">
        <v>179</v>
      </c>
      <c r="E67" s="49">
        <v>7000</v>
      </c>
      <c r="F67" s="310"/>
      <c r="G67" s="296"/>
      <c r="H67" s="284">
        <f t="shared" si="2"/>
        <v>7000</v>
      </c>
      <c r="J67" s="37"/>
    </row>
    <row r="68" spans="2:8" ht="12.75">
      <c r="B68" s="492"/>
      <c r="C68" s="524"/>
      <c r="D68" s="62" t="s">
        <v>180</v>
      </c>
      <c r="E68" s="49">
        <v>55224</v>
      </c>
      <c r="F68" s="310"/>
      <c r="G68" s="296"/>
      <c r="H68" s="284">
        <f t="shared" si="2"/>
        <v>55224</v>
      </c>
    </row>
    <row r="69" spans="2:8" s="141" customFormat="1" ht="12.75">
      <c r="B69" s="492"/>
      <c r="C69" s="524"/>
      <c r="D69" s="62" t="s">
        <v>181</v>
      </c>
      <c r="E69" s="49">
        <v>48982</v>
      </c>
      <c r="F69" s="310"/>
      <c r="G69" s="296"/>
      <c r="H69" s="284">
        <f t="shared" si="2"/>
        <v>48982</v>
      </c>
    </row>
    <row r="70" spans="2:8" ht="12.75">
      <c r="B70" s="492"/>
      <c r="C70" s="524"/>
      <c r="D70" s="62" t="s">
        <v>210</v>
      </c>
      <c r="E70" s="49">
        <v>1007</v>
      </c>
      <c r="F70" s="310"/>
      <c r="G70" s="296"/>
      <c r="H70" s="284">
        <f t="shared" si="2"/>
        <v>1007</v>
      </c>
    </row>
    <row r="71" spans="2:10" ht="12.75">
      <c r="B71" s="492"/>
      <c r="C71" s="524"/>
      <c r="D71" s="62" t="s">
        <v>204</v>
      </c>
      <c r="E71" s="49">
        <v>1612</v>
      </c>
      <c r="F71" s="310"/>
      <c r="G71" s="296"/>
      <c r="H71" s="284">
        <f t="shared" si="2"/>
        <v>1612</v>
      </c>
      <c r="J71" s="37"/>
    </row>
    <row r="72" spans="2:10" ht="12.75">
      <c r="B72" s="492"/>
      <c r="C72" s="524"/>
      <c r="D72" s="62" t="s">
        <v>259</v>
      </c>
      <c r="E72" s="49">
        <v>80900</v>
      </c>
      <c r="F72" s="310"/>
      <c r="G72" s="296"/>
      <c r="H72" s="284">
        <f t="shared" si="2"/>
        <v>80900</v>
      </c>
      <c r="J72" s="37"/>
    </row>
    <row r="73" spans="2:8" ht="12.75">
      <c r="B73" s="492"/>
      <c r="C73" s="524"/>
      <c r="D73" s="62" t="s">
        <v>202</v>
      </c>
      <c r="E73" s="49">
        <v>4921</v>
      </c>
      <c r="F73" s="310"/>
      <c r="G73" s="296"/>
      <c r="H73" s="284">
        <f t="shared" si="2"/>
        <v>4921</v>
      </c>
    </row>
    <row r="74" spans="2:8" ht="12.75">
      <c r="B74" s="492"/>
      <c r="C74" s="524"/>
      <c r="D74" s="62" t="s">
        <v>263</v>
      </c>
      <c r="E74" s="49">
        <v>4445</v>
      </c>
      <c r="F74" s="53"/>
      <c r="G74" s="296"/>
      <c r="H74" s="284">
        <f t="shared" si="2"/>
        <v>4445</v>
      </c>
    </row>
    <row r="75" spans="2:8" ht="12.75">
      <c r="B75" s="492"/>
      <c r="C75" s="524"/>
      <c r="D75" s="62" t="s">
        <v>264</v>
      </c>
      <c r="E75" s="49">
        <v>21257</v>
      </c>
      <c r="F75" s="310"/>
      <c r="G75" s="296"/>
      <c r="H75" s="284">
        <f t="shared" si="2"/>
        <v>21257</v>
      </c>
    </row>
    <row r="76" spans="2:8" ht="12.75" hidden="1">
      <c r="B76" s="492"/>
      <c r="C76" s="524"/>
      <c r="D76" s="62" t="s">
        <v>300</v>
      </c>
      <c r="E76" s="49">
        <v>0</v>
      </c>
      <c r="F76" s="310"/>
      <c r="G76" s="296"/>
      <c r="H76" s="284">
        <f t="shared" si="2"/>
        <v>0</v>
      </c>
    </row>
    <row r="77" spans="2:8" ht="12.75" hidden="1">
      <c r="B77" s="492"/>
      <c r="C77" s="524"/>
      <c r="D77" s="48" t="s">
        <v>368</v>
      </c>
      <c r="E77" s="49">
        <v>0</v>
      </c>
      <c r="F77" s="485"/>
      <c r="G77" s="296"/>
      <c r="H77" s="284">
        <f t="shared" si="2"/>
        <v>0</v>
      </c>
    </row>
    <row r="78" spans="2:8" ht="12.75" hidden="1">
      <c r="B78" s="492"/>
      <c r="C78" s="524"/>
      <c r="D78" s="62" t="s">
        <v>265</v>
      </c>
      <c r="E78" s="49">
        <v>0</v>
      </c>
      <c r="F78" s="310"/>
      <c r="G78" s="296"/>
      <c r="H78" s="284">
        <f t="shared" si="2"/>
        <v>0</v>
      </c>
    </row>
    <row r="79" spans="2:8" ht="12.75" hidden="1">
      <c r="B79" s="492"/>
      <c r="C79" s="524"/>
      <c r="D79" s="62" t="s">
        <v>302</v>
      </c>
      <c r="E79" s="49">
        <v>0</v>
      </c>
      <c r="F79" s="310"/>
      <c r="G79" s="296"/>
      <c r="H79" s="284">
        <f t="shared" si="2"/>
        <v>0</v>
      </c>
    </row>
    <row r="80" spans="2:8" ht="12.75">
      <c r="B80" s="492"/>
      <c r="C80" s="524"/>
      <c r="D80" s="62" t="s">
        <v>333</v>
      </c>
      <c r="E80" s="49">
        <v>192900</v>
      </c>
      <c r="F80" s="310"/>
      <c r="G80" s="296"/>
      <c r="H80" s="284">
        <f t="shared" si="2"/>
        <v>192900</v>
      </c>
    </row>
    <row r="81" spans="2:8" ht="12.75">
      <c r="B81" s="492"/>
      <c r="C81" s="524"/>
      <c r="D81" s="62" t="s">
        <v>366</v>
      </c>
      <c r="E81" s="49">
        <v>1120</v>
      </c>
      <c r="F81" s="53"/>
      <c r="G81" s="296"/>
      <c r="H81" s="284">
        <f t="shared" si="2"/>
        <v>1120</v>
      </c>
    </row>
    <row r="82" spans="2:8" ht="12.75">
      <c r="B82" s="492"/>
      <c r="C82" s="524"/>
      <c r="D82" s="62" t="s">
        <v>375</v>
      </c>
      <c r="E82" s="49">
        <v>36902</v>
      </c>
      <c r="F82" s="53"/>
      <c r="G82" s="296"/>
      <c r="H82" s="284">
        <f t="shared" si="2"/>
        <v>36902</v>
      </c>
    </row>
    <row r="83" spans="2:8" ht="12.75" hidden="1">
      <c r="B83" s="492"/>
      <c r="C83" s="524"/>
      <c r="D83" s="62" t="s">
        <v>299</v>
      </c>
      <c r="E83" s="49">
        <v>0</v>
      </c>
      <c r="F83" s="310"/>
      <c r="G83" s="296"/>
      <c r="H83" s="284">
        <f t="shared" si="2"/>
        <v>0</v>
      </c>
    </row>
    <row r="84" spans="2:8" ht="12.75" hidden="1">
      <c r="B84" s="492"/>
      <c r="C84" s="524"/>
      <c r="D84" s="62" t="s">
        <v>242</v>
      </c>
      <c r="E84" s="49">
        <v>0</v>
      </c>
      <c r="F84" s="310"/>
      <c r="G84" s="296"/>
      <c r="H84" s="284">
        <f t="shared" si="2"/>
        <v>0</v>
      </c>
    </row>
    <row r="85" spans="2:8" ht="12.75">
      <c r="B85" s="492"/>
      <c r="C85" s="524"/>
      <c r="D85" s="62" t="s">
        <v>331</v>
      </c>
      <c r="E85" s="49">
        <v>23604</v>
      </c>
      <c r="F85" s="310"/>
      <c r="G85" s="296"/>
      <c r="H85" s="284">
        <f t="shared" si="2"/>
        <v>23604</v>
      </c>
    </row>
    <row r="86" spans="2:11" ht="12.75">
      <c r="B86" s="492"/>
      <c r="C86" s="524"/>
      <c r="D86" s="62" t="s">
        <v>376</v>
      </c>
      <c r="E86" s="49">
        <v>0</v>
      </c>
      <c r="F86" s="53">
        <v>11061</v>
      </c>
      <c r="G86" s="296"/>
      <c r="H86" s="284">
        <f t="shared" si="2"/>
        <v>11061</v>
      </c>
      <c r="K86" s="37"/>
    </row>
    <row r="87" spans="2:8" ht="13.5" thickBot="1">
      <c r="B87" s="492"/>
      <c r="C87" s="524"/>
      <c r="D87" s="64" t="s">
        <v>382</v>
      </c>
      <c r="E87" s="49">
        <v>0</v>
      </c>
      <c r="F87" s="53">
        <v>14682</v>
      </c>
      <c r="G87" s="296"/>
      <c r="H87" s="284">
        <f t="shared" si="2"/>
        <v>14682</v>
      </c>
    </row>
    <row r="88" spans="2:8" s="55" customFormat="1" ht="15.75" thickBot="1">
      <c r="B88" s="135">
        <v>330</v>
      </c>
      <c r="C88" s="494" t="s">
        <v>109</v>
      </c>
      <c r="D88" s="502"/>
      <c r="E88" s="36">
        <f aca="true" t="shared" si="3" ref="E88:H89">E89</f>
        <v>9516</v>
      </c>
      <c r="F88" s="158">
        <f t="shared" si="3"/>
        <v>0</v>
      </c>
      <c r="G88" s="158">
        <f t="shared" si="3"/>
        <v>0</v>
      </c>
      <c r="H88" s="283">
        <f t="shared" si="3"/>
        <v>9516</v>
      </c>
    </row>
    <row r="89" spans="2:8" s="5" customFormat="1" ht="13.5" thickBot="1">
      <c r="B89" s="491"/>
      <c r="C89" s="2">
        <v>331</v>
      </c>
      <c r="D89" s="39" t="s">
        <v>125</v>
      </c>
      <c r="E89" s="3">
        <f t="shared" si="3"/>
        <v>9516</v>
      </c>
      <c r="F89" s="302">
        <f t="shared" si="3"/>
        <v>0</v>
      </c>
      <c r="G89" s="302">
        <f t="shared" si="3"/>
        <v>0</v>
      </c>
      <c r="H89" s="282">
        <f t="shared" si="3"/>
        <v>9516</v>
      </c>
    </row>
    <row r="90" spans="2:8" ht="13.5" thickBot="1">
      <c r="B90" s="492"/>
      <c r="C90" s="89"/>
      <c r="D90" s="93" t="s">
        <v>366</v>
      </c>
      <c r="E90" s="94">
        <v>9516</v>
      </c>
      <c r="F90" s="53"/>
      <c r="G90" s="307"/>
      <c r="H90" s="235">
        <f>E90+F90-G90</f>
        <v>9516</v>
      </c>
    </row>
    <row r="91" spans="2:8" s="56" customFormat="1" ht="17.25" thickBot="1" thickTop="1">
      <c r="B91" s="520" t="s">
        <v>110</v>
      </c>
      <c r="C91" s="521"/>
      <c r="D91" s="522"/>
      <c r="E91" s="87">
        <f>E5+E22+E57</f>
        <v>8816483</v>
      </c>
      <c r="F91" s="87">
        <f>F5+F22+F57</f>
        <v>44743</v>
      </c>
      <c r="G91" s="87">
        <f>G5+G22+G57</f>
        <v>0</v>
      </c>
      <c r="H91" s="289">
        <f>H5+H22+H57</f>
        <v>8861226</v>
      </c>
    </row>
    <row r="92" ht="13.5" thickTop="1"/>
    <row r="93" spans="2:6" ht="12.75">
      <c r="B93" s="519"/>
      <c r="C93" s="519"/>
      <c r="D93" s="519"/>
      <c r="F93" s="37"/>
    </row>
    <row r="94" spans="3:6" ht="12.75">
      <c r="C94" s="96"/>
      <c r="D94" s="96"/>
      <c r="F94" s="37"/>
    </row>
    <row r="95" spans="3:6" ht="12.75">
      <c r="C95" s="96"/>
      <c r="D95" s="96"/>
      <c r="F95" s="37"/>
    </row>
    <row r="96" spans="3:6" ht="12.75">
      <c r="C96" s="96"/>
      <c r="D96" s="96"/>
      <c r="F96" s="37"/>
    </row>
    <row r="97" spans="3:6" ht="12.75">
      <c r="C97" s="96"/>
      <c r="D97" s="96"/>
      <c r="F97" s="37"/>
    </row>
    <row r="98" spans="3:6" ht="12.75">
      <c r="C98" s="96"/>
      <c r="D98" s="96"/>
      <c r="F98" s="37"/>
    </row>
    <row r="99" spans="3:6" ht="12.75">
      <c r="C99" s="96"/>
      <c r="D99" s="96"/>
      <c r="F99" s="37"/>
    </row>
    <row r="100" spans="3:6" ht="12.75">
      <c r="C100" s="96"/>
      <c r="D100" s="96"/>
      <c r="F100" s="37"/>
    </row>
    <row r="101" spans="3:6" ht="12.75">
      <c r="C101" s="96"/>
      <c r="D101" s="96"/>
      <c r="F101" s="37"/>
    </row>
    <row r="102" spans="3:6" ht="12.75">
      <c r="C102" s="96"/>
      <c r="D102" s="96"/>
      <c r="F102" s="37"/>
    </row>
    <row r="103" spans="3:6" ht="12.75">
      <c r="C103" s="96"/>
      <c r="D103" s="96"/>
      <c r="F103" s="37"/>
    </row>
    <row r="104" spans="3:6" ht="12.75">
      <c r="C104" s="96"/>
      <c r="D104" s="96"/>
      <c r="F104" s="37"/>
    </row>
    <row r="105" spans="3:6" ht="12.75">
      <c r="C105" s="96"/>
      <c r="D105" s="96"/>
      <c r="F105" s="37"/>
    </row>
    <row r="106" spans="3:6" ht="12.75">
      <c r="C106" s="96"/>
      <c r="D106" s="96"/>
      <c r="F106" s="37"/>
    </row>
    <row r="107" spans="3:6" ht="12.75">
      <c r="C107" s="96"/>
      <c r="D107" s="96"/>
      <c r="F107" s="37"/>
    </row>
    <row r="108" spans="3:6" ht="12.75">
      <c r="C108" s="96"/>
      <c r="D108" s="96"/>
      <c r="F108" s="37"/>
    </row>
    <row r="109" spans="3:6" ht="12.75">
      <c r="C109" s="96"/>
      <c r="D109" s="96"/>
      <c r="F109" s="37"/>
    </row>
    <row r="110" spans="3:6" ht="12.75">
      <c r="C110" s="96"/>
      <c r="D110" s="96"/>
      <c r="F110" s="37"/>
    </row>
    <row r="111" spans="3:6" ht="12.75">
      <c r="C111" s="96"/>
      <c r="D111" s="96"/>
      <c r="F111" s="37"/>
    </row>
    <row r="112" spans="3:6" ht="12.75">
      <c r="C112" s="96"/>
      <c r="D112" s="96"/>
      <c r="F112" s="37"/>
    </row>
    <row r="113" spans="3:6" ht="12.75">
      <c r="C113" s="96"/>
      <c r="D113" s="96"/>
      <c r="F113" s="37"/>
    </row>
    <row r="114" spans="3:6" ht="12.75">
      <c r="C114" s="96"/>
      <c r="D114" s="96"/>
      <c r="F114" s="37"/>
    </row>
    <row r="115" spans="3:6" ht="12.75">
      <c r="C115" s="96"/>
      <c r="D115" s="96"/>
      <c r="F115" s="37"/>
    </row>
    <row r="116" spans="3:6" ht="12.75">
      <c r="C116" s="96"/>
      <c r="D116" s="96"/>
      <c r="F116" s="37"/>
    </row>
    <row r="117" spans="3:6" ht="12.75">
      <c r="C117" s="96"/>
      <c r="D117" s="96"/>
      <c r="F117" s="37"/>
    </row>
    <row r="118" spans="3:6" ht="12.75">
      <c r="C118" s="96"/>
      <c r="D118" s="96"/>
      <c r="F118" s="37"/>
    </row>
    <row r="119" spans="3:6" ht="12.75">
      <c r="C119" s="96"/>
      <c r="D119" s="96"/>
      <c r="F119" s="37"/>
    </row>
    <row r="120" spans="3:6" ht="12.75">
      <c r="C120" s="96"/>
      <c r="D120" s="96"/>
      <c r="F120" s="37"/>
    </row>
    <row r="121" spans="3:6" ht="12.75">
      <c r="C121" s="96"/>
      <c r="D121" s="96"/>
      <c r="F121" s="37"/>
    </row>
    <row r="122" spans="3:6" ht="12.75">
      <c r="C122" s="96"/>
      <c r="D122" s="96"/>
      <c r="F122" s="37"/>
    </row>
    <row r="123" spans="3:6" ht="12.75">
      <c r="C123" s="96"/>
      <c r="D123" s="96"/>
      <c r="F123" s="37"/>
    </row>
    <row r="124" spans="3:6" ht="12.75">
      <c r="C124" s="96"/>
      <c r="D124" s="96"/>
      <c r="F124" s="37"/>
    </row>
    <row r="125" spans="3:6" ht="12.75">
      <c r="C125" s="96"/>
      <c r="D125" s="96"/>
      <c r="F125" s="37"/>
    </row>
    <row r="126" spans="3:6" ht="12.75">
      <c r="C126" s="96"/>
      <c r="D126" s="96"/>
      <c r="F126" s="37"/>
    </row>
    <row r="127" spans="3:6" ht="12.75">
      <c r="C127" s="96"/>
      <c r="D127" s="96"/>
      <c r="F127" s="37"/>
    </row>
    <row r="128" ht="12.75">
      <c r="F128" s="37"/>
    </row>
    <row r="130" ht="12.75">
      <c r="E130" s="260"/>
    </row>
    <row r="149" spans="2:5" ht="12.75">
      <c r="B149" s="97"/>
      <c r="C149" s="40"/>
      <c r="D149" s="40"/>
      <c r="E149" s="261"/>
    </row>
  </sheetData>
  <sheetProtection/>
  <mergeCells count="37">
    <mergeCell ref="H3:H4"/>
    <mergeCell ref="E3:E4"/>
    <mergeCell ref="B1:F1"/>
    <mergeCell ref="B2:F2"/>
    <mergeCell ref="B3:B4"/>
    <mergeCell ref="F3:G3"/>
    <mergeCell ref="B52:B56"/>
    <mergeCell ref="B93:D93"/>
    <mergeCell ref="C58:D58"/>
    <mergeCell ref="B91:D91"/>
    <mergeCell ref="B89:B90"/>
    <mergeCell ref="C62:C87"/>
    <mergeCell ref="B59:B87"/>
    <mergeCell ref="C88:D88"/>
    <mergeCell ref="C57:D57"/>
    <mergeCell ref="C53:C56"/>
    <mergeCell ref="C51:D51"/>
    <mergeCell ref="C49:D49"/>
    <mergeCell ref="C38:C46"/>
    <mergeCell ref="C13:D13"/>
    <mergeCell ref="C15:C21"/>
    <mergeCell ref="C25:C27"/>
    <mergeCell ref="C22:D22"/>
    <mergeCell ref="B9:B12"/>
    <mergeCell ref="C6:D6"/>
    <mergeCell ref="C5:D5"/>
    <mergeCell ref="C3:C4"/>
    <mergeCell ref="D3:D4"/>
    <mergeCell ref="C10:C12"/>
    <mergeCell ref="C8:D8"/>
    <mergeCell ref="B34:B48"/>
    <mergeCell ref="B14:B21"/>
    <mergeCell ref="C23:D23"/>
    <mergeCell ref="B24:B32"/>
    <mergeCell ref="C33:D33"/>
    <mergeCell ref="C29:C32"/>
    <mergeCell ref="C35:C36"/>
  </mergeCells>
  <printOptions/>
  <pageMargins left="0.16" right="0.12" top="0.7" bottom="0.16" header="0.15" footer="0.16"/>
  <pageSetup horizontalDpi="300" verticalDpi="300" orientation="portrait" paperSize="9" r:id="rId1"/>
  <rowBreaks count="1" manualBreakCount="1">
    <brk id="56" max="255" man="1"/>
  </rowBreaks>
  <ignoredErrors>
    <ignoredError sqref="E37 E34" formulaRange="1"/>
    <ignoredError sqref="H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187"/>
  <sheetViews>
    <sheetView showGridLines="0" workbookViewId="0" topLeftCell="A157">
      <selection activeCell="B1" sqref="B1:E1"/>
    </sheetView>
  </sheetViews>
  <sheetFormatPr defaultColWidth="9.140625" defaultRowHeight="12.75"/>
  <cols>
    <col min="1" max="1" width="1.57421875" style="145" customWidth="1"/>
    <col min="2" max="2" width="10.140625" style="145" customWidth="1"/>
    <col min="3" max="3" width="8.7109375" style="268" customWidth="1"/>
    <col min="4" max="4" width="34.421875" style="145" customWidth="1"/>
    <col min="5" max="5" width="12.7109375" style="262" customWidth="1"/>
    <col min="6" max="7" width="11.421875" style="262" customWidth="1"/>
    <col min="8" max="8" width="11.421875" style="145" customWidth="1"/>
    <col min="9" max="9" width="12.57421875" style="145" customWidth="1"/>
    <col min="10" max="10" width="12.7109375" style="145" bestFit="1" customWidth="1"/>
    <col min="11" max="16384" width="9.140625" style="145" customWidth="1"/>
  </cols>
  <sheetData>
    <row r="1" spans="2:7" ht="13.5" thickBot="1">
      <c r="B1" s="566" t="s">
        <v>0</v>
      </c>
      <c r="C1" s="566"/>
      <c r="D1" s="566"/>
      <c r="E1" s="566"/>
      <c r="F1" s="394"/>
      <c r="G1" s="394"/>
    </row>
    <row r="2" spans="2:9" ht="13.5" customHeight="1" thickBot="1" thickTop="1">
      <c r="B2" s="567" t="s">
        <v>59</v>
      </c>
      <c r="C2" s="569" t="s">
        <v>60</v>
      </c>
      <c r="D2" s="571" t="s">
        <v>61</v>
      </c>
      <c r="E2" s="507" t="s">
        <v>349</v>
      </c>
      <c r="F2" s="534" t="s">
        <v>378</v>
      </c>
      <c r="G2" s="535"/>
      <c r="H2" s="582"/>
      <c r="I2" s="528" t="s">
        <v>350</v>
      </c>
    </row>
    <row r="3" spans="2:9" ht="28.5" customHeight="1" thickBot="1">
      <c r="B3" s="568"/>
      <c r="C3" s="570"/>
      <c r="D3" s="572"/>
      <c r="E3" s="508"/>
      <c r="F3" s="390" t="s">
        <v>351</v>
      </c>
      <c r="G3" s="390" t="s">
        <v>352</v>
      </c>
      <c r="H3" s="390" t="s">
        <v>353</v>
      </c>
      <c r="I3" s="529"/>
    </row>
    <row r="4" spans="2:13" ht="15.75" customHeight="1" thickBot="1" thickTop="1">
      <c r="B4" s="120" t="s">
        <v>63</v>
      </c>
      <c r="C4" s="580" t="s">
        <v>1</v>
      </c>
      <c r="D4" s="581"/>
      <c r="E4" s="121">
        <f>SUM(E5:E8)</f>
        <v>885150</v>
      </c>
      <c r="F4" s="121">
        <f>SUM(F5:F8)</f>
        <v>0</v>
      </c>
      <c r="G4" s="121">
        <f>SUM(G5:G8)</f>
        <v>0</v>
      </c>
      <c r="H4" s="121">
        <f>SUM(H5:H8)</f>
        <v>0</v>
      </c>
      <c r="I4" s="316">
        <f>SUM(I5:I8)</f>
        <v>885150</v>
      </c>
      <c r="J4" s="262"/>
      <c r="M4" s="262"/>
    </row>
    <row r="5" spans="2:13" ht="12.75">
      <c r="B5" s="583"/>
      <c r="C5" s="444">
        <v>610</v>
      </c>
      <c r="D5" s="15" t="s">
        <v>2</v>
      </c>
      <c r="E5" s="16">
        <v>441065</v>
      </c>
      <c r="F5" s="16"/>
      <c r="G5" s="16"/>
      <c r="H5" s="16"/>
      <c r="I5" s="317">
        <f>E5+F5+G5+H5</f>
        <v>441065</v>
      </c>
      <c r="J5" s="262"/>
      <c r="M5" s="262"/>
    </row>
    <row r="6" spans="2:13" ht="12.75">
      <c r="B6" s="564"/>
      <c r="C6" s="445">
        <v>620</v>
      </c>
      <c r="D6" s="17" t="s">
        <v>3</v>
      </c>
      <c r="E6" s="18">
        <v>163821</v>
      </c>
      <c r="F6" s="18"/>
      <c r="G6" s="18"/>
      <c r="H6" s="18"/>
      <c r="I6" s="318">
        <f>E6+F6+G6+H6</f>
        <v>163821</v>
      </c>
      <c r="J6" s="262"/>
      <c r="M6" s="262"/>
    </row>
    <row r="7" spans="2:13" ht="12.75">
      <c r="B7" s="564"/>
      <c r="C7" s="445">
        <v>630</v>
      </c>
      <c r="D7" s="17" t="s">
        <v>62</v>
      </c>
      <c r="E7" s="18">
        <v>280264</v>
      </c>
      <c r="F7" s="18"/>
      <c r="G7" s="18"/>
      <c r="H7" s="18"/>
      <c r="I7" s="318">
        <f>E7+F7+G7+H7</f>
        <v>280264</v>
      </c>
      <c r="J7" s="262"/>
      <c r="M7" s="262"/>
    </row>
    <row r="8" spans="2:13" ht="13.5" thickBot="1">
      <c r="B8" s="565"/>
      <c r="C8" s="446">
        <v>640</v>
      </c>
      <c r="D8" s="185" t="s">
        <v>306</v>
      </c>
      <c r="E8" s="138"/>
      <c r="F8" s="138"/>
      <c r="G8" s="138"/>
      <c r="H8" s="138"/>
      <c r="I8" s="329">
        <f>E8+F8+G8+H8</f>
        <v>0</v>
      </c>
      <c r="J8" s="262"/>
      <c r="M8" s="262"/>
    </row>
    <row r="9" spans="2:13" ht="15.75" thickBot="1">
      <c r="B9" s="78" t="s">
        <v>4</v>
      </c>
      <c r="C9" s="495" t="s">
        <v>5</v>
      </c>
      <c r="D9" s="502"/>
      <c r="E9" s="36">
        <f>SUM(E10:E12)</f>
        <v>25762</v>
      </c>
      <c r="F9" s="36">
        <f>SUM(F10:F12)</f>
        <v>0</v>
      </c>
      <c r="G9" s="36">
        <f>SUM(G10:G12)</f>
        <v>0</v>
      </c>
      <c r="H9" s="36">
        <f>SUM(H10:H12)</f>
        <v>0</v>
      </c>
      <c r="I9" s="319">
        <f>SUM(I10:I12)</f>
        <v>25762</v>
      </c>
      <c r="J9" s="262"/>
      <c r="M9" s="262"/>
    </row>
    <row r="10" spans="2:13" ht="12.75">
      <c r="B10" s="544"/>
      <c r="C10" s="447">
        <v>630</v>
      </c>
      <c r="D10" s="21" t="s">
        <v>64</v>
      </c>
      <c r="E10" s="22">
        <v>3320</v>
      </c>
      <c r="F10" s="22"/>
      <c r="G10" s="22"/>
      <c r="H10" s="198"/>
      <c r="I10" s="320">
        <f>E10+F10+G10+H10</f>
        <v>3320</v>
      </c>
      <c r="J10" s="262"/>
      <c r="M10" s="262"/>
    </row>
    <row r="11" spans="2:13" ht="12.75">
      <c r="B11" s="545"/>
      <c r="C11" s="448">
        <v>630</v>
      </c>
      <c r="D11" s="23" t="s">
        <v>65</v>
      </c>
      <c r="E11" s="24">
        <v>12000</v>
      </c>
      <c r="F11" s="24"/>
      <c r="G11" s="24"/>
      <c r="H11" s="206"/>
      <c r="I11" s="321">
        <f>E11+F11+G11+H11</f>
        <v>12000</v>
      </c>
      <c r="J11" s="262"/>
      <c r="M11" s="262"/>
    </row>
    <row r="12" spans="2:13" ht="13.5" thickBot="1">
      <c r="B12" s="546"/>
      <c r="C12" s="449">
        <v>630</v>
      </c>
      <c r="D12" s="221" t="s">
        <v>294</v>
      </c>
      <c r="E12" s="25">
        <v>10442</v>
      </c>
      <c r="F12" s="192"/>
      <c r="G12" s="192"/>
      <c r="H12" s="396"/>
      <c r="I12" s="321">
        <f>E12+F12+G12+H12</f>
        <v>10442</v>
      </c>
      <c r="J12" s="262"/>
      <c r="M12" s="262"/>
    </row>
    <row r="13" spans="2:13" s="31" customFormat="1" ht="15.75" thickBot="1">
      <c r="B13" s="78" t="s">
        <v>66</v>
      </c>
      <c r="C13" s="495" t="s">
        <v>203</v>
      </c>
      <c r="D13" s="502"/>
      <c r="E13" s="36">
        <f>SUM(E14:E16)</f>
        <v>27747</v>
      </c>
      <c r="F13" s="36">
        <f>SUM(F14:F16)</f>
        <v>0</v>
      </c>
      <c r="G13" s="36">
        <f>SUM(G14:G16)</f>
        <v>0</v>
      </c>
      <c r="H13" s="36">
        <f>SUM(H14:H16)</f>
        <v>0</v>
      </c>
      <c r="I13" s="283">
        <f>SUM(I14:I16)</f>
        <v>27747</v>
      </c>
      <c r="J13" s="262"/>
      <c r="M13" s="262"/>
    </row>
    <row r="14" spans="2:13" ht="12.75">
      <c r="B14" s="544"/>
      <c r="C14" s="444">
        <v>610</v>
      </c>
      <c r="D14" s="15" t="s">
        <v>2</v>
      </c>
      <c r="E14" s="16">
        <v>17727</v>
      </c>
      <c r="F14" s="16"/>
      <c r="G14" s="16"/>
      <c r="H14" s="16"/>
      <c r="I14" s="317">
        <f>E14+F14+G14+H14</f>
        <v>17727</v>
      </c>
      <c r="J14" s="262"/>
      <c r="M14" s="262"/>
    </row>
    <row r="15" spans="2:13" ht="12.75">
      <c r="B15" s="545"/>
      <c r="C15" s="445">
        <v>620</v>
      </c>
      <c r="D15" s="17" t="s">
        <v>3</v>
      </c>
      <c r="E15" s="18">
        <v>6370</v>
      </c>
      <c r="F15" s="18"/>
      <c r="G15" s="18"/>
      <c r="H15" s="18"/>
      <c r="I15" s="318">
        <f>E15+F15+G15+H15</f>
        <v>6370</v>
      </c>
      <c r="J15" s="262"/>
      <c r="M15" s="262"/>
    </row>
    <row r="16" spans="2:13" ht="13.5" thickBot="1">
      <c r="B16" s="546"/>
      <c r="C16" s="445">
        <v>630</v>
      </c>
      <c r="D16" s="17" t="s">
        <v>62</v>
      </c>
      <c r="E16" s="18">
        <v>3650</v>
      </c>
      <c r="F16" s="18"/>
      <c r="G16" s="18"/>
      <c r="H16" s="18"/>
      <c r="I16" s="318">
        <f>E16+F16+G16+H16</f>
        <v>3650</v>
      </c>
      <c r="J16" s="262"/>
      <c r="M16" s="262"/>
    </row>
    <row r="17" spans="2:13" ht="15.75" thickBot="1">
      <c r="B17" s="78" t="s">
        <v>200</v>
      </c>
      <c r="C17" s="495" t="s">
        <v>207</v>
      </c>
      <c r="D17" s="502"/>
      <c r="E17" s="36">
        <f>E20+E18+E19+E21+E22</f>
        <v>11005</v>
      </c>
      <c r="F17" s="36">
        <f>F20+F18+F19+F21+F22</f>
        <v>0</v>
      </c>
      <c r="G17" s="36">
        <f>G20+G18+G19+G21+G22</f>
        <v>0</v>
      </c>
      <c r="H17" s="36">
        <f>H20+H18+H19+H21+H22</f>
        <v>0</v>
      </c>
      <c r="I17" s="283">
        <f>I20+I18+I19+I21+I22</f>
        <v>11005</v>
      </c>
      <c r="J17" s="262"/>
      <c r="M17" s="262"/>
    </row>
    <row r="18" spans="2:13" ht="14.25" customHeight="1">
      <c r="B18" s="576"/>
      <c r="C18" s="444">
        <v>610</v>
      </c>
      <c r="D18" s="26" t="s">
        <v>2</v>
      </c>
      <c r="E18" s="16">
        <v>7632</v>
      </c>
      <c r="F18" s="16"/>
      <c r="G18" s="16"/>
      <c r="H18" s="200"/>
      <c r="I18" s="317">
        <f>E18+F18+G18+H18</f>
        <v>7632</v>
      </c>
      <c r="J18" s="262"/>
      <c r="M18" s="262"/>
    </row>
    <row r="19" spans="2:13" ht="14.25" customHeight="1">
      <c r="B19" s="577"/>
      <c r="C19" s="445">
        <v>620</v>
      </c>
      <c r="D19" s="27" t="s">
        <v>3</v>
      </c>
      <c r="E19" s="18">
        <v>2120</v>
      </c>
      <c r="F19" s="18"/>
      <c r="G19" s="18"/>
      <c r="H19" s="201"/>
      <c r="I19" s="318">
        <f>E19+F19+G19+H19</f>
        <v>2120</v>
      </c>
      <c r="J19" s="262"/>
      <c r="M19" s="262"/>
    </row>
    <row r="20" spans="2:13" ht="14.25" customHeight="1" thickBot="1">
      <c r="B20" s="577"/>
      <c r="C20" s="445">
        <v>630</v>
      </c>
      <c r="D20" s="27" t="s">
        <v>62</v>
      </c>
      <c r="E20" s="18">
        <v>1253</v>
      </c>
      <c r="F20" s="18"/>
      <c r="G20" s="18"/>
      <c r="H20" s="18"/>
      <c r="I20" s="318">
        <f>E20+F20+G20+H20</f>
        <v>1253</v>
      </c>
      <c r="J20" s="262"/>
      <c r="M20" s="262"/>
    </row>
    <row r="21" spans="2:13" ht="14.25" customHeight="1" hidden="1">
      <c r="B21" s="577"/>
      <c r="C21" s="445">
        <v>640</v>
      </c>
      <c r="D21" s="17" t="s">
        <v>306</v>
      </c>
      <c r="E21" s="18"/>
      <c r="F21" s="18"/>
      <c r="G21" s="18"/>
      <c r="H21" s="201"/>
      <c r="I21" s="237">
        <f>E21+F21+G21+H21</f>
        <v>0</v>
      </c>
      <c r="J21" s="262"/>
      <c r="M21" s="262"/>
    </row>
    <row r="22" spans="2:13" ht="14.25" customHeight="1" hidden="1" thickBot="1">
      <c r="B22" s="578"/>
      <c r="C22" s="450">
        <v>600</v>
      </c>
      <c r="D22" s="185" t="s">
        <v>308</v>
      </c>
      <c r="E22" s="232"/>
      <c r="F22" s="232"/>
      <c r="G22" s="232"/>
      <c r="H22" s="233"/>
      <c r="I22" s="238">
        <f>E22+F22+G22+H22</f>
        <v>0</v>
      </c>
      <c r="J22" s="262"/>
      <c r="M22" s="262"/>
    </row>
    <row r="23" spans="2:13" s="31" customFormat="1" ht="15.75" thickBot="1">
      <c r="B23" s="78" t="s">
        <v>6</v>
      </c>
      <c r="C23" s="495" t="s">
        <v>7</v>
      </c>
      <c r="D23" s="502"/>
      <c r="E23" s="36">
        <f>E24</f>
        <v>91000</v>
      </c>
      <c r="F23" s="36">
        <f>F24</f>
        <v>0</v>
      </c>
      <c r="G23" s="36">
        <f>G24</f>
        <v>0</v>
      </c>
      <c r="H23" s="36">
        <f>H24</f>
        <v>0</v>
      </c>
      <c r="I23" s="283">
        <f>I24</f>
        <v>91000</v>
      </c>
      <c r="J23" s="262"/>
      <c r="M23" s="262"/>
    </row>
    <row r="24" spans="2:13" ht="13.5" thickBot="1">
      <c r="B24" s="79"/>
      <c r="C24" s="451">
        <v>630</v>
      </c>
      <c r="D24" s="7" t="s">
        <v>8</v>
      </c>
      <c r="E24" s="11">
        <v>91000</v>
      </c>
      <c r="F24" s="232"/>
      <c r="G24" s="232"/>
      <c r="H24" s="233"/>
      <c r="I24" s="318">
        <f>E24+F24+G24+H24</f>
        <v>91000</v>
      </c>
      <c r="J24" s="262"/>
      <c r="M24" s="262"/>
    </row>
    <row r="25" spans="2:13" s="31" customFormat="1" ht="15.75" thickBot="1">
      <c r="B25" s="78" t="s">
        <v>9</v>
      </c>
      <c r="C25" s="495" t="s">
        <v>10</v>
      </c>
      <c r="D25" s="502"/>
      <c r="E25" s="36">
        <f>E26</f>
        <v>600</v>
      </c>
      <c r="F25" s="36">
        <f>F26</f>
        <v>0</v>
      </c>
      <c r="G25" s="36">
        <f>G26</f>
        <v>0</v>
      </c>
      <c r="H25" s="36">
        <f>H26</f>
        <v>0</v>
      </c>
      <c r="I25" s="283">
        <f>I26</f>
        <v>600</v>
      </c>
      <c r="J25" s="262"/>
      <c r="M25" s="262"/>
    </row>
    <row r="26" spans="2:13" ht="13.5" thickBot="1">
      <c r="B26" s="80"/>
      <c r="C26" s="452"/>
      <c r="D26" s="7" t="s">
        <v>11</v>
      </c>
      <c r="E26" s="11">
        <v>600</v>
      </c>
      <c r="F26" s="232"/>
      <c r="G26" s="232"/>
      <c r="H26" s="233"/>
      <c r="I26" s="318">
        <f>E26+F26+G26+H26</f>
        <v>600</v>
      </c>
      <c r="J26" s="262"/>
      <c r="M26" s="262"/>
    </row>
    <row r="27" spans="2:13" s="31" customFormat="1" ht="15.75" thickBot="1">
      <c r="B27" s="78" t="s">
        <v>12</v>
      </c>
      <c r="C27" s="495" t="s">
        <v>68</v>
      </c>
      <c r="D27" s="502"/>
      <c r="E27" s="36">
        <f>SUM(E28:E30)</f>
        <v>145462</v>
      </c>
      <c r="F27" s="36">
        <f>SUM(F28:F30)</f>
        <v>0</v>
      </c>
      <c r="G27" s="36">
        <f>SUM(G28:G30)</f>
        <v>0</v>
      </c>
      <c r="H27" s="199">
        <f>SUM(H28:H30)</f>
        <v>0</v>
      </c>
      <c r="I27" s="283">
        <f>SUM(I28:I30)</f>
        <v>145462</v>
      </c>
      <c r="J27" s="262"/>
      <c r="M27" s="262"/>
    </row>
    <row r="28" spans="2:13" ht="12.75">
      <c r="B28" s="583"/>
      <c r="C28" s="444">
        <v>610</v>
      </c>
      <c r="D28" s="15" t="s">
        <v>2</v>
      </c>
      <c r="E28" s="16">
        <v>91727</v>
      </c>
      <c r="F28" s="16"/>
      <c r="G28" s="16"/>
      <c r="H28" s="16"/>
      <c r="I28" s="317">
        <f>E28+F28+G28+H28</f>
        <v>91727</v>
      </c>
      <c r="J28" s="262"/>
      <c r="M28" s="262"/>
    </row>
    <row r="29" spans="2:13" ht="12.75">
      <c r="B29" s="564"/>
      <c r="C29" s="445">
        <v>620</v>
      </c>
      <c r="D29" s="17" t="s">
        <v>3</v>
      </c>
      <c r="E29" s="18">
        <v>34046</v>
      </c>
      <c r="F29" s="18"/>
      <c r="G29" s="18"/>
      <c r="H29" s="18"/>
      <c r="I29" s="318">
        <f>E29+F29+G29+H29</f>
        <v>34046</v>
      </c>
      <c r="J29" s="262"/>
      <c r="M29" s="262"/>
    </row>
    <row r="30" spans="2:13" ht="13.5" thickBot="1">
      <c r="B30" s="564"/>
      <c r="C30" s="445">
        <v>630</v>
      </c>
      <c r="D30" s="17" t="s">
        <v>62</v>
      </c>
      <c r="E30" s="18">
        <v>19689</v>
      </c>
      <c r="F30" s="18"/>
      <c r="G30" s="18"/>
      <c r="H30" s="18"/>
      <c r="I30" s="318">
        <f>E30+F30+G30+H30</f>
        <v>19689</v>
      </c>
      <c r="J30" s="262"/>
      <c r="M30" s="262"/>
    </row>
    <row r="31" spans="2:13" ht="13.5" hidden="1" thickBot="1">
      <c r="B31" s="226"/>
      <c r="C31" s="445">
        <v>650</v>
      </c>
      <c r="D31" s="17" t="s">
        <v>206</v>
      </c>
      <c r="E31" s="232"/>
      <c r="F31" s="232"/>
      <c r="G31" s="232"/>
      <c r="H31" s="233"/>
      <c r="I31" s="238"/>
      <c r="J31" s="262"/>
      <c r="M31" s="262"/>
    </row>
    <row r="32" spans="2:13" s="31" customFormat="1" ht="15.75" thickBot="1">
      <c r="B32" s="78" t="s">
        <v>14</v>
      </c>
      <c r="C32" s="495" t="s">
        <v>15</v>
      </c>
      <c r="D32" s="502"/>
      <c r="E32" s="36">
        <f>E33</f>
        <v>1500</v>
      </c>
      <c r="F32" s="36">
        <f>F33</f>
        <v>0</v>
      </c>
      <c r="G32" s="36">
        <f>G33</f>
        <v>0</v>
      </c>
      <c r="H32" s="199">
        <f>H33</f>
        <v>0</v>
      </c>
      <c r="I32" s="283">
        <f>I33</f>
        <v>1500</v>
      </c>
      <c r="J32" s="262"/>
      <c r="M32" s="262"/>
    </row>
    <row r="33" spans="2:13" ht="13.5" thickBot="1">
      <c r="B33" s="80"/>
      <c r="C33" s="453"/>
      <c r="D33" s="12" t="s">
        <v>16</v>
      </c>
      <c r="E33" s="11">
        <v>1500</v>
      </c>
      <c r="F33" s="11"/>
      <c r="G33" s="11"/>
      <c r="H33" s="202"/>
      <c r="I33" s="322">
        <f>E33+F33+G33+H33</f>
        <v>1500</v>
      </c>
      <c r="J33" s="262"/>
      <c r="M33" s="262"/>
    </row>
    <row r="34" spans="2:13" s="31" customFormat="1" ht="15.75" thickBot="1">
      <c r="B34" s="81" t="s">
        <v>56</v>
      </c>
      <c r="C34" s="495" t="s">
        <v>57</v>
      </c>
      <c r="D34" s="502"/>
      <c r="E34" s="71">
        <f>SUM(E35:E37)</f>
        <v>49904</v>
      </c>
      <c r="F34" s="71">
        <f>SUM(F35:F37)</f>
        <v>0</v>
      </c>
      <c r="G34" s="71">
        <f>SUM(G35:G37)</f>
        <v>0</v>
      </c>
      <c r="H34" s="203">
        <f>SUM(H35:H37)</f>
        <v>0</v>
      </c>
      <c r="I34" s="277">
        <f>SUM(I35:I37)</f>
        <v>49904</v>
      </c>
      <c r="J34" s="262"/>
      <c r="M34" s="262"/>
    </row>
    <row r="35" spans="2:13" ht="12.75">
      <c r="B35" s="583"/>
      <c r="C35" s="444">
        <v>610</v>
      </c>
      <c r="D35" s="15" t="s">
        <v>2</v>
      </c>
      <c r="E35" s="16">
        <v>20504</v>
      </c>
      <c r="F35" s="16"/>
      <c r="G35" s="16"/>
      <c r="H35" s="200"/>
      <c r="I35" s="317">
        <f>E35+F35+G35+H35</f>
        <v>20504</v>
      </c>
      <c r="J35" s="262"/>
      <c r="M35" s="262"/>
    </row>
    <row r="36" spans="2:13" ht="12.75">
      <c r="B36" s="564"/>
      <c r="C36" s="445">
        <v>620</v>
      </c>
      <c r="D36" s="17" t="s">
        <v>3</v>
      </c>
      <c r="E36" s="18">
        <v>7850</v>
      </c>
      <c r="F36" s="18"/>
      <c r="G36" s="18"/>
      <c r="H36" s="201"/>
      <c r="I36" s="318">
        <f>E36+F36+G36+H36</f>
        <v>7850</v>
      </c>
      <c r="J36" s="262"/>
      <c r="M36" s="262"/>
    </row>
    <row r="37" spans="2:13" ht="13.5" thickBot="1">
      <c r="B37" s="565"/>
      <c r="C37" s="445">
        <v>630</v>
      </c>
      <c r="D37" s="17" t="s">
        <v>62</v>
      </c>
      <c r="E37" s="18">
        <v>21550</v>
      </c>
      <c r="F37" s="18"/>
      <c r="G37" s="18"/>
      <c r="H37" s="18"/>
      <c r="I37" s="318">
        <f>E37+F37+G37+H37</f>
        <v>21550</v>
      </c>
      <c r="J37" s="262"/>
      <c r="M37" s="262"/>
    </row>
    <row r="38" spans="2:13" s="31" customFormat="1" ht="15.75" thickBot="1">
      <c r="B38" s="78" t="s">
        <v>17</v>
      </c>
      <c r="C38" s="495" t="s">
        <v>18</v>
      </c>
      <c r="D38" s="502"/>
      <c r="E38" s="36">
        <f>E39</f>
        <v>200</v>
      </c>
      <c r="F38" s="36">
        <f>F39</f>
        <v>0</v>
      </c>
      <c r="G38" s="36">
        <f>G39</f>
        <v>0</v>
      </c>
      <c r="H38" s="199">
        <f>H39</f>
        <v>0</v>
      </c>
      <c r="I38" s="283">
        <f>I39</f>
        <v>200</v>
      </c>
      <c r="J38" s="262"/>
      <c r="M38" s="262"/>
    </row>
    <row r="39" spans="2:13" ht="13.5" thickBot="1">
      <c r="B39" s="82"/>
      <c r="C39" s="454">
        <v>640</v>
      </c>
      <c r="D39" s="13" t="s">
        <v>224</v>
      </c>
      <c r="E39" s="11">
        <v>200</v>
      </c>
      <c r="F39" s="11"/>
      <c r="G39" s="11"/>
      <c r="H39" s="11"/>
      <c r="I39" s="323">
        <f>E39+F39+G39+H39</f>
        <v>200</v>
      </c>
      <c r="J39" s="262"/>
      <c r="M39" s="262"/>
    </row>
    <row r="40" spans="2:13" ht="15.75" thickBot="1">
      <c r="B40" s="78" t="s">
        <v>138</v>
      </c>
      <c r="C40" s="495" t="s">
        <v>30</v>
      </c>
      <c r="D40" s="502"/>
      <c r="E40" s="71">
        <f>SUM(E41:E43)</f>
        <v>28289</v>
      </c>
      <c r="F40" s="71">
        <f>SUM(F41:F43)</f>
        <v>0</v>
      </c>
      <c r="G40" s="71">
        <f>SUM(G41:G43)</f>
        <v>0</v>
      </c>
      <c r="H40" s="203">
        <f>SUM(H41:H43)</f>
        <v>0</v>
      </c>
      <c r="I40" s="277">
        <f>SUM(I41:I43)</f>
        <v>28289</v>
      </c>
      <c r="J40" s="262"/>
      <c r="M40" s="262"/>
    </row>
    <row r="41" spans="2:13" ht="12.75">
      <c r="B41" s="583"/>
      <c r="C41" s="444">
        <v>610</v>
      </c>
      <c r="D41" s="15" t="s">
        <v>2</v>
      </c>
      <c r="E41" s="16">
        <v>18628</v>
      </c>
      <c r="F41" s="16"/>
      <c r="G41" s="16"/>
      <c r="H41" s="16"/>
      <c r="I41" s="317">
        <f>E41+F41+G41+H41</f>
        <v>18628</v>
      </c>
      <c r="J41" s="262"/>
      <c r="M41" s="262"/>
    </row>
    <row r="42" spans="2:13" ht="12.75">
      <c r="B42" s="564"/>
      <c r="C42" s="445">
        <v>620</v>
      </c>
      <c r="D42" s="17" t="s">
        <v>3</v>
      </c>
      <c r="E42" s="18">
        <v>6533</v>
      </c>
      <c r="F42" s="18"/>
      <c r="G42" s="18"/>
      <c r="H42" s="18"/>
      <c r="I42" s="318">
        <f>E42+F42+G42+H42</f>
        <v>6533</v>
      </c>
      <c r="J42" s="262"/>
      <c r="M42" s="262"/>
    </row>
    <row r="43" spans="2:13" ht="13.5" thickBot="1">
      <c r="B43" s="565"/>
      <c r="C43" s="455">
        <v>630</v>
      </c>
      <c r="D43" s="29" t="s">
        <v>62</v>
      </c>
      <c r="E43" s="18">
        <v>3128</v>
      </c>
      <c r="F43" s="18"/>
      <c r="G43" s="18"/>
      <c r="H43" s="18"/>
      <c r="I43" s="318">
        <f>E43+F43+G43+H43</f>
        <v>3128</v>
      </c>
      <c r="J43" s="262"/>
      <c r="M43" s="262"/>
    </row>
    <row r="44" spans="2:13" s="31" customFormat="1" ht="15.75" thickBot="1">
      <c r="B44" s="78" t="s">
        <v>140</v>
      </c>
      <c r="C44" s="495" t="s">
        <v>19</v>
      </c>
      <c r="D44" s="502"/>
      <c r="E44" s="36">
        <f>SUM(E45:E48)</f>
        <v>217104</v>
      </c>
      <c r="F44" s="36">
        <f>SUM(F45:F48)</f>
        <v>-2341</v>
      </c>
      <c r="G44" s="36">
        <f>SUM(G45:G48)</f>
        <v>21573</v>
      </c>
      <c r="H44" s="199">
        <f>SUM(H45:H48)</f>
        <v>0</v>
      </c>
      <c r="I44" s="283">
        <f>SUM(I45:I48)</f>
        <v>236336</v>
      </c>
      <c r="J44" s="262"/>
      <c r="M44" s="262"/>
    </row>
    <row r="45" spans="2:13" s="31" customFormat="1" ht="13.5" customHeight="1">
      <c r="B45" s="576"/>
      <c r="C45" s="456">
        <v>640</v>
      </c>
      <c r="D45" s="92" t="s">
        <v>158</v>
      </c>
      <c r="E45" s="22">
        <v>148104</v>
      </c>
      <c r="F45" s="22">
        <v>-2341</v>
      </c>
      <c r="G45" s="22">
        <f>27073-5500</f>
        <v>21573</v>
      </c>
      <c r="H45" s="22"/>
      <c r="I45" s="320">
        <f>E45+F45+G45+H45</f>
        <v>167336</v>
      </c>
      <c r="J45" s="263"/>
      <c r="K45" s="262"/>
      <c r="M45" s="262"/>
    </row>
    <row r="46" spans="2:13" s="31" customFormat="1" ht="13.5" customHeight="1">
      <c r="B46" s="577"/>
      <c r="C46" s="457">
        <v>630</v>
      </c>
      <c r="D46" s="177" t="s">
        <v>268</v>
      </c>
      <c r="E46" s="91">
        <v>2000</v>
      </c>
      <c r="F46" s="91"/>
      <c r="G46" s="91"/>
      <c r="H46" s="205"/>
      <c r="I46" s="324">
        <f>E46+F46+G46+H46</f>
        <v>2000</v>
      </c>
      <c r="J46" s="262"/>
      <c r="M46" s="262"/>
    </row>
    <row r="47" spans="2:13" s="31" customFormat="1" ht="13.5" customHeight="1" hidden="1">
      <c r="B47" s="577"/>
      <c r="C47" s="457">
        <v>630</v>
      </c>
      <c r="D47" s="177" t="s">
        <v>206</v>
      </c>
      <c r="E47" s="91"/>
      <c r="F47" s="91"/>
      <c r="G47" s="91"/>
      <c r="H47" s="24"/>
      <c r="I47" s="324">
        <f>E47+F47+G47+H47</f>
        <v>0</v>
      </c>
      <c r="J47" s="262"/>
      <c r="M47" s="262"/>
    </row>
    <row r="48" spans="2:13" ht="13.5" thickBot="1">
      <c r="B48" s="578"/>
      <c r="C48" s="450">
        <v>640</v>
      </c>
      <c r="D48" s="234" t="s">
        <v>272</v>
      </c>
      <c r="E48" s="130">
        <v>67000</v>
      </c>
      <c r="F48" s="130"/>
      <c r="G48" s="130"/>
      <c r="H48" s="479"/>
      <c r="I48" s="326">
        <f>E48+F48+G48+H48</f>
        <v>67000</v>
      </c>
      <c r="J48" s="262"/>
      <c r="K48" s="262"/>
      <c r="M48" s="262"/>
    </row>
    <row r="49" spans="2:13" s="31" customFormat="1" ht="15.75" thickBot="1">
      <c r="B49" s="84" t="s">
        <v>20</v>
      </c>
      <c r="C49" s="539" t="s">
        <v>21</v>
      </c>
      <c r="D49" s="515"/>
      <c r="E49" s="77">
        <f>SUM(E54:E61)+E50</f>
        <v>57712</v>
      </c>
      <c r="F49" s="77">
        <f>SUM(F54:F61)+F50</f>
        <v>0</v>
      </c>
      <c r="G49" s="77">
        <f>SUM(G54:G61)+G50</f>
        <v>0</v>
      </c>
      <c r="H49" s="208">
        <f>SUM(H54:H61)+H50</f>
        <v>0</v>
      </c>
      <c r="I49" s="330">
        <f>SUM(I54:I59)+I50</f>
        <v>57712</v>
      </c>
      <c r="J49" s="262"/>
      <c r="M49" s="262"/>
    </row>
    <row r="50" spans="2:13" ht="13.5" thickBot="1">
      <c r="B50" s="544"/>
      <c r="C50" s="588" t="s">
        <v>212</v>
      </c>
      <c r="D50" s="589"/>
      <c r="E50" s="372">
        <f>SUM(E51:E53)</f>
        <v>24175</v>
      </c>
      <c r="F50" s="372">
        <f>SUM(F51:F53)</f>
        <v>0</v>
      </c>
      <c r="G50" s="372">
        <f>SUM(G51:G53)</f>
        <v>0</v>
      </c>
      <c r="H50" s="207">
        <f>SUM(H51:H53)</f>
        <v>0</v>
      </c>
      <c r="I50" s="325">
        <f>SUM(I51:I53)</f>
        <v>24175</v>
      </c>
      <c r="J50" s="262"/>
      <c r="M50" s="262"/>
    </row>
    <row r="51" spans="2:13" ht="12.75">
      <c r="B51" s="545"/>
      <c r="C51" s="459">
        <v>610</v>
      </c>
      <c r="D51" s="90" t="s">
        <v>2</v>
      </c>
      <c r="E51" s="91">
        <v>16035</v>
      </c>
      <c r="F51" s="91"/>
      <c r="G51" s="91"/>
      <c r="H51" s="205"/>
      <c r="I51" s="324">
        <f aca="true" t="shared" si="0" ref="I51:I60">E51+F51+G51+H51</f>
        <v>16035</v>
      </c>
      <c r="J51" s="262"/>
      <c r="M51" s="262"/>
    </row>
    <row r="52" spans="2:13" ht="12.75">
      <c r="B52" s="545"/>
      <c r="C52" s="459">
        <v>620</v>
      </c>
      <c r="D52" s="90" t="s">
        <v>3</v>
      </c>
      <c r="E52" s="91">
        <v>6070</v>
      </c>
      <c r="F52" s="91"/>
      <c r="G52" s="91"/>
      <c r="H52" s="205"/>
      <c r="I52" s="324">
        <f t="shared" si="0"/>
        <v>6070</v>
      </c>
      <c r="J52" s="262"/>
      <c r="M52" s="262"/>
    </row>
    <row r="53" spans="2:13" ht="13.5" thickBot="1">
      <c r="B53" s="545"/>
      <c r="C53" s="460">
        <v>630</v>
      </c>
      <c r="D53" s="9" t="s">
        <v>62</v>
      </c>
      <c r="E53" s="130">
        <v>2070</v>
      </c>
      <c r="F53" s="130"/>
      <c r="G53" s="130"/>
      <c r="H53" s="25"/>
      <c r="I53" s="326">
        <f t="shared" si="0"/>
        <v>2070</v>
      </c>
      <c r="J53" s="262"/>
      <c r="M53" s="262"/>
    </row>
    <row r="54" spans="2:13" ht="12.75">
      <c r="B54" s="545"/>
      <c r="C54" s="459">
        <v>600</v>
      </c>
      <c r="D54" s="90" t="s">
        <v>22</v>
      </c>
      <c r="E54" s="91">
        <v>6000</v>
      </c>
      <c r="F54" s="91"/>
      <c r="G54" s="91"/>
      <c r="H54" s="205"/>
      <c r="I54" s="324">
        <f t="shared" si="0"/>
        <v>6000</v>
      </c>
      <c r="J54" s="262"/>
      <c r="M54" s="262"/>
    </row>
    <row r="55" spans="2:13" ht="12.75">
      <c r="B55" s="545"/>
      <c r="C55" s="459">
        <v>600</v>
      </c>
      <c r="D55" s="90" t="s">
        <v>372</v>
      </c>
      <c r="E55" s="91">
        <v>5000</v>
      </c>
      <c r="F55" s="91"/>
      <c r="G55" s="91"/>
      <c r="H55" s="205"/>
      <c r="I55" s="321">
        <f t="shared" si="0"/>
        <v>5000</v>
      </c>
      <c r="J55" s="262"/>
      <c r="M55" s="262"/>
    </row>
    <row r="56" spans="2:13" ht="12.75">
      <c r="B56" s="545"/>
      <c r="C56" s="459">
        <v>600</v>
      </c>
      <c r="D56" s="23" t="s">
        <v>23</v>
      </c>
      <c r="E56" s="24">
        <v>1000</v>
      </c>
      <c r="F56" s="24"/>
      <c r="G56" s="24"/>
      <c r="H56" s="206"/>
      <c r="I56" s="321">
        <f t="shared" si="0"/>
        <v>1000</v>
      </c>
      <c r="J56" s="262"/>
      <c r="M56" s="262"/>
    </row>
    <row r="57" spans="2:13" ht="12.75">
      <c r="B57" s="545"/>
      <c r="C57" s="459">
        <v>600</v>
      </c>
      <c r="D57" s="23" t="s">
        <v>205</v>
      </c>
      <c r="E57" s="24">
        <v>5000</v>
      </c>
      <c r="F57" s="24"/>
      <c r="G57" s="24"/>
      <c r="H57" s="24"/>
      <c r="I57" s="321">
        <f t="shared" si="0"/>
        <v>5000</v>
      </c>
      <c r="J57" s="262"/>
      <c r="M57" s="262"/>
    </row>
    <row r="58" spans="2:13" ht="12.75">
      <c r="B58" s="545"/>
      <c r="C58" s="459">
        <v>600</v>
      </c>
      <c r="D58" s="23" t="s">
        <v>24</v>
      </c>
      <c r="E58" s="24">
        <v>2000</v>
      </c>
      <c r="F58" s="24"/>
      <c r="G58" s="24"/>
      <c r="H58" s="24"/>
      <c r="I58" s="321">
        <f t="shared" si="0"/>
        <v>2000</v>
      </c>
      <c r="J58" s="262"/>
      <c r="M58" s="262"/>
    </row>
    <row r="59" spans="2:13" ht="13.5" customHeight="1" thickBot="1">
      <c r="B59" s="545"/>
      <c r="C59" s="459">
        <v>600</v>
      </c>
      <c r="D59" s="23" t="s">
        <v>221</v>
      </c>
      <c r="E59" s="24">
        <v>14537</v>
      </c>
      <c r="F59" s="24"/>
      <c r="G59" s="24"/>
      <c r="H59" s="206"/>
      <c r="I59" s="321">
        <f t="shared" si="0"/>
        <v>14537</v>
      </c>
      <c r="J59" s="262"/>
      <c r="M59" s="262"/>
    </row>
    <row r="60" spans="2:13" ht="13.5" customHeight="1" hidden="1">
      <c r="B60" s="545"/>
      <c r="C60" s="459">
        <v>600</v>
      </c>
      <c r="D60" s="23" t="s">
        <v>277</v>
      </c>
      <c r="E60" s="192">
        <v>0</v>
      </c>
      <c r="F60" s="192"/>
      <c r="G60" s="192"/>
      <c r="H60" s="265"/>
      <c r="I60" s="342">
        <f t="shared" si="0"/>
        <v>0</v>
      </c>
      <c r="J60" s="262"/>
      <c r="M60" s="262"/>
    </row>
    <row r="61" spans="2:13" ht="13.5" hidden="1" thickBot="1">
      <c r="B61" s="545"/>
      <c r="C61" s="459">
        <v>600</v>
      </c>
      <c r="D61" s="193" t="s">
        <v>278</v>
      </c>
      <c r="E61" s="24"/>
      <c r="F61" s="24"/>
      <c r="G61" s="24"/>
      <c r="H61" s="265"/>
      <c r="I61" s="342"/>
      <c r="J61" s="262"/>
      <c r="M61" s="262"/>
    </row>
    <row r="62" spans="2:13" ht="13.5" hidden="1" thickBot="1">
      <c r="B62" s="546"/>
      <c r="C62" s="461">
        <v>600</v>
      </c>
      <c r="D62" s="19" t="s">
        <v>309</v>
      </c>
      <c r="E62" s="397"/>
      <c r="F62" s="397"/>
      <c r="G62" s="397"/>
      <c r="H62" s="344"/>
      <c r="I62" s="343"/>
      <c r="J62" s="262"/>
      <c r="M62" s="262"/>
    </row>
    <row r="63" spans="2:13" s="31" customFormat="1" ht="15.75" thickBot="1">
      <c r="B63" s="78" t="s">
        <v>25</v>
      </c>
      <c r="C63" s="495" t="s">
        <v>26</v>
      </c>
      <c r="D63" s="502"/>
      <c r="E63" s="36">
        <v>23680</v>
      </c>
      <c r="F63" s="36"/>
      <c r="G63" s="36"/>
      <c r="H63" s="199"/>
      <c r="I63" s="283">
        <v>23680</v>
      </c>
      <c r="J63" s="262"/>
      <c r="M63" s="262"/>
    </row>
    <row r="64" spans="2:13" ht="13.5" hidden="1" thickBot="1">
      <c r="B64" s="544"/>
      <c r="C64" s="462" t="s">
        <v>69</v>
      </c>
      <c r="D64" s="21" t="s">
        <v>183</v>
      </c>
      <c r="E64" s="22"/>
      <c r="F64" s="22"/>
      <c r="G64" s="22"/>
      <c r="H64" s="198"/>
      <c r="I64" s="237"/>
      <c r="J64" s="262"/>
      <c r="M64" s="262"/>
    </row>
    <row r="65" spans="2:13" ht="13.5" hidden="1" thickBot="1">
      <c r="B65" s="545"/>
      <c r="C65" s="463" t="s">
        <v>69</v>
      </c>
      <c r="D65" s="23" t="s">
        <v>184</v>
      </c>
      <c r="E65" s="24"/>
      <c r="F65" s="24"/>
      <c r="G65" s="24"/>
      <c r="H65" s="206"/>
      <c r="I65" s="237"/>
      <c r="J65" s="262"/>
      <c r="M65" s="262"/>
    </row>
    <row r="66" spans="1:13" ht="15" hidden="1" thickBot="1">
      <c r="A66" s="31"/>
      <c r="B66" s="546"/>
      <c r="C66" s="446">
        <v>600</v>
      </c>
      <c r="D66" s="19" t="s">
        <v>185</v>
      </c>
      <c r="E66" s="20"/>
      <c r="F66" s="20"/>
      <c r="G66" s="20"/>
      <c r="H66" s="209"/>
      <c r="I66" s="239"/>
      <c r="J66" s="262"/>
      <c r="M66" s="262"/>
    </row>
    <row r="67" spans="1:13" s="31" customFormat="1" ht="18" customHeight="1" thickBot="1">
      <c r="A67" s="145"/>
      <c r="B67" s="84" t="s">
        <v>27</v>
      </c>
      <c r="C67" s="584" t="s">
        <v>379</v>
      </c>
      <c r="D67" s="585"/>
      <c r="E67" s="77">
        <f>SUM(E68:E70)</f>
        <v>445961</v>
      </c>
      <c r="F67" s="77">
        <f>SUM(F68:F70)</f>
        <v>0</v>
      </c>
      <c r="G67" s="77">
        <f>SUM(G68:G70)</f>
        <v>0</v>
      </c>
      <c r="H67" s="77">
        <f>SUM(H68:H70)</f>
        <v>0</v>
      </c>
      <c r="I67" s="283">
        <f>SUM(I68:I70)</f>
        <v>445961</v>
      </c>
      <c r="J67" s="262"/>
      <c r="M67" s="262"/>
    </row>
    <row r="68" spans="1:13" s="31" customFormat="1" ht="15" customHeight="1" hidden="1">
      <c r="A68" s="145"/>
      <c r="B68" s="576"/>
      <c r="C68" s="447">
        <v>650</v>
      </c>
      <c r="D68" s="160" t="s">
        <v>206</v>
      </c>
      <c r="E68" s="22"/>
      <c r="F68" s="22"/>
      <c r="G68" s="22"/>
      <c r="H68" s="22"/>
      <c r="I68" s="318">
        <f>E68+F68+G68+H68</f>
        <v>0</v>
      </c>
      <c r="J68" s="262"/>
      <c r="M68" s="262"/>
    </row>
    <row r="69" spans="2:13" ht="15" customHeight="1">
      <c r="B69" s="577"/>
      <c r="C69" s="463" t="s">
        <v>240</v>
      </c>
      <c r="D69" s="161" t="s">
        <v>241</v>
      </c>
      <c r="E69" s="24">
        <v>4611</v>
      </c>
      <c r="F69" s="24"/>
      <c r="G69" s="24"/>
      <c r="H69" s="24"/>
      <c r="I69" s="321">
        <f>E69+F69+G69+H69</f>
        <v>4611</v>
      </c>
      <c r="J69" s="262"/>
      <c r="M69" s="262"/>
    </row>
    <row r="70" spans="2:13" ht="15.75" customHeight="1" thickBot="1">
      <c r="B70" s="578"/>
      <c r="C70" s="449">
        <v>640</v>
      </c>
      <c r="D70" s="162" t="s">
        <v>230</v>
      </c>
      <c r="E70" s="25">
        <v>441350</v>
      </c>
      <c r="F70" s="25"/>
      <c r="G70" s="25"/>
      <c r="H70" s="25"/>
      <c r="I70" s="326">
        <f>E70+F70+G70+H70</f>
        <v>441350</v>
      </c>
      <c r="J70" s="262"/>
      <c r="K70" s="262"/>
      <c r="M70" s="262"/>
    </row>
    <row r="71" spans="2:13" ht="15.75" customHeight="1" thickBot="1">
      <c r="B71" s="98" t="s">
        <v>340</v>
      </c>
      <c r="C71" s="586" t="s">
        <v>341</v>
      </c>
      <c r="D71" s="587"/>
      <c r="E71" s="398">
        <f>E72</f>
        <v>7000</v>
      </c>
      <c r="F71" s="398">
        <f>F72</f>
        <v>0</v>
      </c>
      <c r="G71" s="398">
        <f>G72</f>
        <v>0</v>
      </c>
      <c r="H71" s="398">
        <f>H72</f>
        <v>0</v>
      </c>
      <c r="I71" s="395">
        <f>I72</f>
        <v>7000</v>
      </c>
      <c r="J71" s="262"/>
      <c r="M71" s="262"/>
    </row>
    <row r="72" spans="2:13" ht="15.75" customHeight="1" thickBot="1">
      <c r="B72" s="256"/>
      <c r="C72" s="460">
        <v>630</v>
      </c>
      <c r="D72" s="257" t="s">
        <v>342</v>
      </c>
      <c r="E72" s="130">
        <v>7000</v>
      </c>
      <c r="F72" s="130"/>
      <c r="G72" s="130"/>
      <c r="H72" s="130"/>
      <c r="I72" s="325">
        <f>E72+F72+G72+H72</f>
        <v>7000</v>
      </c>
      <c r="J72" s="262"/>
      <c r="M72" s="262"/>
    </row>
    <row r="73" spans="2:13" ht="15.75" thickBot="1">
      <c r="B73" s="84" t="s">
        <v>29</v>
      </c>
      <c r="C73" s="584" t="s">
        <v>31</v>
      </c>
      <c r="D73" s="585"/>
      <c r="E73" s="77">
        <f>SUM(E74:E77)</f>
        <v>10945</v>
      </c>
      <c r="F73" s="77">
        <f>SUM(F74:F77)</f>
        <v>0</v>
      </c>
      <c r="G73" s="77">
        <f>SUM(G74:G77)</f>
        <v>0</v>
      </c>
      <c r="H73" s="77">
        <f>SUM(H74:H77)</f>
        <v>0</v>
      </c>
      <c r="I73" s="327">
        <f>SUM(I74:I77)</f>
        <v>10945</v>
      </c>
      <c r="J73" s="262"/>
      <c r="M73" s="262"/>
    </row>
    <row r="74" spans="2:13" ht="12.75">
      <c r="B74" s="544"/>
      <c r="C74" s="444">
        <v>610</v>
      </c>
      <c r="D74" s="15" t="s">
        <v>2</v>
      </c>
      <c r="E74" s="16">
        <v>6906</v>
      </c>
      <c r="F74" s="16"/>
      <c r="G74" s="16"/>
      <c r="H74" s="16"/>
      <c r="I74" s="328">
        <f>E74+F74+G74+H74</f>
        <v>6906</v>
      </c>
      <c r="J74" s="262"/>
      <c r="M74" s="262"/>
    </row>
    <row r="75" spans="2:13" ht="12.75">
      <c r="B75" s="545"/>
      <c r="C75" s="445">
        <v>620</v>
      </c>
      <c r="D75" s="17" t="s">
        <v>3</v>
      </c>
      <c r="E75" s="18">
        <v>2630</v>
      </c>
      <c r="F75" s="18"/>
      <c r="G75" s="18"/>
      <c r="H75" s="18"/>
      <c r="I75" s="329">
        <f>E75+F75+G75+H75</f>
        <v>2630</v>
      </c>
      <c r="J75" s="262"/>
      <c r="M75" s="262"/>
    </row>
    <row r="76" spans="2:13" ht="12.75">
      <c r="B76" s="545"/>
      <c r="C76" s="445">
        <v>630</v>
      </c>
      <c r="D76" s="17" t="s">
        <v>62</v>
      </c>
      <c r="E76" s="18">
        <v>1409</v>
      </c>
      <c r="F76" s="18"/>
      <c r="G76" s="18"/>
      <c r="H76" s="18"/>
      <c r="I76" s="329">
        <f>E76+F76+G76+H76</f>
        <v>1409</v>
      </c>
      <c r="J76" s="262"/>
      <c r="M76" s="262"/>
    </row>
    <row r="77" spans="2:13" ht="13.5" thickBot="1">
      <c r="B77" s="573"/>
      <c r="C77" s="464">
        <v>600</v>
      </c>
      <c r="D77" s="439" t="s">
        <v>266</v>
      </c>
      <c r="E77" s="440"/>
      <c r="F77" s="440"/>
      <c r="G77" s="440"/>
      <c r="H77" s="440"/>
      <c r="I77" s="441">
        <f>E77+F77+G77+H77</f>
        <v>0</v>
      </c>
      <c r="J77" s="262"/>
      <c r="M77" s="262"/>
    </row>
    <row r="78" spans="2:13" ht="16.5" thickBot="1" thickTop="1">
      <c r="B78" s="383" t="s">
        <v>32</v>
      </c>
      <c r="C78" s="574" t="s">
        <v>33</v>
      </c>
      <c r="D78" s="575"/>
      <c r="E78" s="379">
        <f>SUM(E79:E81)</f>
        <v>13037</v>
      </c>
      <c r="F78" s="379">
        <f>SUM(F79:F81)</f>
        <v>0</v>
      </c>
      <c r="G78" s="379">
        <f>SUM(G79:G81)</f>
        <v>0</v>
      </c>
      <c r="H78" s="379">
        <f>SUM(H79:H81)</f>
        <v>0</v>
      </c>
      <c r="I78" s="442">
        <f>SUM(I79:I81)</f>
        <v>13037</v>
      </c>
      <c r="J78" s="262"/>
      <c r="M78" s="262"/>
    </row>
    <row r="79" spans="2:13" ht="12.75">
      <c r="B79" s="544"/>
      <c r="C79" s="444">
        <v>610</v>
      </c>
      <c r="D79" s="15" t="s">
        <v>2</v>
      </c>
      <c r="E79" s="16">
        <v>8730</v>
      </c>
      <c r="F79" s="16"/>
      <c r="G79" s="16"/>
      <c r="H79" s="200"/>
      <c r="I79" s="317">
        <f>E79+F79+G79+H79</f>
        <v>8730</v>
      </c>
      <c r="J79" s="262"/>
      <c r="M79" s="262"/>
    </row>
    <row r="80" spans="2:13" ht="12.75">
      <c r="B80" s="545"/>
      <c r="C80" s="445">
        <v>620</v>
      </c>
      <c r="D80" s="17" t="s">
        <v>3</v>
      </c>
      <c r="E80" s="18">
        <v>3303</v>
      </c>
      <c r="F80" s="18"/>
      <c r="G80" s="18"/>
      <c r="H80" s="201"/>
      <c r="I80" s="318">
        <f>E80+F80+G80+H80</f>
        <v>3303</v>
      </c>
      <c r="J80" s="262"/>
      <c r="M80" s="262"/>
    </row>
    <row r="81" spans="2:13" ht="13.5" thickBot="1">
      <c r="B81" s="546"/>
      <c r="C81" s="446">
        <v>630</v>
      </c>
      <c r="D81" s="19" t="s">
        <v>62</v>
      </c>
      <c r="E81" s="30">
        <v>1004</v>
      </c>
      <c r="F81" s="30"/>
      <c r="G81" s="30"/>
      <c r="H81" s="18"/>
      <c r="I81" s="318">
        <f>E81+F81+G81+H81</f>
        <v>1004</v>
      </c>
      <c r="J81" s="262"/>
      <c r="M81" s="262"/>
    </row>
    <row r="82" spans="2:13" ht="15.75" thickBot="1">
      <c r="B82" s="84" t="s">
        <v>159</v>
      </c>
      <c r="C82" s="539" t="s">
        <v>160</v>
      </c>
      <c r="D82" s="515"/>
      <c r="E82" s="36">
        <f>SUM(E83:E95)</f>
        <v>222833</v>
      </c>
      <c r="F82" s="36">
        <f>SUM(F83:F95)</f>
        <v>0</v>
      </c>
      <c r="G82" s="36">
        <f>SUM(G83:G95)</f>
        <v>0</v>
      </c>
      <c r="H82" s="36">
        <f>SUM(H83:H95)</f>
        <v>0</v>
      </c>
      <c r="I82" s="283">
        <f>SUM(I83:I95)</f>
        <v>222833</v>
      </c>
      <c r="J82" s="262"/>
      <c r="M82" s="262"/>
    </row>
    <row r="83" spans="2:13" ht="12.75" hidden="1">
      <c r="B83" s="564"/>
      <c r="C83" s="445">
        <v>630</v>
      </c>
      <c r="D83" s="17" t="s">
        <v>253</v>
      </c>
      <c r="E83" s="18"/>
      <c r="F83" s="34"/>
      <c r="G83" s="34"/>
      <c r="H83" s="345"/>
      <c r="I83" s="346">
        <f aca="true" t="shared" si="1" ref="I83:I95">E83+F83+G83+H83</f>
        <v>0</v>
      </c>
      <c r="J83" s="262"/>
      <c r="M83" s="262"/>
    </row>
    <row r="84" spans="2:13" ht="12.75" hidden="1">
      <c r="B84" s="564"/>
      <c r="C84" s="455"/>
      <c r="D84" s="75" t="s">
        <v>298</v>
      </c>
      <c r="E84" s="18"/>
      <c r="F84" s="18"/>
      <c r="G84" s="18"/>
      <c r="H84" s="265"/>
      <c r="I84" s="347">
        <f t="shared" si="1"/>
        <v>0</v>
      </c>
      <c r="J84" s="262"/>
      <c r="M84" s="262"/>
    </row>
    <row r="85" spans="2:13" ht="12.75" hidden="1">
      <c r="B85" s="564"/>
      <c r="C85" s="455">
        <v>630</v>
      </c>
      <c r="D85" s="17" t="s">
        <v>301</v>
      </c>
      <c r="E85" s="18"/>
      <c r="F85" s="18"/>
      <c r="G85" s="18"/>
      <c r="H85" s="265"/>
      <c r="I85" s="347">
        <f t="shared" si="1"/>
        <v>0</v>
      </c>
      <c r="J85" s="262"/>
      <c r="M85" s="262"/>
    </row>
    <row r="86" spans="2:13" ht="12.75" customHeight="1" hidden="1">
      <c r="B86" s="564"/>
      <c r="C86" s="455">
        <v>630</v>
      </c>
      <c r="D86" s="17" t="s">
        <v>261</v>
      </c>
      <c r="E86" s="18"/>
      <c r="F86" s="18"/>
      <c r="G86" s="18"/>
      <c r="H86" s="265"/>
      <c r="I86" s="347">
        <f t="shared" si="1"/>
        <v>0</v>
      </c>
      <c r="J86" s="262"/>
      <c r="M86" s="262"/>
    </row>
    <row r="87" spans="2:13" ht="12.75" customHeight="1" hidden="1">
      <c r="B87" s="564"/>
      <c r="C87" s="455">
        <v>630</v>
      </c>
      <c r="D87" s="17" t="s">
        <v>269</v>
      </c>
      <c r="E87" s="18"/>
      <c r="F87" s="18"/>
      <c r="G87" s="18"/>
      <c r="H87" s="265"/>
      <c r="I87" s="347">
        <f t="shared" si="1"/>
        <v>0</v>
      </c>
      <c r="J87" s="262"/>
      <c r="M87" s="262"/>
    </row>
    <row r="88" spans="2:13" ht="12.75">
      <c r="B88" s="564"/>
      <c r="C88" s="455">
        <v>630</v>
      </c>
      <c r="D88" s="17" t="s">
        <v>239</v>
      </c>
      <c r="E88" s="18">
        <v>31745</v>
      </c>
      <c r="F88" s="18"/>
      <c r="G88" s="18"/>
      <c r="H88" s="265"/>
      <c r="I88" s="347">
        <f t="shared" si="1"/>
        <v>31745</v>
      </c>
      <c r="J88" s="262"/>
      <c r="M88" s="262"/>
    </row>
    <row r="89" spans="2:13" ht="12.75" hidden="1">
      <c r="B89" s="564"/>
      <c r="C89" s="455">
        <v>630</v>
      </c>
      <c r="D89" s="17" t="s">
        <v>304</v>
      </c>
      <c r="E89" s="18">
        <v>0</v>
      </c>
      <c r="F89" s="18"/>
      <c r="G89" s="18"/>
      <c r="H89" s="265"/>
      <c r="I89" s="347">
        <f t="shared" si="1"/>
        <v>0</v>
      </c>
      <c r="J89" s="262"/>
      <c r="M89" s="262"/>
    </row>
    <row r="90" spans="2:13" ht="12.75" hidden="1">
      <c r="B90" s="564"/>
      <c r="C90" s="455">
        <v>630</v>
      </c>
      <c r="D90" s="17" t="s">
        <v>274</v>
      </c>
      <c r="E90" s="18">
        <v>0</v>
      </c>
      <c r="F90" s="18"/>
      <c r="G90" s="18"/>
      <c r="H90" s="265"/>
      <c r="I90" s="347">
        <f t="shared" si="1"/>
        <v>0</v>
      </c>
      <c r="J90" s="262"/>
      <c r="M90" s="262"/>
    </row>
    <row r="91" spans="2:13" ht="13.5" customHeight="1" hidden="1" thickBot="1">
      <c r="B91" s="564"/>
      <c r="C91" s="455">
        <v>630</v>
      </c>
      <c r="D91" s="17" t="s">
        <v>238</v>
      </c>
      <c r="E91" s="18">
        <v>0</v>
      </c>
      <c r="F91" s="18"/>
      <c r="G91" s="18"/>
      <c r="H91" s="265"/>
      <c r="I91" s="347">
        <f t="shared" si="1"/>
        <v>0</v>
      </c>
      <c r="J91" s="262"/>
      <c r="M91" s="262"/>
    </row>
    <row r="92" spans="2:13" ht="13.5" customHeight="1">
      <c r="B92" s="564"/>
      <c r="C92" s="455">
        <v>630</v>
      </c>
      <c r="D92" s="29" t="s">
        <v>360</v>
      </c>
      <c r="E92" s="30">
        <v>4000</v>
      </c>
      <c r="F92" s="30"/>
      <c r="G92" s="30"/>
      <c r="H92" s="30"/>
      <c r="I92" s="30">
        <v>4000</v>
      </c>
      <c r="J92" s="262"/>
      <c r="M92" s="262"/>
    </row>
    <row r="93" spans="2:13" ht="12.75">
      <c r="B93" s="564"/>
      <c r="C93" s="455">
        <v>630</v>
      </c>
      <c r="D93" s="29" t="s">
        <v>246</v>
      </c>
      <c r="E93" s="30">
        <v>42554</v>
      </c>
      <c r="F93" s="30"/>
      <c r="G93" s="30"/>
      <c r="H93" s="265"/>
      <c r="I93" s="347">
        <f t="shared" si="1"/>
        <v>42554</v>
      </c>
      <c r="J93" s="262"/>
      <c r="M93" s="262"/>
    </row>
    <row r="94" spans="2:13" ht="12.75" hidden="1">
      <c r="B94" s="564"/>
      <c r="C94" s="455">
        <v>640</v>
      </c>
      <c r="D94" s="29" t="s">
        <v>364</v>
      </c>
      <c r="E94" s="30">
        <v>0</v>
      </c>
      <c r="F94" s="30"/>
      <c r="G94" s="30"/>
      <c r="H94" s="265"/>
      <c r="I94" s="347">
        <f t="shared" si="1"/>
        <v>0</v>
      </c>
      <c r="J94" s="262"/>
      <c r="M94" s="262"/>
    </row>
    <row r="95" spans="2:13" ht="13.5" thickBot="1">
      <c r="B95" s="565"/>
      <c r="C95" s="446">
        <v>640</v>
      </c>
      <c r="D95" s="19" t="s">
        <v>161</v>
      </c>
      <c r="E95" s="30">
        <v>144534</v>
      </c>
      <c r="F95" s="30"/>
      <c r="G95" s="30"/>
      <c r="H95" s="344"/>
      <c r="I95" s="348">
        <f t="shared" si="1"/>
        <v>144534</v>
      </c>
      <c r="J95" s="262"/>
      <c r="M95" s="262"/>
    </row>
    <row r="96" spans="2:13" ht="15.75" thickBot="1">
      <c r="B96" s="84" t="s">
        <v>34</v>
      </c>
      <c r="C96" s="539" t="s">
        <v>35</v>
      </c>
      <c r="D96" s="515"/>
      <c r="E96" s="36">
        <f>E97</f>
        <v>6000</v>
      </c>
      <c r="F96" s="36">
        <f>F97</f>
        <v>0</v>
      </c>
      <c r="G96" s="36">
        <f>G97</f>
        <v>0</v>
      </c>
      <c r="H96" s="36">
        <f>H97</f>
        <v>0</v>
      </c>
      <c r="I96" s="283">
        <f>I97</f>
        <v>6000</v>
      </c>
      <c r="J96" s="262"/>
      <c r="M96" s="262"/>
    </row>
    <row r="97" spans="2:13" ht="13.5" thickBot="1">
      <c r="B97" s="83"/>
      <c r="C97" s="465"/>
      <c r="D97" s="10" t="s">
        <v>234</v>
      </c>
      <c r="E97" s="11">
        <v>6000</v>
      </c>
      <c r="F97" s="11"/>
      <c r="G97" s="11"/>
      <c r="H97" s="202"/>
      <c r="I97" s="322">
        <f>E97+F97+G97+H97</f>
        <v>6000</v>
      </c>
      <c r="J97" s="262"/>
      <c r="M97" s="262"/>
    </row>
    <row r="98" spans="2:13" ht="15.75" thickBot="1">
      <c r="B98" s="84" t="s">
        <v>144</v>
      </c>
      <c r="C98" s="539" t="s">
        <v>145</v>
      </c>
      <c r="D98" s="515"/>
      <c r="E98" s="77">
        <f>E99</f>
        <v>166668</v>
      </c>
      <c r="F98" s="77">
        <f>F99</f>
        <v>0</v>
      </c>
      <c r="G98" s="77">
        <f>G99</f>
        <v>2212</v>
      </c>
      <c r="H98" s="77">
        <f>H99</f>
        <v>0</v>
      </c>
      <c r="I98" s="330">
        <f>I99</f>
        <v>168880</v>
      </c>
      <c r="J98" s="262"/>
      <c r="M98" s="262"/>
    </row>
    <row r="99" spans="2:13" ht="13.5" thickBot="1">
      <c r="B99" s="83"/>
      <c r="C99" s="465">
        <v>640</v>
      </c>
      <c r="D99" s="10" t="s">
        <v>162</v>
      </c>
      <c r="E99" s="11">
        <v>166668</v>
      </c>
      <c r="F99" s="11"/>
      <c r="G99" s="11">
        <v>2212</v>
      </c>
      <c r="H99" s="11"/>
      <c r="I99" s="322">
        <f>E99+F99+G99+H99</f>
        <v>168880</v>
      </c>
      <c r="J99" s="262"/>
      <c r="M99" s="262"/>
    </row>
    <row r="100" spans="2:13" ht="15.75" thickBot="1">
      <c r="B100" s="84" t="s">
        <v>146</v>
      </c>
      <c r="C100" s="539" t="s">
        <v>147</v>
      </c>
      <c r="D100" s="515"/>
      <c r="E100" s="77">
        <f>SUM(E101:E108)</f>
        <v>304829</v>
      </c>
      <c r="F100" s="77">
        <f>SUM(F101:F108)</f>
        <v>0</v>
      </c>
      <c r="G100" s="77">
        <f>SUM(G101:G108)</f>
        <v>0</v>
      </c>
      <c r="H100" s="77">
        <f>SUM(H101:H108)</f>
        <v>0</v>
      </c>
      <c r="I100" s="330">
        <f>SUM(I101:I108)</f>
        <v>304829</v>
      </c>
      <c r="J100" s="262"/>
      <c r="M100" s="262"/>
    </row>
    <row r="101" spans="2:13" ht="12.75">
      <c r="B101" s="576"/>
      <c r="C101" s="444">
        <v>610</v>
      </c>
      <c r="D101" s="15" t="s">
        <v>2</v>
      </c>
      <c r="E101" s="22">
        <v>24120</v>
      </c>
      <c r="F101" s="22"/>
      <c r="G101" s="22"/>
      <c r="H101" s="198"/>
      <c r="I101" s="320">
        <f aca="true" t="shared" si="2" ref="I101:I108">E101+F101+G101+H101</f>
        <v>24120</v>
      </c>
      <c r="J101" s="262"/>
      <c r="M101" s="262"/>
    </row>
    <row r="102" spans="2:13" ht="12.75">
      <c r="B102" s="577"/>
      <c r="C102" s="445">
        <v>620</v>
      </c>
      <c r="D102" s="17" t="s">
        <v>3</v>
      </c>
      <c r="E102" s="24">
        <v>8860</v>
      </c>
      <c r="F102" s="24"/>
      <c r="G102" s="24"/>
      <c r="H102" s="206"/>
      <c r="I102" s="321">
        <f t="shared" si="2"/>
        <v>8860</v>
      </c>
      <c r="J102" s="262"/>
      <c r="M102" s="262"/>
    </row>
    <row r="103" spans="2:13" ht="12.75">
      <c r="B103" s="577"/>
      <c r="C103" s="445">
        <v>630</v>
      </c>
      <c r="D103" s="17" t="s">
        <v>62</v>
      </c>
      <c r="E103" s="24">
        <v>249705</v>
      </c>
      <c r="F103" s="24"/>
      <c r="G103" s="24"/>
      <c r="H103" s="24"/>
      <c r="I103" s="321">
        <f t="shared" si="2"/>
        <v>249705</v>
      </c>
      <c r="J103" s="262"/>
      <c r="M103" s="262"/>
    </row>
    <row r="104" spans="2:13" ht="15.75" customHeight="1" hidden="1" thickBot="1">
      <c r="B104" s="577"/>
      <c r="C104" s="445">
        <v>630</v>
      </c>
      <c r="D104" s="29" t="s">
        <v>295</v>
      </c>
      <c r="E104" s="24"/>
      <c r="F104" s="24"/>
      <c r="G104" s="24"/>
      <c r="H104" s="24"/>
      <c r="I104" s="321">
        <f t="shared" si="2"/>
        <v>0</v>
      </c>
      <c r="J104" s="262"/>
      <c r="M104" s="262"/>
    </row>
    <row r="105" spans="2:13" ht="13.5" customHeight="1" hidden="1" thickBot="1">
      <c r="B105" s="577"/>
      <c r="C105" s="445">
        <v>600</v>
      </c>
      <c r="D105" s="75" t="s">
        <v>283</v>
      </c>
      <c r="E105" s="24"/>
      <c r="F105" s="24"/>
      <c r="G105" s="24"/>
      <c r="H105" s="24"/>
      <c r="I105" s="321">
        <f t="shared" si="2"/>
        <v>0</v>
      </c>
      <c r="J105" s="262"/>
      <c r="M105" s="262"/>
    </row>
    <row r="106" spans="2:13" ht="13.5" customHeight="1" hidden="1" thickBot="1">
      <c r="B106" s="577"/>
      <c r="C106" s="445">
        <v>600</v>
      </c>
      <c r="D106" s="222" t="s">
        <v>296</v>
      </c>
      <c r="E106" s="24"/>
      <c r="F106" s="24"/>
      <c r="G106" s="24"/>
      <c r="H106" s="24"/>
      <c r="I106" s="321">
        <f t="shared" si="2"/>
        <v>0</v>
      </c>
      <c r="J106" s="262"/>
      <c r="M106" s="262"/>
    </row>
    <row r="107" spans="2:13" ht="15.75" customHeight="1" hidden="1" thickBot="1">
      <c r="B107" s="577"/>
      <c r="C107" s="445">
        <v>600</v>
      </c>
      <c r="D107" s="17" t="s">
        <v>276</v>
      </c>
      <c r="E107" s="24"/>
      <c r="F107" s="24"/>
      <c r="G107" s="24"/>
      <c r="H107" s="24"/>
      <c r="I107" s="321">
        <f t="shared" si="2"/>
        <v>0</v>
      </c>
      <c r="J107" s="262"/>
      <c r="M107" s="262"/>
    </row>
    <row r="108" spans="2:13" ht="13.5" thickBot="1">
      <c r="B108" s="579"/>
      <c r="C108" s="458">
        <v>640</v>
      </c>
      <c r="D108" s="384" t="s">
        <v>162</v>
      </c>
      <c r="E108" s="381">
        <v>22144</v>
      </c>
      <c r="F108" s="381"/>
      <c r="G108" s="381"/>
      <c r="H108" s="380"/>
      <c r="I108" s="382">
        <f t="shared" si="2"/>
        <v>22144</v>
      </c>
      <c r="J108" s="262"/>
      <c r="M108" s="262"/>
    </row>
    <row r="109" spans="2:13" ht="16.5" thickBot="1" thickTop="1">
      <c r="B109" s="383" t="s">
        <v>36</v>
      </c>
      <c r="C109" s="540" t="s">
        <v>216</v>
      </c>
      <c r="D109" s="541"/>
      <c r="E109" s="379">
        <f>SUM(E110:E111)</f>
        <v>166713</v>
      </c>
      <c r="F109" s="379">
        <f>SUM(F110:F111)</f>
        <v>0</v>
      </c>
      <c r="G109" s="379">
        <f>SUM(G110:G111)</f>
        <v>0</v>
      </c>
      <c r="H109" s="379">
        <f>SUM(H110:H111)</f>
        <v>0</v>
      </c>
      <c r="I109" s="285">
        <f>SUM(I110:I111)</f>
        <v>166713</v>
      </c>
      <c r="J109" s="262"/>
      <c r="M109" s="262"/>
    </row>
    <row r="110" spans="2:13" ht="12.75">
      <c r="B110" s="544"/>
      <c r="C110" s="466"/>
      <c r="D110" s="15" t="s">
        <v>273</v>
      </c>
      <c r="E110" s="16">
        <v>116713</v>
      </c>
      <c r="F110" s="34"/>
      <c r="G110" s="34"/>
      <c r="H110" s="18"/>
      <c r="I110" s="318">
        <f>E110+F110+G110+H110</f>
        <v>116713</v>
      </c>
      <c r="J110" s="262"/>
      <c r="M110" s="262"/>
    </row>
    <row r="111" spans="2:13" ht="13.5" thickBot="1">
      <c r="B111" s="546"/>
      <c r="C111" s="467"/>
      <c r="D111" s="19" t="s">
        <v>225</v>
      </c>
      <c r="E111" s="20">
        <v>50000</v>
      </c>
      <c r="F111" s="30"/>
      <c r="G111" s="30"/>
      <c r="H111" s="204"/>
      <c r="I111" s="318">
        <f>E111+F111+G111+H111</f>
        <v>50000</v>
      </c>
      <c r="J111" s="262"/>
      <c r="M111" s="262"/>
    </row>
    <row r="112" spans="2:13" ht="15.75" thickBot="1">
      <c r="B112" s="78" t="s">
        <v>37</v>
      </c>
      <c r="C112" s="495" t="s">
        <v>38</v>
      </c>
      <c r="D112" s="502"/>
      <c r="E112" s="36">
        <f>SUM(E113:E120)</f>
        <v>311974</v>
      </c>
      <c r="F112" s="36">
        <f>SUM(F113:F120)</f>
        <v>0</v>
      </c>
      <c r="G112" s="36">
        <f>SUM(G113:G120)</f>
        <v>0</v>
      </c>
      <c r="H112" s="36">
        <f>SUM(H113:H120)</f>
        <v>0</v>
      </c>
      <c r="I112" s="283">
        <f>SUM(I113:I120)</f>
        <v>311974</v>
      </c>
      <c r="J112" s="262"/>
      <c r="M112" s="262"/>
    </row>
    <row r="113" spans="2:13" ht="12.75">
      <c r="B113" s="544"/>
      <c r="C113" s="468"/>
      <c r="D113" s="26" t="s">
        <v>39</v>
      </c>
      <c r="E113" s="16">
        <v>6300</v>
      </c>
      <c r="F113" s="16"/>
      <c r="G113" s="16"/>
      <c r="H113" s="16"/>
      <c r="I113" s="317">
        <f aca="true" t="shared" si="3" ref="I113:I120">E113+F113+G113+H113</f>
        <v>6300</v>
      </c>
      <c r="J113" s="262"/>
      <c r="M113" s="262"/>
    </row>
    <row r="114" spans="2:13" ht="12.75" hidden="1">
      <c r="B114" s="545"/>
      <c r="C114" s="469"/>
      <c r="D114" s="27" t="s">
        <v>233</v>
      </c>
      <c r="E114" s="34">
        <v>0</v>
      </c>
      <c r="F114" s="34"/>
      <c r="G114" s="34"/>
      <c r="H114" s="210"/>
      <c r="I114" s="318">
        <f t="shared" si="3"/>
        <v>0</v>
      </c>
      <c r="J114" s="262"/>
      <c r="M114" s="262"/>
    </row>
    <row r="115" spans="2:13" ht="12.75" hidden="1">
      <c r="B115" s="545"/>
      <c r="C115" s="469"/>
      <c r="D115" s="27" t="s">
        <v>260</v>
      </c>
      <c r="E115" s="34"/>
      <c r="F115" s="34"/>
      <c r="G115" s="34"/>
      <c r="H115" s="210"/>
      <c r="I115" s="318">
        <f t="shared" si="3"/>
        <v>0</v>
      </c>
      <c r="J115" s="262"/>
      <c r="M115" s="262"/>
    </row>
    <row r="116" spans="2:13" ht="12.75" hidden="1">
      <c r="B116" s="545"/>
      <c r="C116" s="469"/>
      <c r="D116" s="27" t="s">
        <v>335</v>
      </c>
      <c r="E116" s="34"/>
      <c r="F116" s="34"/>
      <c r="G116" s="34"/>
      <c r="H116" s="210"/>
      <c r="I116" s="318">
        <f t="shared" si="3"/>
        <v>0</v>
      </c>
      <c r="J116" s="262"/>
      <c r="M116" s="262"/>
    </row>
    <row r="117" spans="2:13" ht="12.75">
      <c r="B117" s="545"/>
      <c r="C117" s="470"/>
      <c r="D117" s="27" t="s">
        <v>271</v>
      </c>
      <c r="E117" s="18">
        <v>10000</v>
      </c>
      <c r="F117" s="18"/>
      <c r="G117" s="18"/>
      <c r="H117" s="201"/>
      <c r="I117" s="318">
        <f t="shared" si="3"/>
        <v>10000</v>
      </c>
      <c r="J117" s="262"/>
      <c r="M117" s="262"/>
    </row>
    <row r="118" spans="2:13" ht="12.75">
      <c r="B118" s="545"/>
      <c r="C118" s="470"/>
      <c r="D118" s="27" t="s">
        <v>213</v>
      </c>
      <c r="E118" s="18">
        <v>150333</v>
      </c>
      <c r="F118" s="18"/>
      <c r="G118" s="18"/>
      <c r="H118" s="18"/>
      <c r="I118" s="318">
        <f t="shared" si="3"/>
        <v>150333</v>
      </c>
      <c r="J118" s="262"/>
      <c r="K118" s="262"/>
      <c r="M118" s="262"/>
    </row>
    <row r="119" spans="2:13" ht="12.75">
      <c r="B119" s="545"/>
      <c r="C119" s="470"/>
      <c r="D119" s="27" t="s">
        <v>214</v>
      </c>
      <c r="E119" s="18">
        <v>93232</v>
      </c>
      <c r="F119" s="18"/>
      <c r="G119" s="18"/>
      <c r="H119" s="18"/>
      <c r="I119" s="318">
        <f t="shared" si="3"/>
        <v>93232</v>
      </c>
      <c r="J119" s="262"/>
      <c r="M119" s="262"/>
    </row>
    <row r="120" spans="2:13" ht="13.5" thickBot="1">
      <c r="B120" s="546"/>
      <c r="C120" s="470"/>
      <c r="D120" s="194" t="s">
        <v>215</v>
      </c>
      <c r="E120" s="20">
        <v>52109</v>
      </c>
      <c r="F120" s="20"/>
      <c r="G120" s="20"/>
      <c r="H120" s="20"/>
      <c r="I120" s="331">
        <f t="shared" si="3"/>
        <v>52109</v>
      </c>
      <c r="J120" s="262"/>
      <c r="K120" s="262"/>
      <c r="M120" s="262"/>
    </row>
    <row r="121" spans="2:13" s="32" customFormat="1" ht="15.75" thickBot="1">
      <c r="B121" s="98" t="s">
        <v>152</v>
      </c>
      <c r="C121" s="495" t="s">
        <v>153</v>
      </c>
      <c r="D121" s="502"/>
      <c r="E121" s="77">
        <f>SUM(E122:E123)</f>
        <v>49000</v>
      </c>
      <c r="F121" s="77">
        <f>SUM(F122:F123)</f>
        <v>0</v>
      </c>
      <c r="G121" s="77">
        <f>SUM(G122:G123)</f>
        <v>0</v>
      </c>
      <c r="H121" s="77">
        <f>SUM(H122:H123)</f>
        <v>0</v>
      </c>
      <c r="I121" s="330">
        <f>SUM(I122:I123)</f>
        <v>49000</v>
      </c>
      <c r="J121" s="262"/>
      <c r="M121" s="262"/>
    </row>
    <row r="122" spans="2:13" ht="12.75">
      <c r="B122" s="544"/>
      <c r="C122" s="444">
        <v>630</v>
      </c>
      <c r="D122" s="26" t="s">
        <v>154</v>
      </c>
      <c r="E122" s="16">
        <v>39000</v>
      </c>
      <c r="F122" s="16"/>
      <c r="G122" s="16"/>
      <c r="H122" s="200"/>
      <c r="I122" s="317">
        <f>E122+F122+G122+H122</f>
        <v>39000</v>
      </c>
      <c r="J122" s="262"/>
      <c r="M122" s="262"/>
    </row>
    <row r="123" spans="2:13" ht="13.5" thickBot="1">
      <c r="B123" s="546"/>
      <c r="C123" s="446">
        <v>630</v>
      </c>
      <c r="D123" s="28" t="s">
        <v>155</v>
      </c>
      <c r="E123" s="20">
        <v>10000</v>
      </c>
      <c r="F123" s="20"/>
      <c r="G123" s="20"/>
      <c r="H123" s="209"/>
      <c r="I123" s="331">
        <f>E123+F123+G123+H123</f>
        <v>10000</v>
      </c>
      <c r="J123" s="262"/>
      <c r="M123" s="262"/>
    </row>
    <row r="124" spans="2:13" s="31" customFormat="1" ht="15.75" thickBot="1">
      <c r="B124" s="84" t="s">
        <v>40</v>
      </c>
      <c r="C124" s="495" t="s">
        <v>41</v>
      </c>
      <c r="D124" s="502"/>
      <c r="E124" s="36">
        <f>SUM(E125:E128)</f>
        <v>84627</v>
      </c>
      <c r="F124" s="36">
        <f>SUM(F125:F128)</f>
        <v>0</v>
      </c>
      <c r="G124" s="36">
        <f>SUM(G125:G128)</f>
        <v>776</v>
      </c>
      <c r="H124" s="36">
        <f>SUM(H125:H128)</f>
        <v>0</v>
      </c>
      <c r="I124" s="283">
        <f>SUM(I125:I128)</f>
        <v>85403</v>
      </c>
      <c r="J124" s="262"/>
      <c r="M124" s="262"/>
    </row>
    <row r="125" spans="2:13" ht="12.75">
      <c r="B125" s="537"/>
      <c r="C125" s="547"/>
      <c r="D125" s="17" t="s">
        <v>187</v>
      </c>
      <c r="E125" s="18">
        <v>7300</v>
      </c>
      <c r="F125" s="18"/>
      <c r="G125" s="18"/>
      <c r="H125" s="201"/>
      <c r="I125" s="317">
        <f>E125+F125+G125+H125</f>
        <v>7300</v>
      </c>
      <c r="J125" s="262"/>
      <c r="M125" s="262"/>
    </row>
    <row r="126" spans="2:13" ht="13.5" hidden="1" thickBot="1">
      <c r="B126" s="537"/>
      <c r="C126" s="548"/>
      <c r="D126" s="17" t="s">
        <v>310</v>
      </c>
      <c r="E126" s="30">
        <v>0</v>
      </c>
      <c r="F126" s="30"/>
      <c r="G126" s="30"/>
      <c r="H126" s="204"/>
      <c r="I126" s="490">
        <f>E126+F126+G126+H126</f>
        <v>0</v>
      </c>
      <c r="J126" s="262"/>
      <c r="M126" s="262"/>
    </row>
    <row r="127" spans="2:13" ht="12.75">
      <c r="B127" s="537"/>
      <c r="C127" s="548"/>
      <c r="D127" s="17" t="s">
        <v>232</v>
      </c>
      <c r="E127" s="30">
        <v>74327</v>
      </c>
      <c r="F127" s="30"/>
      <c r="G127" s="30">
        <v>776</v>
      </c>
      <c r="H127" s="18"/>
      <c r="I127" s="318">
        <f>E127+F127+G127+H127</f>
        <v>75103</v>
      </c>
      <c r="J127" s="262"/>
      <c r="K127" s="262"/>
      <c r="M127" s="262"/>
    </row>
    <row r="128" spans="2:13" ht="13.5" thickBot="1">
      <c r="B128" s="550"/>
      <c r="C128" s="549"/>
      <c r="D128" s="139" t="s">
        <v>186</v>
      </c>
      <c r="E128" s="20">
        <v>3000</v>
      </c>
      <c r="F128" s="30"/>
      <c r="G128" s="30"/>
      <c r="H128" s="204"/>
      <c r="I128" s="335">
        <f>E128+F128+G128+H128</f>
        <v>3000</v>
      </c>
      <c r="J128" s="262"/>
      <c r="M128" s="262"/>
    </row>
    <row r="129" spans="2:13" s="31" customFormat="1" ht="15.75" thickBot="1">
      <c r="B129" s="78" t="s">
        <v>70</v>
      </c>
      <c r="C129" s="495" t="s">
        <v>42</v>
      </c>
      <c r="D129" s="502"/>
      <c r="E129" s="36">
        <f>E130+E134</f>
        <v>4432395</v>
      </c>
      <c r="F129" s="36">
        <f>F130+F134</f>
        <v>6820</v>
      </c>
      <c r="G129" s="36">
        <f>G130+G134</f>
        <v>0</v>
      </c>
      <c r="H129" s="36">
        <f>H130+H134</f>
        <v>0</v>
      </c>
      <c r="I129" s="283">
        <f>I130+I134</f>
        <v>4439215</v>
      </c>
      <c r="J129" s="262"/>
      <c r="M129" s="262"/>
    </row>
    <row r="130" spans="2:13" ht="13.5" thickBot="1">
      <c r="B130" s="536"/>
      <c r="C130" s="551" t="s">
        <v>43</v>
      </c>
      <c r="D130" s="552"/>
      <c r="E130" s="8">
        <f>SUM(E131:E133)</f>
        <v>36378</v>
      </c>
      <c r="F130" s="8">
        <f>SUM(F131:F133)</f>
        <v>0</v>
      </c>
      <c r="G130" s="8">
        <f>SUM(G131:G133)</f>
        <v>0</v>
      </c>
      <c r="H130" s="8">
        <f>SUM(H131:H133)</f>
        <v>0</v>
      </c>
      <c r="I130" s="336">
        <f>SUM(I131:I133)</f>
        <v>36378</v>
      </c>
      <c r="J130" s="262"/>
      <c r="M130" s="262"/>
    </row>
    <row r="131" spans="2:13" ht="12.75">
      <c r="B131" s="537"/>
      <c r="C131" s="471">
        <v>610</v>
      </c>
      <c r="D131" s="35" t="s">
        <v>2</v>
      </c>
      <c r="E131" s="264">
        <v>25008</v>
      </c>
      <c r="F131" s="264"/>
      <c r="G131" s="264"/>
      <c r="H131" s="399"/>
      <c r="I131" s="332">
        <f>E131+F131+G131+H131</f>
        <v>25008</v>
      </c>
      <c r="J131" s="262"/>
      <c r="M131" s="262"/>
    </row>
    <row r="132" spans="2:13" ht="12.75">
      <c r="B132" s="537"/>
      <c r="C132" s="445">
        <v>620</v>
      </c>
      <c r="D132" s="17" t="s">
        <v>3</v>
      </c>
      <c r="E132" s="266">
        <v>9170</v>
      </c>
      <c r="F132" s="266"/>
      <c r="G132" s="266"/>
      <c r="H132" s="400"/>
      <c r="I132" s="333">
        <f>E132+F132+G132+H132</f>
        <v>9170</v>
      </c>
      <c r="J132" s="262"/>
      <c r="M132" s="262"/>
    </row>
    <row r="133" spans="2:13" ht="13.5" thickBot="1">
      <c r="B133" s="537"/>
      <c r="C133" s="446">
        <v>630</v>
      </c>
      <c r="D133" s="19" t="s">
        <v>62</v>
      </c>
      <c r="E133" s="20">
        <v>2200</v>
      </c>
      <c r="F133" s="30"/>
      <c r="G133" s="30"/>
      <c r="H133" s="18"/>
      <c r="I133" s="329">
        <f>E133+F133+G133+H133</f>
        <v>2200</v>
      </c>
      <c r="J133" s="262"/>
      <c r="M133" s="262"/>
    </row>
    <row r="134" spans="2:13" ht="13.5" thickBot="1">
      <c r="B134" s="537"/>
      <c r="C134" s="542" t="s">
        <v>157</v>
      </c>
      <c r="D134" s="543"/>
      <c r="E134" s="334">
        <f>SUM(E135:E141)</f>
        <v>4396017</v>
      </c>
      <c r="F134" s="334">
        <f>SUM(F135:F141)</f>
        <v>6820</v>
      </c>
      <c r="G134" s="334">
        <f>SUM(G135:G141)</f>
        <v>0</v>
      </c>
      <c r="H134" s="334">
        <f>SUM(H135:H141)</f>
        <v>0</v>
      </c>
      <c r="I134" s="349">
        <f>SUM(I135:I141)</f>
        <v>4402837</v>
      </c>
      <c r="J134" s="262"/>
      <c r="M134" s="262"/>
    </row>
    <row r="135" spans="2:13" ht="12.75">
      <c r="B135" s="537"/>
      <c r="C135" s="547"/>
      <c r="D135" s="35" t="s">
        <v>226</v>
      </c>
      <c r="E135" s="34">
        <v>2100000</v>
      </c>
      <c r="F135" s="34"/>
      <c r="G135" s="34"/>
      <c r="H135" s="210"/>
      <c r="I135" s="318">
        <f aca="true" t="shared" si="4" ref="I135:I141">E135+F135+G135+H135</f>
        <v>2100000</v>
      </c>
      <c r="J135" s="262"/>
      <c r="M135" s="262"/>
    </row>
    <row r="136" spans="2:13" ht="12.75">
      <c r="B136" s="537"/>
      <c r="C136" s="548"/>
      <c r="D136" s="17" t="s">
        <v>227</v>
      </c>
      <c r="E136" s="18">
        <v>1927041</v>
      </c>
      <c r="F136" s="18"/>
      <c r="G136" s="18"/>
      <c r="H136" s="18"/>
      <c r="I136" s="318">
        <f t="shared" si="4"/>
        <v>1927041</v>
      </c>
      <c r="J136" s="262"/>
      <c r="M136" s="262"/>
    </row>
    <row r="137" spans="2:13" ht="12.75">
      <c r="B137" s="537"/>
      <c r="C137" s="548"/>
      <c r="D137" s="29" t="s">
        <v>243</v>
      </c>
      <c r="E137" s="30">
        <v>0</v>
      </c>
      <c r="F137" s="30"/>
      <c r="G137" s="30"/>
      <c r="H137" s="18"/>
      <c r="I137" s="318">
        <f t="shared" si="4"/>
        <v>0</v>
      </c>
      <c r="J137" s="262"/>
      <c r="M137" s="262"/>
    </row>
    <row r="138" spans="2:13" ht="12.75">
      <c r="B138" s="537"/>
      <c r="C138" s="548"/>
      <c r="D138" s="29" t="s">
        <v>343</v>
      </c>
      <c r="E138" s="30">
        <v>0</v>
      </c>
      <c r="F138" s="30"/>
      <c r="G138" s="30"/>
      <c r="H138" s="18"/>
      <c r="I138" s="318">
        <f t="shared" si="4"/>
        <v>0</v>
      </c>
      <c r="J138" s="262"/>
      <c r="M138" s="262"/>
    </row>
    <row r="139" spans="2:13" ht="12.75">
      <c r="B139" s="537"/>
      <c r="C139" s="548"/>
      <c r="D139" s="29" t="s">
        <v>258</v>
      </c>
      <c r="E139" s="30">
        <v>0</v>
      </c>
      <c r="F139" s="30"/>
      <c r="G139" s="30"/>
      <c r="H139" s="18"/>
      <c r="I139" s="318">
        <f t="shared" si="4"/>
        <v>0</v>
      </c>
      <c r="J139" s="262"/>
      <c r="M139" s="262"/>
    </row>
    <row r="140" spans="2:13" ht="12.75">
      <c r="B140" s="537"/>
      <c r="C140" s="548"/>
      <c r="D140" s="29" t="s">
        <v>363</v>
      </c>
      <c r="E140" s="30">
        <v>0</v>
      </c>
      <c r="F140" s="30">
        <v>6820</v>
      </c>
      <c r="G140" s="30"/>
      <c r="H140" s="18"/>
      <c r="I140" s="318">
        <f t="shared" si="4"/>
        <v>6820</v>
      </c>
      <c r="J140" s="262"/>
      <c r="M140" s="262"/>
    </row>
    <row r="141" spans="2:13" ht="13.5" thickBot="1">
      <c r="B141" s="550"/>
      <c r="C141" s="549"/>
      <c r="D141" s="19" t="s">
        <v>373</v>
      </c>
      <c r="E141" s="20">
        <v>368976</v>
      </c>
      <c r="F141" s="20"/>
      <c r="G141" s="20"/>
      <c r="H141" s="350"/>
      <c r="I141" s="348">
        <f t="shared" si="4"/>
        <v>368976</v>
      </c>
      <c r="J141" s="262"/>
      <c r="M141" s="262"/>
    </row>
    <row r="142" spans="2:13" s="31" customFormat="1" ht="15.75" thickBot="1">
      <c r="B142" s="315" t="s">
        <v>67</v>
      </c>
      <c r="C142" s="539" t="s">
        <v>44</v>
      </c>
      <c r="D142" s="515"/>
      <c r="E142" s="77">
        <f>SUM(E143:E145)</f>
        <v>24296</v>
      </c>
      <c r="F142" s="77">
        <f>SUM(F143:F145)</f>
        <v>0</v>
      </c>
      <c r="G142" s="77">
        <f>SUM(G143:G145)</f>
        <v>0</v>
      </c>
      <c r="H142" s="77">
        <f>SUM(H143:H145)</f>
        <v>0</v>
      </c>
      <c r="I142" s="330">
        <f>SUM(I143:I145)</f>
        <v>24296</v>
      </c>
      <c r="J142" s="262"/>
      <c r="K142" s="489"/>
      <c r="M142" s="262"/>
    </row>
    <row r="143" spans="2:13" s="31" customFormat="1" ht="12.75" customHeight="1">
      <c r="B143" s="561"/>
      <c r="C143" s="471">
        <v>610</v>
      </c>
      <c r="D143" s="35" t="s">
        <v>2</v>
      </c>
      <c r="E143" s="34">
        <v>16428</v>
      </c>
      <c r="F143" s="34"/>
      <c r="G143" s="34"/>
      <c r="H143" s="210"/>
      <c r="I143" s="335">
        <f>E143+F143+G143+H143</f>
        <v>16428</v>
      </c>
      <c r="J143" s="262"/>
      <c r="M143" s="262"/>
    </row>
    <row r="144" spans="2:13" s="31" customFormat="1" ht="12.75" customHeight="1">
      <c r="B144" s="562"/>
      <c r="C144" s="445">
        <v>620</v>
      </c>
      <c r="D144" s="17" t="s">
        <v>3</v>
      </c>
      <c r="E144" s="18">
        <v>5993</v>
      </c>
      <c r="F144" s="18"/>
      <c r="G144" s="18"/>
      <c r="H144" s="201"/>
      <c r="I144" s="318">
        <f>E144+F144+G144+H144</f>
        <v>5993</v>
      </c>
      <c r="J144" s="262"/>
      <c r="M144" s="262"/>
    </row>
    <row r="145" spans="2:13" ht="12.75" customHeight="1" thickBot="1">
      <c r="B145" s="563"/>
      <c r="C145" s="446">
        <v>630</v>
      </c>
      <c r="D145" s="19" t="s">
        <v>62</v>
      </c>
      <c r="E145" s="30">
        <v>1875</v>
      </c>
      <c r="F145" s="30"/>
      <c r="G145" s="30"/>
      <c r="H145" s="18"/>
      <c r="I145" s="318">
        <f>E145+F145+G145+H145</f>
        <v>1875</v>
      </c>
      <c r="J145" s="262"/>
      <c r="M145" s="262"/>
    </row>
    <row r="146" spans="2:13" s="31" customFormat="1" ht="15.75" thickBot="1">
      <c r="B146" s="78" t="s">
        <v>72</v>
      </c>
      <c r="C146" s="495" t="s">
        <v>45</v>
      </c>
      <c r="D146" s="502"/>
      <c r="E146" s="36">
        <f>E147+E152+E151</f>
        <v>53350</v>
      </c>
      <c r="F146" s="36">
        <f>F147+F152+F151</f>
        <v>0</v>
      </c>
      <c r="G146" s="36">
        <f>G147+G152+G151</f>
        <v>0</v>
      </c>
      <c r="H146" s="36">
        <f>H147+H152+H151</f>
        <v>0</v>
      </c>
      <c r="I146" s="283">
        <f>I147+I152+I151</f>
        <v>53350</v>
      </c>
      <c r="J146" s="262"/>
      <c r="M146" s="262"/>
    </row>
    <row r="147" spans="2:13" ht="13.5" thickBot="1">
      <c r="B147" s="536"/>
      <c r="C147" s="551" t="s">
        <v>46</v>
      </c>
      <c r="D147" s="552"/>
      <c r="E147" s="8">
        <f>SUM(E148:E150)</f>
        <v>43210</v>
      </c>
      <c r="F147" s="8">
        <f>SUM(F148:F150)</f>
        <v>0</v>
      </c>
      <c r="G147" s="8">
        <f>SUM(G148:G150)</f>
        <v>0</v>
      </c>
      <c r="H147" s="8">
        <f>SUM(H148:H150)</f>
        <v>0</v>
      </c>
      <c r="I147" s="336">
        <f>SUM(I148:I150)</f>
        <v>43210</v>
      </c>
      <c r="J147" s="262"/>
      <c r="M147" s="262"/>
    </row>
    <row r="148" spans="2:13" ht="12.75">
      <c r="B148" s="537"/>
      <c r="C148" s="471">
        <v>610</v>
      </c>
      <c r="D148" s="35" t="s">
        <v>2</v>
      </c>
      <c r="E148" s="34">
        <v>27071</v>
      </c>
      <c r="F148" s="34"/>
      <c r="G148" s="34"/>
      <c r="H148" s="34"/>
      <c r="I148" s="335">
        <f aca="true" t="shared" si="5" ref="I148:I153">E148+F148+G148+H148</f>
        <v>27071</v>
      </c>
      <c r="J148" s="262"/>
      <c r="M148" s="262"/>
    </row>
    <row r="149" spans="2:13" ht="12.75">
      <c r="B149" s="537"/>
      <c r="C149" s="445">
        <v>620</v>
      </c>
      <c r="D149" s="17" t="s">
        <v>3</v>
      </c>
      <c r="E149" s="18">
        <v>10020</v>
      </c>
      <c r="F149" s="18"/>
      <c r="G149" s="18"/>
      <c r="H149" s="18"/>
      <c r="I149" s="318">
        <f t="shared" si="5"/>
        <v>10020</v>
      </c>
      <c r="J149" s="262"/>
      <c r="M149" s="262"/>
    </row>
    <row r="150" spans="2:13" ht="13.5" thickBot="1">
      <c r="B150" s="537"/>
      <c r="C150" s="446">
        <v>630</v>
      </c>
      <c r="D150" s="19" t="s">
        <v>62</v>
      </c>
      <c r="E150" s="20">
        <v>6119</v>
      </c>
      <c r="F150" s="30"/>
      <c r="G150" s="30"/>
      <c r="H150" s="30"/>
      <c r="I150" s="337">
        <f t="shared" si="5"/>
        <v>6119</v>
      </c>
      <c r="J150" s="262"/>
      <c r="M150" s="262"/>
    </row>
    <row r="151" spans="2:13" ht="13.5" thickBot="1">
      <c r="B151" s="537"/>
      <c r="C151" s="465">
        <v>630</v>
      </c>
      <c r="D151" s="234" t="s">
        <v>339</v>
      </c>
      <c r="E151" s="20">
        <v>7640</v>
      </c>
      <c r="F151" s="11"/>
      <c r="G151" s="11"/>
      <c r="H151" s="202"/>
      <c r="I151" s="322">
        <f t="shared" si="5"/>
        <v>7640</v>
      </c>
      <c r="J151" s="262"/>
      <c r="M151" s="262"/>
    </row>
    <row r="152" spans="2:13" ht="13.5" thickBot="1">
      <c r="B152" s="537"/>
      <c r="C152" s="542" t="s">
        <v>47</v>
      </c>
      <c r="D152" s="543"/>
      <c r="E152" s="122">
        <f>E153</f>
        <v>2500</v>
      </c>
      <c r="F152" s="122">
        <f>F153</f>
        <v>0</v>
      </c>
      <c r="G152" s="122">
        <f>G153</f>
        <v>0</v>
      </c>
      <c r="H152" s="122">
        <f>H153</f>
        <v>0</v>
      </c>
      <c r="I152" s="338">
        <f t="shared" si="5"/>
        <v>2500</v>
      </c>
      <c r="J152" s="262"/>
      <c r="M152" s="262"/>
    </row>
    <row r="153" spans="2:13" ht="13.5" thickBot="1">
      <c r="B153" s="550"/>
      <c r="C153" s="472">
        <v>630</v>
      </c>
      <c r="D153" s="19" t="s">
        <v>62</v>
      </c>
      <c r="E153" s="20">
        <v>2500</v>
      </c>
      <c r="F153" s="20"/>
      <c r="G153" s="20"/>
      <c r="H153" s="209"/>
      <c r="I153" s="331">
        <f t="shared" si="5"/>
        <v>2500</v>
      </c>
      <c r="J153" s="262"/>
      <c r="M153" s="262"/>
    </row>
    <row r="154" spans="2:13" s="32" customFormat="1" ht="15.75" thickBot="1">
      <c r="B154" s="476" t="s">
        <v>73</v>
      </c>
      <c r="C154" s="539" t="s">
        <v>74</v>
      </c>
      <c r="D154" s="515"/>
      <c r="E154" s="77">
        <f>SUM(E155:E159)</f>
        <v>139292</v>
      </c>
      <c r="F154" s="77">
        <f>SUM(F155:F159)</f>
        <v>0</v>
      </c>
      <c r="G154" s="77">
        <f>SUM(G155:G159)</f>
        <v>0</v>
      </c>
      <c r="H154" s="77">
        <f>SUM(H155:H159)</f>
        <v>0</v>
      </c>
      <c r="I154" s="330">
        <f>SUM(I155:I159)</f>
        <v>139292</v>
      </c>
      <c r="J154" s="262"/>
      <c r="M154" s="262"/>
    </row>
    <row r="155" spans="2:13" ht="12.75">
      <c r="B155" s="536"/>
      <c r="C155" s="444">
        <v>610</v>
      </c>
      <c r="D155" s="15" t="s">
        <v>2</v>
      </c>
      <c r="E155" s="16">
        <v>93319</v>
      </c>
      <c r="F155" s="16"/>
      <c r="G155" s="16"/>
      <c r="H155" s="16"/>
      <c r="I155" s="317">
        <f>E155+F155+G155+H155</f>
        <v>93319</v>
      </c>
      <c r="J155" s="262"/>
      <c r="M155" s="262"/>
    </row>
    <row r="156" spans="2:13" ht="12.75">
      <c r="B156" s="537"/>
      <c r="C156" s="445">
        <v>620</v>
      </c>
      <c r="D156" s="17" t="s">
        <v>3</v>
      </c>
      <c r="E156" s="18">
        <v>32649</v>
      </c>
      <c r="F156" s="18"/>
      <c r="G156" s="18"/>
      <c r="H156" s="18"/>
      <c r="I156" s="318">
        <f>E156+F156+G156+H156</f>
        <v>32649</v>
      </c>
      <c r="J156" s="262"/>
      <c r="M156" s="262"/>
    </row>
    <row r="157" spans="2:13" ht="12.75">
      <c r="B157" s="537"/>
      <c r="C157" s="455">
        <v>630</v>
      </c>
      <c r="D157" s="29" t="s">
        <v>62</v>
      </c>
      <c r="E157" s="30">
        <v>13224</v>
      </c>
      <c r="F157" s="30"/>
      <c r="G157" s="30"/>
      <c r="H157" s="18"/>
      <c r="I157" s="318">
        <f>E157+F157+G157+H157</f>
        <v>13224</v>
      </c>
      <c r="J157" s="262"/>
      <c r="M157" s="262"/>
    </row>
    <row r="158" spans="2:13" ht="13.5" thickBot="1">
      <c r="B158" s="537"/>
      <c r="C158" s="446">
        <v>640</v>
      </c>
      <c r="D158" s="19" t="s">
        <v>306</v>
      </c>
      <c r="E158" s="20"/>
      <c r="F158" s="20"/>
      <c r="G158" s="20"/>
      <c r="H158" s="209"/>
      <c r="I158" s="331">
        <f>E158+F158+G158+H158</f>
        <v>0</v>
      </c>
      <c r="J158" s="262"/>
      <c r="M158" s="262"/>
    </row>
    <row r="159" spans="2:13" ht="13.5" thickBot="1">
      <c r="B159" s="538"/>
      <c r="C159" s="458">
        <v>630</v>
      </c>
      <c r="D159" s="384" t="s">
        <v>228</v>
      </c>
      <c r="E159" s="381">
        <v>100</v>
      </c>
      <c r="F159" s="381"/>
      <c r="G159" s="381"/>
      <c r="H159" s="385"/>
      <c r="I159" s="443">
        <f>E159+F159+G159+H159</f>
        <v>100</v>
      </c>
      <c r="J159" s="262"/>
      <c r="M159" s="262"/>
    </row>
    <row r="160" spans="2:13" s="32" customFormat="1" ht="16.5" thickBot="1" thickTop="1">
      <c r="B160" s="477" t="s">
        <v>48</v>
      </c>
      <c r="C160" s="540" t="s">
        <v>75</v>
      </c>
      <c r="D160" s="541"/>
      <c r="E160" s="379">
        <f>SUM(E161:E163)</f>
        <v>33300</v>
      </c>
      <c r="F160" s="379">
        <f>SUM(F161:F163)</f>
        <v>0</v>
      </c>
      <c r="G160" s="379">
        <f>SUM(G161:G163)</f>
        <v>0</v>
      </c>
      <c r="H160" s="379">
        <f>SUM(H161:H163)</f>
        <v>0</v>
      </c>
      <c r="I160" s="285">
        <f>SUM(I161:I163)</f>
        <v>33300</v>
      </c>
      <c r="J160" s="262"/>
      <c r="M160" s="262"/>
    </row>
    <row r="161" spans="2:13" s="32" customFormat="1" ht="12.75" customHeight="1">
      <c r="B161" s="558"/>
      <c r="C161" s="444">
        <v>610</v>
      </c>
      <c r="D161" s="26" t="s">
        <v>2</v>
      </c>
      <c r="E161" s="16">
        <v>19199</v>
      </c>
      <c r="F161" s="16"/>
      <c r="G161" s="16"/>
      <c r="H161" s="200"/>
      <c r="I161" s="317">
        <f>E161+F161+G161+H161</f>
        <v>19199</v>
      </c>
      <c r="J161" s="262"/>
      <c r="M161" s="262"/>
    </row>
    <row r="162" spans="2:13" s="32" customFormat="1" ht="12.75" customHeight="1">
      <c r="B162" s="559"/>
      <c r="C162" s="445">
        <v>620</v>
      </c>
      <c r="D162" s="27" t="s">
        <v>3</v>
      </c>
      <c r="E162" s="18">
        <v>7390</v>
      </c>
      <c r="F162" s="18"/>
      <c r="G162" s="18"/>
      <c r="H162" s="201"/>
      <c r="I162" s="318">
        <f>E162+F162+G162+H162</f>
        <v>7390</v>
      </c>
      <c r="J162" s="262"/>
      <c r="M162" s="262"/>
    </row>
    <row r="163" spans="2:13" s="32" customFormat="1" ht="12.75" customHeight="1">
      <c r="B163" s="559"/>
      <c r="C163" s="445">
        <v>630</v>
      </c>
      <c r="D163" s="27" t="s">
        <v>62</v>
      </c>
      <c r="E163" s="18">
        <v>6711</v>
      </c>
      <c r="F163" s="18"/>
      <c r="G163" s="18"/>
      <c r="H163" s="201"/>
      <c r="I163" s="318">
        <f>E163+F163+G163+H163</f>
        <v>6711</v>
      </c>
      <c r="J163" s="262"/>
      <c r="K163" s="145"/>
      <c r="M163" s="262"/>
    </row>
    <row r="164" spans="2:13" s="32" customFormat="1" ht="12.75" customHeight="1" thickBot="1">
      <c r="B164" s="560"/>
      <c r="C164" s="450">
        <v>640</v>
      </c>
      <c r="D164" s="234" t="s">
        <v>306</v>
      </c>
      <c r="E164" s="138"/>
      <c r="F164" s="138"/>
      <c r="G164" s="138"/>
      <c r="H164" s="373"/>
      <c r="I164" s="374">
        <f>E164+F164+G164+H164</f>
        <v>0</v>
      </c>
      <c r="J164" s="262"/>
      <c r="M164" s="262"/>
    </row>
    <row r="165" spans="2:13" s="31" customFormat="1" ht="30.75" customHeight="1" thickBot="1">
      <c r="B165" s="195" t="s">
        <v>49</v>
      </c>
      <c r="C165" s="554" t="s">
        <v>71</v>
      </c>
      <c r="D165" s="555"/>
      <c r="E165" s="196">
        <f>E166+E170+E171+E172+E173+E174+E176+E177+E175</f>
        <v>340716</v>
      </c>
      <c r="F165" s="196">
        <f>F166+F170+F171+F172+F173+F174+F176+F177+F175</f>
        <v>0</v>
      </c>
      <c r="G165" s="196">
        <f>G166+G170+G171+G172+G173+G174+G176+G177+G175</f>
        <v>0</v>
      </c>
      <c r="H165" s="196">
        <f>H166+H170+H171+H172+H173+H174+H176+H177+H175</f>
        <v>0</v>
      </c>
      <c r="I165" s="429">
        <f>I166+I170+I171+I172+I173+I174+I176+I177+I175</f>
        <v>340716</v>
      </c>
      <c r="J165" s="262"/>
      <c r="M165" s="262"/>
    </row>
    <row r="166" spans="2:13" ht="13.5" thickBot="1">
      <c r="B166" s="553"/>
      <c r="C166" s="556" t="s">
        <v>50</v>
      </c>
      <c r="D166" s="557"/>
      <c r="E166" s="223">
        <f>SUM(E167:E169)</f>
        <v>85592</v>
      </c>
      <c r="F166" s="223">
        <f>SUM(F167:F169)</f>
        <v>0</v>
      </c>
      <c r="G166" s="223">
        <f>SUM(G167:G169)</f>
        <v>0</v>
      </c>
      <c r="H166" s="223">
        <f>SUM(H167:H169)</f>
        <v>0</v>
      </c>
      <c r="I166" s="351">
        <f>SUM(I167:I169)</f>
        <v>85592</v>
      </c>
      <c r="J166" s="262"/>
      <c r="K166" s="488"/>
      <c r="M166" s="262"/>
    </row>
    <row r="167" spans="2:13" ht="12.75">
      <c r="B167" s="553"/>
      <c r="C167" s="471">
        <v>610</v>
      </c>
      <c r="D167" s="35" t="s">
        <v>2</v>
      </c>
      <c r="E167" s="247">
        <v>57902</v>
      </c>
      <c r="F167" s="247"/>
      <c r="G167" s="247"/>
      <c r="H167" s="247"/>
      <c r="I167" s="352">
        <f aca="true" t="shared" si="6" ref="I167:I177">E167+F167+G167+H167</f>
        <v>57902</v>
      </c>
      <c r="J167" s="262"/>
      <c r="M167" s="262"/>
    </row>
    <row r="168" spans="2:13" ht="12.75">
      <c r="B168" s="553"/>
      <c r="C168" s="445">
        <v>620</v>
      </c>
      <c r="D168" s="17" t="s">
        <v>3</v>
      </c>
      <c r="E168" s="248">
        <v>20830</v>
      </c>
      <c r="F168" s="248"/>
      <c r="G168" s="248"/>
      <c r="H168" s="248"/>
      <c r="I168" s="339">
        <f t="shared" si="6"/>
        <v>20830</v>
      </c>
      <c r="J168" s="262"/>
      <c r="K168" s="262"/>
      <c r="M168" s="262"/>
    </row>
    <row r="169" spans="2:13" ht="13.5" thickBot="1">
      <c r="B169" s="553"/>
      <c r="C169" s="446">
        <v>630</v>
      </c>
      <c r="D169" s="19" t="s">
        <v>62</v>
      </c>
      <c r="E169" s="267">
        <v>6860</v>
      </c>
      <c r="F169" s="267"/>
      <c r="G169" s="267"/>
      <c r="H169" s="401"/>
      <c r="I169" s="340">
        <f t="shared" si="6"/>
        <v>6860</v>
      </c>
      <c r="J169" s="262"/>
      <c r="M169" s="262"/>
    </row>
    <row r="170" spans="2:13" ht="12.75">
      <c r="B170" s="553"/>
      <c r="C170" s="473"/>
      <c r="D170" s="88" t="s">
        <v>51</v>
      </c>
      <c r="E170" s="34">
        <v>7000</v>
      </c>
      <c r="F170" s="34"/>
      <c r="G170" s="34"/>
      <c r="H170" s="210"/>
      <c r="I170" s="335">
        <f t="shared" si="6"/>
        <v>7000</v>
      </c>
      <c r="J170" s="262"/>
      <c r="M170" s="262"/>
    </row>
    <row r="171" spans="2:13" ht="12.75" hidden="1">
      <c r="B171" s="553"/>
      <c r="C171" s="474"/>
      <c r="D171" s="27" t="s">
        <v>275</v>
      </c>
      <c r="E171" s="18">
        <v>0</v>
      </c>
      <c r="F171" s="18"/>
      <c r="G171" s="18"/>
      <c r="H171" s="201"/>
      <c r="I171" s="318">
        <f t="shared" si="6"/>
        <v>0</v>
      </c>
      <c r="J171" s="262"/>
      <c r="M171" s="262"/>
    </row>
    <row r="172" spans="2:13" ht="12.75" customHeight="1" hidden="1">
      <c r="B172" s="553"/>
      <c r="C172" s="474">
        <v>630</v>
      </c>
      <c r="D172" s="27" t="s">
        <v>275</v>
      </c>
      <c r="E172" s="18">
        <v>0</v>
      </c>
      <c r="F172" s="18"/>
      <c r="G172" s="18"/>
      <c r="H172" s="201"/>
      <c r="I172" s="318">
        <f t="shared" si="6"/>
        <v>0</v>
      </c>
      <c r="J172" s="262"/>
      <c r="M172" s="262"/>
    </row>
    <row r="173" spans="2:13" ht="12.75">
      <c r="B173" s="553"/>
      <c r="C173" s="474">
        <v>630</v>
      </c>
      <c r="D173" s="27" t="s">
        <v>52</v>
      </c>
      <c r="E173" s="18">
        <v>35000</v>
      </c>
      <c r="F173" s="18"/>
      <c r="G173" s="18"/>
      <c r="H173" s="201"/>
      <c r="I173" s="318">
        <f t="shared" si="6"/>
        <v>35000</v>
      </c>
      <c r="J173" s="262"/>
      <c r="M173" s="262"/>
    </row>
    <row r="174" spans="2:13" ht="12.75" hidden="1">
      <c r="B174" s="553"/>
      <c r="C174" s="474">
        <v>630</v>
      </c>
      <c r="D174" s="27" t="s">
        <v>53</v>
      </c>
      <c r="E174" s="18">
        <v>0</v>
      </c>
      <c r="F174" s="18"/>
      <c r="G174" s="18"/>
      <c r="H174" s="201">
        <v>0</v>
      </c>
      <c r="I174" s="318">
        <f t="shared" si="6"/>
        <v>0</v>
      </c>
      <c r="J174" s="262"/>
      <c r="M174" s="262"/>
    </row>
    <row r="175" spans="2:13" ht="12.75">
      <c r="B175" s="553"/>
      <c r="C175" s="474"/>
      <c r="D175" s="27" t="s">
        <v>333</v>
      </c>
      <c r="E175" s="49">
        <v>192900</v>
      </c>
      <c r="F175" s="49"/>
      <c r="G175" s="49"/>
      <c r="H175" s="49"/>
      <c r="I175" s="341">
        <f t="shared" si="6"/>
        <v>192900</v>
      </c>
      <c r="J175" s="262"/>
      <c r="M175" s="262"/>
    </row>
    <row r="176" spans="2:13" ht="12.75">
      <c r="B176" s="553"/>
      <c r="C176" s="474">
        <v>630</v>
      </c>
      <c r="D176" s="27" t="s">
        <v>54</v>
      </c>
      <c r="E176" s="18">
        <v>20224</v>
      </c>
      <c r="F176" s="18"/>
      <c r="G176" s="18"/>
      <c r="H176" s="201"/>
      <c r="I176" s="318">
        <f t="shared" si="6"/>
        <v>20224</v>
      </c>
      <c r="J176" s="262"/>
      <c r="M176" s="262"/>
    </row>
    <row r="177" spans="2:13" ht="13.5" thickBot="1">
      <c r="B177" s="553"/>
      <c r="C177" s="474">
        <v>630</v>
      </c>
      <c r="D177" s="27" t="s">
        <v>55</v>
      </c>
      <c r="E177" s="18">
        <v>0</v>
      </c>
      <c r="F177" s="18"/>
      <c r="G177" s="18"/>
      <c r="H177" s="201"/>
      <c r="I177" s="318">
        <f t="shared" si="6"/>
        <v>0</v>
      </c>
      <c r="J177" s="262"/>
      <c r="M177" s="262"/>
    </row>
    <row r="178" spans="2:13" s="33" customFormat="1" ht="17.25" thickBot="1" thickTop="1">
      <c r="B178" s="85"/>
      <c r="C178" s="475"/>
      <c r="D178" s="86" t="s">
        <v>58</v>
      </c>
      <c r="E178" s="87">
        <f>E4+E9+E13+E23+E25+E27+E32+E34+E38+E44+E49+E63+E67+E73+E78+E82+E96+E98+E109+E112+E121+E124+E129+E142+E146+E154+E160+E165+E100+E17+E40+E71</f>
        <v>8378051</v>
      </c>
      <c r="F178" s="87">
        <f>F4+F9+F13+F23+F25+F27+F32+F34+F38+F44+F49+F63+F67+F73+F78+F82+F96+F98+F109+F112+F121+F124+F129+F142+F146+F154+F160+F165+F100+F17+F40+F71</f>
        <v>4479</v>
      </c>
      <c r="G178" s="87">
        <f>G4+G9+G13+G23+G25+G27+G32+G34+G38+G44+G49+G63+G67+G73+G78+G82+G96+G98+G109+G112+G121+G124+G129+G142+G146+G154+G160+G165+G100+G17+G40+G71</f>
        <v>24561</v>
      </c>
      <c r="H178" s="87">
        <f>H4+H9+H13+H23+H25+H27+H32+H34+H38+H44+H49+H63+H67+H73+H78+H82+H96+H98+H109+H112+H121+H124+H129+H142+H146+H154+H160+H165+H100+H17+H40+H71</f>
        <v>0</v>
      </c>
      <c r="I178" s="289">
        <f>I4+I9+I13+I23+I25+I27+I32+I34+I38+I44+I49+I63+I67+I73+I78+I82+I96+I98+I109+I112+I121+I124+I129+I142+I146+I154+I160+I165+I100+I17+I40+I71</f>
        <v>8407091</v>
      </c>
      <c r="J178" s="262"/>
      <c r="M178" s="262"/>
    </row>
    <row r="179" ht="13.5" thickTop="1">
      <c r="M179" s="262"/>
    </row>
    <row r="182" spans="9:10" ht="12.75">
      <c r="I182" s="262"/>
      <c r="J182" s="262"/>
    </row>
    <row r="183" ht="12.75">
      <c r="I183" s="262"/>
    </row>
    <row r="187" spans="2:7" ht="12.75">
      <c r="B187" s="14"/>
      <c r="C187" s="99"/>
      <c r="D187" s="14"/>
      <c r="E187" s="176"/>
      <c r="F187" s="176"/>
      <c r="G187" s="176"/>
    </row>
  </sheetData>
  <sheetProtection/>
  <mergeCells count="72">
    <mergeCell ref="C13:D13"/>
    <mergeCell ref="B14:B16"/>
    <mergeCell ref="B28:B30"/>
    <mergeCell ref="B18:B22"/>
    <mergeCell ref="C44:D44"/>
    <mergeCell ref="C23:D23"/>
    <mergeCell ref="B35:B37"/>
    <mergeCell ref="C67:D67"/>
    <mergeCell ref="C50:D50"/>
    <mergeCell ref="C63:D63"/>
    <mergeCell ref="B41:B43"/>
    <mergeCell ref="C34:D34"/>
    <mergeCell ref="C25:D25"/>
    <mergeCell ref="C32:D32"/>
    <mergeCell ref="I2:I3"/>
    <mergeCell ref="C40:D40"/>
    <mergeCell ref="C38:D38"/>
    <mergeCell ref="C4:D4"/>
    <mergeCell ref="F2:H2"/>
    <mergeCell ref="B5:B8"/>
    <mergeCell ref="C27:D27"/>
    <mergeCell ref="B10:B12"/>
    <mergeCell ref="C9:D9"/>
    <mergeCell ref="C17:D17"/>
    <mergeCell ref="B45:B48"/>
    <mergeCell ref="B68:B70"/>
    <mergeCell ref="C49:D49"/>
    <mergeCell ref="B50:B62"/>
    <mergeCell ref="B64:B66"/>
    <mergeCell ref="B79:B81"/>
    <mergeCell ref="C73:D73"/>
    <mergeCell ref="C71:D71"/>
    <mergeCell ref="B1:E1"/>
    <mergeCell ref="B2:B3"/>
    <mergeCell ref="C2:C3"/>
    <mergeCell ref="D2:D3"/>
    <mergeCell ref="E2:E3"/>
    <mergeCell ref="C130:D130"/>
    <mergeCell ref="C82:D82"/>
    <mergeCell ref="B74:B77"/>
    <mergeCell ref="C124:D124"/>
    <mergeCell ref="C78:D78"/>
    <mergeCell ref="C142:D142"/>
    <mergeCell ref="C129:D129"/>
    <mergeCell ref="B125:B128"/>
    <mergeCell ref="C125:C128"/>
    <mergeCell ref="B130:B141"/>
    <mergeCell ref="B83:B95"/>
    <mergeCell ref="C100:D100"/>
    <mergeCell ref="C98:D98"/>
    <mergeCell ref="C96:D96"/>
    <mergeCell ref="B101:B108"/>
    <mergeCell ref="B147:B153"/>
    <mergeCell ref="C147:D147"/>
    <mergeCell ref="B122:B123"/>
    <mergeCell ref="B166:B177"/>
    <mergeCell ref="C165:D165"/>
    <mergeCell ref="C166:D166"/>
    <mergeCell ref="B161:B164"/>
    <mergeCell ref="B143:B145"/>
    <mergeCell ref="C160:D160"/>
    <mergeCell ref="C152:D152"/>
    <mergeCell ref="B155:B159"/>
    <mergeCell ref="C154:D154"/>
    <mergeCell ref="C109:D109"/>
    <mergeCell ref="C121:D121"/>
    <mergeCell ref="C134:D134"/>
    <mergeCell ref="B113:B120"/>
    <mergeCell ref="B110:B111"/>
    <mergeCell ref="C112:D112"/>
    <mergeCell ref="C135:C141"/>
    <mergeCell ref="C146:D146"/>
  </mergeCells>
  <printOptions/>
  <pageMargins left="0.4" right="0.37" top="0.61" bottom="0.16" header="0.27" footer="0.16"/>
  <pageSetup horizontalDpi="300" verticalDpi="300" orientation="portrait" paperSize="9" scale="82" r:id="rId1"/>
  <rowBreaks count="2" manualBreakCount="2">
    <brk id="77" max="255" man="1"/>
    <brk id="159" max="255" man="1"/>
  </rowBreaks>
  <ignoredErrors>
    <ignoredError sqref="C64:C66 C69" numberStoredAsText="1"/>
    <ignoredError sqref="B40 B44 B9 B98 B82 B100 B13 B71" twoDigitTextYear="1"/>
    <ignoredError sqref="E49:E50 E166 E78" formulaRange="1"/>
    <ignoredError sqref="I97:I100 I71:I82 I38:I44 I24:I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J48"/>
  <sheetViews>
    <sheetView showGridLines="0" zoomScalePageLayoutView="0" workbookViewId="0" topLeftCell="A1">
      <selection activeCell="I45" sqref="I45"/>
    </sheetView>
  </sheetViews>
  <sheetFormatPr defaultColWidth="9.140625" defaultRowHeight="12.75"/>
  <cols>
    <col min="1" max="1" width="1.421875" style="0" customWidth="1"/>
    <col min="2" max="2" width="8.140625" style="0" customWidth="1"/>
    <col min="3" max="3" width="7.7109375" style="96" customWidth="1"/>
    <col min="4" max="4" width="36.00390625" style="0" customWidth="1"/>
    <col min="5" max="5" width="13.28125" style="0" customWidth="1"/>
    <col min="6" max="7" width="12.57421875" style="0" customWidth="1"/>
    <col min="8" max="9" width="13.28125" style="0" customWidth="1"/>
  </cols>
  <sheetData>
    <row r="1" spans="2:6" ht="12.75">
      <c r="B1" s="590" t="s">
        <v>134</v>
      </c>
      <c r="C1" s="590"/>
      <c r="D1" s="590"/>
      <c r="E1" s="590"/>
      <c r="F1" s="391"/>
    </row>
    <row r="2" spans="2:6" ht="13.5" thickBot="1">
      <c r="B2" s="531" t="s">
        <v>135</v>
      </c>
      <c r="C2" s="531"/>
      <c r="D2" s="531"/>
      <c r="E2" s="531"/>
      <c r="F2" s="389"/>
    </row>
    <row r="3" spans="2:8" ht="15.75" customHeight="1" thickBot="1" thickTop="1">
      <c r="B3" s="532" t="s">
        <v>111</v>
      </c>
      <c r="C3" s="505" t="s">
        <v>60</v>
      </c>
      <c r="D3" s="507" t="s">
        <v>126</v>
      </c>
      <c r="E3" s="507" t="s">
        <v>349</v>
      </c>
      <c r="F3" s="534" t="s">
        <v>378</v>
      </c>
      <c r="G3" s="535"/>
      <c r="H3" s="528" t="s">
        <v>350</v>
      </c>
    </row>
    <row r="4" spans="2:8" ht="15.75" customHeight="1" thickBot="1">
      <c r="B4" s="533"/>
      <c r="C4" s="506"/>
      <c r="D4" s="508"/>
      <c r="E4" s="508"/>
      <c r="F4" s="390" t="s">
        <v>347</v>
      </c>
      <c r="G4" s="390" t="s">
        <v>348</v>
      </c>
      <c r="H4" s="529"/>
    </row>
    <row r="5" spans="2:8" s="56" customFormat="1" ht="17.25" thickBot="1" thickTop="1">
      <c r="B5" s="106">
        <v>200</v>
      </c>
      <c r="C5" s="503" t="s">
        <v>118</v>
      </c>
      <c r="D5" s="504"/>
      <c r="E5" s="140">
        <f>E6</f>
        <v>99891</v>
      </c>
      <c r="F5" s="140">
        <f>F6</f>
        <v>0</v>
      </c>
      <c r="G5" s="353">
        <f>G6</f>
        <v>0</v>
      </c>
      <c r="H5" s="375">
        <f>E5+F5+G5</f>
        <v>99891</v>
      </c>
    </row>
    <row r="6" spans="2:8" s="41" customFormat="1" ht="15.75" thickBot="1">
      <c r="B6" s="107">
        <v>230</v>
      </c>
      <c r="C6" s="494" t="s">
        <v>127</v>
      </c>
      <c r="D6" s="502"/>
      <c r="E6" s="199">
        <f>E7+E10</f>
        <v>99891</v>
      </c>
      <c r="F6" s="36">
        <f>F7+F10</f>
        <v>0</v>
      </c>
      <c r="G6" s="158">
        <f>G7+G10</f>
        <v>0</v>
      </c>
      <c r="H6" s="283">
        <f aca="true" t="shared" si="0" ref="H6:H29">E6+F6+G6</f>
        <v>99891</v>
      </c>
    </row>
    <row r="7" spans="2:8" s="45" customFormat="1" ht="13.5" thickBot="1">
      <c r="B7" s="491"/>
      <c r="C7" s="95">
        <v>231</v>
      </c>
      <c r="D7" s="39" t="s">
        <v>131</v>
      </c>
      <c r="E7" s="187">
        <f>SUM(E8:E9)</f>
        <v>48147</v>
      </c>
      <c r="F7" s="3">
        <f>SUM(F8:F9)</f>
        <v>0</v>
      </c>
      <c r="G7" s="302">
        <f>SUM(G8:G9)</f>
        <v>0</v>
      </c>
      <c r="H7" s="282">
        <f t="shared" si="0"/>
        <v>48147</v>
      </c>
    </row>
    <row r="8" spans="2:8" ht="12.75">
      <c r="B8" s="492"/>
      <c r="C8" s="509"/>
      <c r="D8" s="70" t="s">
        <v>279</v>
      </c>
      <c r="E8" s="188">
        <v>39000</v>
      </c>
      <c r="F8" s="59"/>
      <c r="G8" s="295"/>
      <c r="H8" s="407">
        <f t="shared" si="0"/>
        <v>39000</v>
      </c>
    </row>
    <row r="9" spans="2:8" ht="13.5" thickBot="1">
      <c r="B9" s="492"/>
      <c r="C9" s="511"/>
      <c r="D9" s="64" t="s">
        <v>128</v>
      </c>
      <c r="E9" s="189">
        <v>9147</v>
      </c>
      <c r="F9" s="1"/>
      <c r="G9" s="307"/>
      <c r="H9" s="407">
        <f t="shared" si="0"/>
        <v>9147</v>
      </c>
    </row>
    <row r="10" spans="2:8" ht="13.5" thickBot="1">
      <c r="B10" s="492"/>
      <c r="C10" s="100">
        <v>233</v>
      </c>
      <c r="D10" s="2" t="s">
        <v>132</v>
      </c>
      <c r="E10" s="187">
        <f>SUM(E11:E15)</f>
        <v>51744</v>
      </c>
      <c r="F10" s="187">
        <f>SUM(F11:F15)</f>
        <v>0</v>
      </c>
      <c r="G10" s="187">
        <f>SUM(G11:G15)</f>
        <v>0</v>
      </c>
      <c r="H10" s="282">
        <f t="shared" si="0"/>
        <v>51744</v>
      </c>
    </row>
    <row r="11" spans="2:8" ht="12.75">
      <c r="B11" s="492"/>
      <c r="C11" s="509"/>
      <c r="D11" s="61" t="s">
        <v>325</v>
      </c>
      <c r="E11" s="188">
        <v>25794</v>
      </c>
      <c r="F11" s="59"/>
      <c r="G11" s="295"/>
      <c r="H11" s="407">
        <f t="shared" si="0"/>
        <v>25794</v>
      </c>
    </row>
    <row r="12" spans="2:8" s="45" customFormat="1" ht="12.75">
      <c r="B12" s="492"/>
      <c r="C12" s="510"/>
      <c r="D12" s="218" t="s">
        <v>322</v>
      </c>
      <c r="E12" s="252">
        <v>4000</v>
      </c>
      <c r="F12" s="405"/>
      <c r="G12" s="354"/>
      <c r="H12" s="408">
        <f t="shared" si="0"/>
        <v>4000</v>
      </c>
    </row>
    <row r="13" spans="2:8" s="45" customFormat="1" ht="12.75">
      <c r="B13" s="492"/>
      <c r="C13" s="510"/>
      <c r="D13" s="218" t="s">
        <v>323</v>
      </c>
      <c r="E13" s="252">
        <v>14950</v>
      </c>
      <c r="F13" s="405"/>
      <c r="G13" s="354"/>
      <c r="H13" s="408">
        <f t="shared" si="0"/>
        <v>14950</v>
      </c>
    </row>
    <row r="14" spans="2:8" s="45" customFormat="1" ht="12.75">
      <c r="B14" s="492"/>
      <c r="C14" s="510"/>
      <c r="D14" s="218" t="s">
        <v>324</v>
      </c>
      <c r="E14" s="252">
        <v>7000</v>
      </c>
      <c r="F14" s="405"/>
      <c r="G14" s="354"/>
      <c r="H14" s="408">
        <f t="shared" si="0"/>
        <v>7000</v>
      </c>
    </row>
    <row r="15" spans="2:8" ht="13.5" thickBot="1">
      <c r="B15" s="492"/>
      <c r="C15" s="511"/>
      <c r="D15" s="64" t="s">
        <v>199</v>
      </c>
      <c r="E15" s="189"/>
      <c r="F15" s="1"/>
      <c r="G15" s="307"/>
      <c r="H15" s="407">
        <f t="shared" si="0"/>
        <v>0</v>
      </c>
    </row>
    <row r="16" spans="2:8" s="66" customFormat="1" ht="16.5" thickBot="1">
      <c r="B16" s="108">
        <v>300</v>
      </c>
      <c r="C16" s="516" t="s">
        <v>121</v>
      </c>
      <c r="D16" s="598"/>
      <c r="E16" s="402">
        <f>E17+E38</f>
        <v>2545937</v>
      </c>
      <c r="F16" s="402">
        <f>F17+F38</f>
        <v>30000</v>
      </c>
      <c r="G16" s="402">
        <f>G17+G38</f>
        <v>0</v>
      </c>
      <c r="H16" s="376">
        <f>E16+F16+G16</f>
        <v>2575937</v>
      </c>
    </row>
    <row r="17" spans="2:8" s="41" customFormat="1" ht="15.75" thickBot="1">
      <c r="B17" s="107">
        <v>320</v>
      </c>
      <c r="C17" s="494" t="s">
        <v>129</v>
      </c>
      <c r="D17" s="502"/>
      <c r="E17" s="403">
        <f>E18</f>
        <v>2545937</v>
      </c>
      <c r="F17" s="403">
        <f>F18</f>
        <v>30000</v>
      </c>
      <c r="G17" s="403">
        <f>G18</f>
        <v>0</v>
      </c>
      <c r="H17" s="377">
        <f t="shared" si="0"/>
        <v>2575937</v>
      </c>
    </row>
    <row r="18" spans="2:9" s="45" customFormat="1" ht="13.5" thickBot="1">
      <c r="B18" s="593"/>
      <c r="C18" s="95">
        <v>321</v>
      </c>
      <c r="D18" s="2" t="s">
        <v>123</v>
      </c>
      <c r="E18" s="404">
        <f>SUM(E19:E37)</f>
        <v>2545937</v>
      </c>
      <c r="F18" s="404">
        <f>SUM(F19:F37)</f>
        <v>30000</v>
      </c>
      <c r="G18" s="404">
        <f>SUM(G19:G37)</f>
        <v>0</v>
      </c>
      <c r="H18" s="279">
        <f t="shared" si="0"/>
        <v>2575937</v>
      </c>
      <c r="I18" s="57"/>
    </row>
    <row r="19" spans="2:9" ht="12.75">
      <c r="B19" s="594"/>
      <c r="C19" s="595"/>
      <c r="D19" s="227" t="s">
        <v>357</v>
      </c>
      <c r="E19" s="191">
        <v>39074</v>
      </c>
      <c r="F19" s="52"/>
      <c r="G19" s="355"/>
      <c r="H19" s="407">
        <f t="shared" si="0"/>
        <v>39074</v>
      </c>
      <c r="I19" s="37"/>
    </row>
    <row r="20" spans="2:8" ht="12.75">
      <c r="B20" s="594"/>
      <c r="C20" s="596"/>
      <c r="D20" s="227" t="s">
        <v>374</v>
      </c>
      <c r="E20" s="191">
        <v>95000</v>
      </c>
      <c r="F20" s="52"/>
      <c r="G20" s="355"/>
      <c r="H20" s="407">
        <f t="shared" si="0"/>
        <v>95000</v>
      </c>
    </row>
    <row r="21" spans="2:9" ht="12.75">
      <c r="B21" s="594"/>
      <c r="C21" s="596"/>
      <c r="D21" s="62" t="s">
        <v>218</v>
      </c>
      <c r="E21" s="191">
        <v>8000</v>
      </c>
      <c r="F21" s="52"/>
      <c r="G21" s="355"/>
      <c r="H21" s="407">
        <f t="shared" si="0"/>
        <v>8000</v>
      </c>
      <c r="I21" s="37"/>
    </row>
    <row r="22" spans="2:10" ht="12.75">
      <c r="B22" s="594"/>
      <c r="C22" s="596"/>
      <c r="D22" s="45" t="s">
        <v>381</v>
      </c>
      <c r="E22" s="197">
        <v>0</v>
      </c>
      <c r="F22" s="52">
        <v>30000</v>
      </c>
      <c r="G22" s="355"/>
      <c r="H22" s="407">
        <f t="shared" si="0"/>
        <v>30000</v>
      </c>
      <c r="J22" s="37"/>
    </row>
    <row r="23" spans="2:8" ht="12.75" hidden="1">
      <c r="B23" s="594"/>
      <c r="C23" s="596"/>
      <c r="D23" s="62" t="s">
        <v>245</v>
      </c>
      <c r="E23" s="197">
        <v>0</v>
      </c>
      <c r="F23" s="52"/>
      <c r="G23" s="355"/>
      <c r="H23" s="407">
        <f t="shared" si="0"/>
        <v>0</v>
      </c>
    </row>
    <row r="24" spans="2:8" ht="12.75" hidden="1">
      <c r="B24" s="594"/>
      <c r="C24" s="596"/>
      <c r="D24" s="62" t="s">
        <v>257</v>
      </c>
      <c r="E24" s="197">
        <v>0</v>
      </c>
      <c r="F24" s="52"/>
      <c r="G24" s="355"/>
      <c r="H24" s="407">
        <f t="shared" si="0"/>
        <v>0</v>
      </c>
    </row>
    <row r="25" spans="2:9" ht="12.75" hidden="1">
      <c r="B25" s="594"/>
      <c r="C25" s="596"/>
      <c r="D25" s="62" t="s">
        <v>289</v>
      </c>
      <c r="E25" s="197">
        <v>0</v>
      </c>
      <c r="F25" s="52"/>
      <c r="G25" s="355"/>
      <c r="H25" s="407">
        <f t="shared" si="0"/>
        <v>0</v>
      </c>
      <c r="I25" s="37"/>
    </row>
    <row r="26" spans="2:8" ht="12.75" hidden="1">
      <c r="B26" s="594"/>
      <c r="C26" s="596"/>
      <c r="D26" s="62" t="s">
        <v>244</v>
      </c>
      <c r="E26" s="197">
        <v>0</v>
      </c>
      <c r="F26" s="53"/>
      <c r="G26" s="305"/>
      <c r="H26" s="341">
        <f t="shared" si="0"/>
        <v>0</v>
      </c>
    </row>
    <row r="27" spans="2:8" ht="15">
      <c r="B27" s="250"/>
      <c r="C27" s="596"/>
      <c r="D27" s="62" t="s">
        <v>314</v>
      </c>
      <c r="E27" s="197">
        <v>1666624</v>
      </c>
      <c r="F27" s="53"/>
      <c r="G27" s="305"/>
      <c r="H27" s="341">
        <f t="shared" si="0"/>
        <v>1666624</v>
      </c>
    </row>
    <row r="28" spans="2:8" ht="15">
      <c r="B28" s="250"/>
      <c r="C28" s="596"/>
      <c r="D28" s="62" t="s">
        <v>315</v>
      </c>
      <c r="E28" s="197">
        <v>0</v>
      </c>
      <c r="F28" s="53"/>
      <c r="G28" s="305"/>
      <c r="H28" s="341">
        <f t="shared" si="0"/>
        <v>0</v>
      </c>
    </row>
    <row r="29" spans="2:8" ht="15.75" thickBot="1">
      <c r="B29" s="250"/>
      <c r="C29" s="596"/>
      <c r="D29" s="62" t="s">
        <v>316</v>
      </c>
      <c r="E29" s="197">
        <v>737239</v>
      </c>
      <c r="F29" s="53"/>
      <c r="G29" s="305"/>
      <c r="H29" s="341">
        <f t="shared" si="0"/>
        <v>737239</v>
      </c>
    </row>
    <row r="30" spans="2:9" ht="15.75" hidden="1" thickBot="1">
      <c r="B30" s="250"/>
      <c r="C30" s="596"/>
      <c r="D30" s="62" t="s">
        <v>317</v>
      </c>
      <c r="E30" s="197"/>
      <c r="F30" s="53"/>
      <c r="G30" s="305"/>
      <c r="H30" s="244"/>
      <c r="I30" s="37"/>
    </row>
    <row r="31" spans="2:8" ht="15.75" hidden="1" thickBot="1">
      <c r="B31" s="250"/>
      <c r="C31" s="596"/>
      <c r="D31" s="62" t="s">
        <v>318</v>
      </c>
      <c r="E31" s="197"/>
      <c r="F31" s="53"/>
      <c r="G31" s="305"/>
      <c r="H31" s="244"/>
    </row>
    <row r="32" spans="2:8" ht="15.75" hidden="1" thickBot="1">
      <c r="B32" s="250"/>
      <c r="C32" s="596"/>
      <c r="D32" s="62" t="s">
        <v>319</v>
      </c>
      <c r="E32" s="197">
        <v>0</v>
      </c>
      <c r="F32" s="53"/>
      <c r="G32" s="305"/>
      <c r="H32" s="244"/>
    </row>
    <row r="33" spans="2:8" ht="15.75" hidden="1" thickBot="1">
      <c r="B33" s="250"/>
      <c r="C33" s="596"/>
      <c r="D33" s="62" t="s">
        <v>320</v>
      </c>
      <c r="E33" s="197">
        <v>0</v>
      </c>
      <c r="F33" s="53"/>
      <c r="G33" s="305"/>
      <c r="H33" s="244"/>
    </row>
    <row r="34" spans="2:8" ht="15.75" hidden="1" thickBot="1">
      <c r="B34" s="250"/>
      <c r="C34" s="596"/>
      <c r="D34" s="62" t="s">
        <v>321</v>
      </c>
      <c r="E34" s="197"/>
      <c r="F34" s="53"/>
      <c r="G34" s="305"/>
      <c r="H34" s="244"/>
    </row>
    <row r="35" spans="2:8" ht="15.75" hidden="1" thickBot="1">
      <c r="B35" s="250"/>
      <c r="C35" s="596"/>
      <c r="D35" s="62" t="s">
        <v>332</v>
      </c>
      <c r="E35" s="197"/>
      <c r="F35" s="53"/>
      <c r="G35" s="305"/>
      <c r="H35" s="244"/>
    </row>
    <row r="36" spans="2:8" ht="15.75" hidden="1" thickBot="1">
      <c r="B36" s="250"/>
      <c r="C36" s="596"/>
      <c r="D36" s="62"/>
      <c r="E36" s="197"/>
      <c r="F36" s="53"/>
      <c r="G36" s="305"/>
      <c r="H36" s="244"/>
    </row>
    <row r="37" spans="2:8" ht="15.75" hidden="1" thickBot="1">
      <c r="B37" s="250"/>
      <c r="C37" s="597"/>
      <c r="D37" s="64"/>
      <c r="E37" s="251"/>
      <c r="F37" s="54"/>
      <c r="G37" s="306"/>
      <c r="H37" s="243"/>
    </row>
    <row r="38" spans="2:8" s="41" customFormat="1" ht="15.75" hidden="1" thickBot="1">
      <c r="B38" s="109">
        <v>330</v>
      </c>
      <c r="C38" s="494" t="s">
        <v>109</v>
      </c>
      <c r="D38" s="502"/>
      <c r="E38" s="406">
        <f>E39</f>
        <v>0</v>
      </c>
      <c r="F38" s="67"/>
      <c r="G38" s="356">
        <f>G39</f>
        <v>0</v>
      </c>
      <c r="H38" s="378">
        <f>H39</f>
        <v>0</v>
      </c>
    </row>
    <row r="39" spans="2:8" ht="13.5" hidden="1" thickBot="1">
      <c r="B39" s="591"/>
      <c r="C39" s="100">
        <v>332</v>
      </c>
      <c r="D39" s="2" t="s">
        <v>133</v>
      </c>
      <c r="E39" s="187"/>
      <c r="F39" s="3"/>
      <c r="G39" s="357"/>
      <c r="H39" s="236"/>
    </row>
    <row r="40" spans="2:8" ht="12.75" hidden="1">
      <c r="B40" s="592"/>
      <c r="C40" s="509"/>
      <c r="D40" s="224" t="s">
        <v>233</v>
      </c>
      <c r="E40" s="225"/>
      <c r="F40" s="63"/>
      <c r="G40" s="355"/>
      <c r="H40" s="241"/>
    </row>
    <row r="41" spans="2:8" ht="13.5" hidden="1" thickBot="1">
      <c r="B41" s="592"/>
      <c r="C41" s="510"/>
      <c r="D41" s="4"/>
      <c r="E41" s="190"/>
      <c r="F41" s="1"/>
      <c r="G41" s="307"/>
      <c r="H41" s="241"/>
    </row>
    <row r="42" spans="2:8" s="56" customFormat="1" ht="17.25" thickBot="1" thickTop="1">
      <c r="B42" s="110"/>
      <c r="C42" s="111"/>
      <c r="D42" s="86" t="s">
        <v>130</v>
      </c>
      <c r="E42" s="87">
        <f>E16+E5</f>
        <v>2645828</v>
      </c>
      <c r="F42" s="87">
        <f>F16+F5</f>
        <v>30000</v>
      </c>
      <c r="G42" s="308">
        <f>G16+G5</f>
        <v>0</v>
      </c>
      <c r="H42" s="289">
        <f>H16+H5</f>
        <v>2675828</v>
      </c>
    </row>
    <row r="43" ht="13.5" thickTop="1"/>
    <row r="46" ht="12.75">
      <c r="H46" s="37"/>
    </row>
    <row r="48" ht="12.75">
      <c r="H48" s="37"/>
    </row>
  </sheetData>
  <sheetProtection/>
  <mergeCells count="20">
    <mergeCell ref="B1:E1"/>
    <mergeCell ref="B2:E2"/>
    <mergeCell ref="E3:E4"/>
    <mergeCell ref="B39:B41"/>
    <mergeCell ref="C40:C41"/>
    <mergeCell ref="B18:B26"/>
    <mergeCell ref="C38:D38"/>
    <mergeCell ref="C19:C37"/>
    <mergeCell ref="C17:D17"/>
    <mergeCell ref="C16:D16"/>
    <mergeCell ref="C11:C15"/>
    <mergeCell ref="H3:H4"/>
    <mergeCell ref="F3:G3"/>
    <mergeCell ref="B7:B15"/>
    <mergeCell ref="B3:B4"/>
    <mergeCell ref="C8:C9"/>
    <mergeCell ref="C6:D6"/>
    <mergeCell ref="C5:D5"/>
    <mergeCell ref="D3:D4"/>
    <mergeCell ref="C3:C4"/>
  </mergeCells>
  <printOptions/>
  <pageMargins left="0.6" right="0.21" top="0.45" bottom="1" header="0.4921259845" footer="0.492125984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L97"/>
  <sheetViews>
    <sheetView showGridLines="0" zoomScalePageLayoutView="0" workbookViewId="0" topLeftCell="A1">
      <selection activeCell="G20" sqref="G20"/>
    </sheetView>
  </sheetViews>
  <sheetFormatPr defaultColWidth="9.140625" defaultRowHeight="12.75"/>
  <cols>
    <col min="1" max="1" width="1.421875" style="45" customWidth="1"/>
    <col min="2" max="2" width="10.421875" style="45" customWidth="1"/>
    <col min="3" max="3" width="8.140625" style="45" customWidth="1"/>
    <col min="4" max="4" width="31.8515625" style="45" customWidth="1"/>
    <col min="5" max="5" width="11.421875" style="45" customWidth="1"/>
    <col min="6" max="8" width="9.7109375" style="45" customWidth="1"/>
    <col min="9" max="9" width="11.28125" style="45" customWidth="1"/>
    <col min="10" max="10" width="9.140625" style="45" customWidth="1"/>
    <col min="11" max="11" width="11.421875" style="45" bestFit="1" customWidth="1"/>
    <col min="12" max="16384" width="9.140625" style="45" customWidth="1"/>
  </cols>
  <sheetData>
    <row r="1" spans="2:7" ht="13.5" thickBot="1">
      <c r="B1" s="617" t="s">
        <v>136</v>
      </c>
      <c r="C1" s="617"/>
      <c r="D1" s="617"/>
      <c r="E1" s="617"/>
      <c r="F1" s="409"/>
      <c r="G1" s="409"/>
    </row>
    <row r="2" spans="2:9" ht="13.5" customHeight="1" thickBot="1" thickTop="1">
      <c r="B2" s="567" t="s">
        <v>59</v>
      </c>
      <c r="C2" s="618" t="s">
        <v>60</v>
      </c>
      <c r="D2" s="571" t="s">
        <v>61</v>
      </c>
      <c r="E2" s="507" t="s">
        <v>349</v>
      </c>
      <c r="F2" s="534" t="s">
        <v>378</v>
      </c>
      <c r="G2" s="535"/>
      <c r="H2" s="582"/>
      <c r="I2" s="528" t="s">
        <v>350</v>
      </c>
    </row>
    <row r="3" spans="2:9" ht="25.5" customHeight="1" thickBot="1">
      <c r="B3" s="568"/>
      <c r="C3" s="619"/>
      <c r="D3" s="572"/>
      <c r="E3" s="508"/>
      <c r="F3" s="390" t="s">
        <v>351</v>
      </c>
      <c r="G3" s="390" t="s">
        <v>352</v>
      </c>
      <c r="H3" s="390" t="s">
        <v>353</v>
      </c>
      <c r="I3" s="529"/>
    </row>
    <row r="4" spans="2:9" s="41" customFormat="1" ht="16.5" hidden="1" thickBot="1" thickTop="1">
      <c r="B4" s="84" t="s">
        <v>63</v>
      </c>
      <c r="C4" s="616" t="s">
        <v>137</v>
      </c>
      <c r="D4" s="616"/>
      <c r="E4" s="212"/>
      <c r="F4" s="212"/>
      <c r="G4" s="314"/>
      <c r="H4" s="77"/>
      <c r="I4" s="240"/>
    </row>
    <row r="5" spans="2:9" ht="12.75" hidden="1">
      <c r="B5" s="603"/>
      <c r="C5" s="608"/>
      <c r="D5" s="69"/>
      <c r="E5" s="188"/>
      <c r="F5" s="188"/>
      <c r="G5" s="358"/>
      <c r="H5" s="59"/>
      <c r="I5" s="241"/>
    </row>
    <row r="6" spans="2:9" ht="13.5" hidden="1" thickBot="1">
      <c r="B6" s="605"/>
      <c r="C6" s="610"/>
      <c r="D6" s="69"/>
      <c r="E6" s="188"/>
      <c r="F6" s="188"/>
      <c r="G6" s="358"/>
      <c r="H6" s="59"/>
      <c r="I6" s="241"/>
    </row>
    <row r="7" spans="2:11" s="41" customFormat="1" ht="16.5" thickBot="1" thickTop="1">
      <c r="B7" s="78" t="s">
        <v>156</v>
      </c>
      <c r="C7" s="602" t="s">
        <v>13</v>
      </c>
      <c r="D7" s="602"/>
      <c r="E7" s="36">
        <f>SUM(E8:E9)</f>
        <v>10398</v>
      </c>
      <c r="F7" s="36">
        <f>SUM(F8:F9)</f>
        <v>0</v>
      </c>
      <c r="G7" s="36">
        <f>SUM(G8:G9)</f>
        <v>0</v>
      </c>
      <c r="H7" s="36">
        <f>SUM(H8:H9)</f>
        <v>0</v>
      </c>
      <c r="I7" s="283">
        <f>SUM(I8:I9)</f>
        <v>10398</v>
      </c>
      <c r="K7" s="259"/>
    </row>
    <row r="8" spans="2:11" ht="14.25">
      <c r="B8" s="112"/>
      <c r="C8" s="186"/>
      <c r="D8" s="61" t="s">
        <v>218</v>
      </c>
      <c r="E8" s="213">
        <v>10398</v>
      </c>
      <c r="F8" s="213"/>
      <c r="G8" s="47"/>
      <c r="H8" s="361"/>
      <c r="I8" s="415">
        <f>SUM(E8:H8)</f>
        <v>10398</v>
      </c>
      <c r="K8" s="259"/>
    </row>
    <row r="9" spans="2:11" ht="15" thickBot="1">
      <c r="B9" s="112"/>
      <c r="C9" s="73"/>
      <c r="D9" s="4"/>
      <c r="E9" s="190"/>
      <c r="F9" s="190"/>
      <c r="G9" s="358"/>
      <c r="H9" s="358"/>
      <c r="I9" s="407"/>
      <c r="K9" s="259"/>
    </row>
    <row r="10" spans="2:11" s="41" customFormat="1" ht="15.75" thickBot="1">
      <c r="B10" s="78" t="s">
        <v>138</v>
      </c>
      <c r="C10" s="602" t="s">
        <v>139</v>
      </c>
      <c r="D10" s="602"/>
      <c r="E10" s="36">
        <f>SUM(E11:E18)</f>
        <v>2103149</v>
      </c>
      <c r="F10" s="36">
        <f>SUM(F11:F18)</f>
        <v>-2933</v>
      </c>
      <c r="G10" s="36">
        <f>SUM(G11:G18)</f>
        <v>0</v>
      </c>
      <c r="H10" s="36">
        <f>SUM(H11:H18)</f>
        <v>0</v>
      </c>
      <c r="I10" s="283">
        <f>E10+F10+G10+H10</f>
        <v>2100216</v>
      </c>
      <c r="K10" s="259"/>
    </row>
    <row r="11" spans="2:11" ht="14.25">
      <c r="B11" s="604"/>
      <c r="C11" s="614"/>
      <c r="D11" s="69" t="s">
        <v>291</v>
      </c>
      <c r="E11" s="188">
        <v>34237</v>
      </c>
      <c r="F11" s="188">
        <v>-2933</v>
      </c>
      <c r="G11" s="358"/>
      <c r="H11" s="358"/>
      <c r="I11" s="407">
        <f aca="true" t="shared" si="0" ref="I11:I76">E11+F11+G11+H11</f>
        <v>31304</v>
      </c>
      <c r="K11" s="259"/>
    </row>
    <row r="12" spans="2:11" ht="14.25" hidden="1">
      <c r="B12" s="604"/>
      <c r="C12" s="614"/>
      <c r="D12" s="62" t="s">
        <v>255</v>
      </c>
      <c r="E12" s="214">
        <v>0</v>
      </c>
      <c r="F12" s="188"/>
      <c r="G12" s="358"/>
      <c r="H12" s="358"/>
      <c r="I12" s="407">
        <f t="shared" si="0"/>
        <v>0</v>
      </c>
      <c r="K12" s="259"/>
    </row>
    <row r="13" spans="2:11" ht="14.25">
      <c r="B13" s="604"/>
      <c r="C13" s="614"/>
      <c r="D13" s="75" t="s">
        <v>288</v>
      </c>
      <c r="E13" s="215">
        <v>293850</v>
      </c>
      <c r="F13" s="49"/>
      <c r="G13" s="358"/>
      <c r="H13" s="358"/>
      <c r="I13" s="407">
        <f t="shared" si="0"/>
        <v>293850</v>
      </c>
      <c r="J13" s="57"/>
      <c r="K13" s="259"/>
    </row>
    <row r="14" spans="2:11" ht="14.25">
      <c r="B14" s="604"/>
      <c r="C14" s="614"/>
      <c r="D14" s="62" t="s">
        <v>290</v>
      </c>
      <c r="E14" s="214">
        <v>921795</v>
      </c>
      <c r="F14" s="188"/>
      <c r="G14" s="358"/>
      <c r="H14" s="358"/>
      <c r="I14" s="407">
        <f t="shared" si="0"/>
        <v>921795</v>
      </c>
      <c r="J14" s="57"/>
      <c r="K14" s="259"/>
    </row>
    <row r="15" spans="2:11" ht="14.25">
      <c r="B15" s="604"/>
      <c r="C15" s="614"/>
      <c r="D15" s="62" t="s">
        <v>374</v>
      </c>
      <c r="E15" s="214">
        <v>100004</v>
      </c>
      <c r="F15" s="188"/>
      <c r="G15" s="59"/>
      <c r="H15" s="358"/>
      <c r="I15" s="407">
        <f t="shared" si="0"/>
        <v>100004</v>
      </c>
      <c r="J15" s="57"/>
      <c r="K15" s="259"/>
    </row>
    <row r="16" spans="2:11" ht="14.25">
      <c r="B16" s="604"/>
      <c r="C16" s="614"/>
      <c r="D16" s="62" t="s">
        <v>297</v>
      </c>
      <c r="E16" s="214">
        <v>0</v>
      </c>
      <c r="F16" s="188"/>
      <c r="G16" s="358"/>
      <c r="H16" s="358"/>
      <c r="I16" s="407">
        <f t="shared" si="0"/>
        <v>0</v>
      </c>
      <c r="J16" s="57"/>
      <c r="K16" s="259"/>
    </row>
    <row r="17" spans="2:11" ht="14.25">
      <c r="B17" s="604"/>
      <c r="C17" s="614"/>
      <c r="D17" s="62" t="s">
        <v>370</v>
      </c>
      <c r="E17" s="214">
        <v>4792</v>
      </c>
      <c r="F17" s="59"/>
      <c r="G17" s="59"/>
      <c r="H17" s="358"/>
      <c r="I17" s="407">
        <f t="shared" si="0"/>
        <v>4792</v>
      </c>
      <c r="J17" s="57"/>
      <c r="K17" s="259"/>
    </row>
    <row r="18" spans="2:11" ht="15" thickBot="1">
      <c r="B18" s="605"/>
      <c r="C18" s="615"/>
      <c r="D18" s="4" t="s">
        <v>236</v>
      </c>
      <c r="E18" s="190">
        <v>748471</v>
      </c>
      <c r="F18" s="190"/>
      <c r="G18" s="358"/>
      <c r="H18" s="358"/>
      <c r="I18" s="407">
        <f t="shared" si="0"/>
        <v>748471</v>
      </c>
      <c r="J18" s="57"/>
      <c r="K18" s="259"/>
    </row>
    <row r="19" spans="2:11" s="41" customFormat="1" ht="15.75" thickBot="1">
      <c r="B19" s="114" t="s">
        <v>140</v>
      </c>
      <c r="C19" s="602" t="s">
        <v>141</v>
      </c>
      <c r="D19" s="602"/>
      <c r="E19" s="36">
        <f>SUM(E20:E27)</f>
        <v>0</v>
      </c>
      <c r="F19" s="36">
        <f>SUM(F20:F27)</f>
        <v>0</v>
      </c>
      <c r="G19" s="36">
        <f>SUM(G20:G27)</f>
        <v>0</v>
      </c>
      <c r="H19" s="36">
        <f>SUM(H20:H27)</f>
        <v>0</v>
      </c>
      <c r="I19" s="283">
        <f t="shared" si="0"/>
        <v>0</v>
      </c>
      <c r="K19" s="259"/>
    </row>
    <row r="20" spans="2:11" ht="15" thickBot="1">
      <c r="B20" s="112"/>
      <c r="C20" s="73"/>
      <c r="D20" s="62" t="s">
        <v>380</v>
      </c>
      <c r="E20" s="214"/>
      <c r="F20" s="188"/>
      <c r="G20" s="59"/>
      <c r="H20" s="358"/>
      <c r="I20" s="407">
        <f t="shared" si="0"/>
        <v>0</v>
      </c>
      <c r="K20" s="259"/>
    </row>
    <row r="21" spans="2:11" ht="14.25" hidden="1">
      <c r="B21" s="112"/>
      <c r="C21" s="73"/>
      <c r="D21" s="62"/>
      <c r="E21" s="214"/>
      <c r="F21" s="188"/>
      <c r="G21" s="358"/>
      <c r="H21" s="358"/>
      <c r="I21" s="407">
        <f t="shared" si="0"/>
        <v>0</v>
      </c>
      <c r="K21" s="259"/>
    </row>
    <row r="22" spans="2:11" ht="14.25" hidden="1">
      <c r="B22" s="112"/>
      <c r="C22" s="73"/>
      <c r="D22" s="62"/>
      <c r="E22" s="214"/>
      <c r="F22" s="188"/>
      <c r="G22" s="358"/>
      <c r="H22" s="358"/>
      <c r="I22" s="407">
        <f t="shared" si="0"/>
        <v>0</v>
      </c>
      <c r="K22" s="259"/>
    </row>
    <row r="23" spans="2:11" ht="14.25" hidden="1">
      <c r="B23" s="112"/>
      <c r="C23" s="73"/>
      <c r="D23" s="62"/>
      <c r="E23" s="215"/>
      <c r="F23" s="49"/>
      <c r="G23" s="358"/>
      <c r="H23" s="358"/>
      <c r="I23" s="407">
        <f t="shared" si="0"/>
        <v>0</v>
      </c>
      <c r="K23" s="259"/>
    </row>
    <row r="24" spans="2:11" ht="14.25" hidden="1">
      <c r="B24" s="112"/>
      <c r="C24" s="73"/>
      <c r="D24" s="62"/>
      <c r="E24" s="215"/>
      <c r="F24" s="49"/>
      <c r="G24" s="358"/>
      <c r="H24" s="358"/>
      <c r="I24" s="407">
        <f t="shared" si="0"/>
        <v>0</v>
      </c>
      <c r="K24" s="259"/>
    </row>
    <row r="25" spans="2:11" ht="14.25" hidden="1">
      <c r="B25" s="112"/>
      <c r="C25" s="73"/>
      <c r="D25" s="62"/>
      <c r="E25" s="215"/>
      <c r="F25" s="190"/>
      <c r="G25" s="358"/>
      <c r="H25" s="358"/>
      <c r="I25" s="407">
        <f t="shared" si="0"/>
        <v>0</v>
      </c>
      <c r="K25" s="259"/>
    </row>
    <row r="26" spans="2:11" ht="14.25" hidden="1">
      <c r="B26" s="112"/>
      <c r="C26" s="73"/>
      <c r="D26" s="62"/>
      <c r="E26" s="215"/>
      <c r="F26" s="190"/>
      <c r="G26" s="358"/>
      <c r="H26" s="358"/>
      <c r="I26" s="407">
        <f t="shared" si="0"/>
        <v>0</v>
      </c>
      <c r="K26" s="259"/>
    </row>
    <row r="27" spans="2:11" ht="15" hidden="1" thickBot="1">
      <c r="B27" s="112"/>
      <c r="C27" s="73"/>
      <c r="D27" s="62"/>
      <c r="E27" s="215"/>
      <c r="F27" s="190"/>
      <c r="G27" s="358"/>
      <c r="H27" s="358"/>
      <c r="I27" s="407">
        <f t="shared" si="0"/>
        <v>0</v>
      </c>
      <c r="K27" s="259"/>
    </row>
    <row r="28" spans="2:11" s="41" customFormat="1" ht="15.75" thickBot="1">
      <c r="B28" s="167" t="s">
        <v>27</v>
      </c>
      <c r="C28" s="602" t="s">
        <v>28</v>
      </c>
      <c r="D28" s="602"/>
      <c r="E28" s="36">
        <f>SUM(E29:E33)</f>
        <v>11988</v>
      </c>
      <c r="F28" s="36">
        <f>SUM(F29:F33)</f>
        <v>2341</v>
      </c>
      <c r="G28" s="36">
        <f>SUM(G29:G33)</f>
        <v>14682</v>
      </c>
      <c r="H28" s="36">
        <f>SUM(H29:H33)</f>
        <v>0</v>
      </c>
      <c r="I28" s="283">
        <f>E28+F28+G28+H28</f>
        <v>29011</v>
      </c>
      <c r="K28" s="259"/>
    </row>
    <row r="29" spans="2:11" ht="14.25">
      <c r="B29" s="152"/>
      <c r="C29" s="72"/>
      <c r="D29" s="61" t="s">
        <v>367</v>
      </c>
      <c r="E29" s="213">
        <v>11988</v>
      </c>
      <c r="F29" s="188"/>
      <c r="G29" s="59"/>
      <c r="H29" s="358"/>
      <c r="I29" s="407">
        <f t="shared" si="0"/>
        <v>11988</v>
      </c>
      <c r="K29" s="259"/>
    </row>
    <row r="30" spans="2:11" ht="15" thickBot="1">
      <c r="B30" s="112"/>
      <c r="C30" s="73"/>
      <c r="D30" s="69" t="s">
        <v>383</v>
      </c>
      <c r="E30" s="188"/>
      <c r="F30" s="188">
        <v>2341</v>
      </c>
      <c r="G30" s="59">
        <v>14682</v>
      </c>
      <c r="H30" s="358"/>
      <c r="I30" s="407">
        <f t="shared" si="0"/>
        <v>17023</v>
      </c>
      <c r="K30" s="259"/>
    </row>
    <row r="31" spans="2:11" ht="14.25" hidden="1">
      <c r="B31" s="112"/>
      <c r="C31" s="73"/>
      <c r="D31" s="62" t="s">
        <v>336</v>
      </c>
      <c r="E31" s="188"/>
      <c r="F31" s="188"/>
      <c r="G31" s="358"/>
      <c r="H31" s="358"/>
      <c r="I31" s="407">
        <f t="shared" si="0"/>
        <v>0</v>
      </c>
      <c r="K31" s="259"/>
    </row>
    <row r="32" spans="2:11" ht="14.25" hidden="1">
      <c r="B32" s="112"/>
      <c r="C32" s="73"/>
      <c r="D32" s="4" t="s">
        <v>293</v>
      </c>
      <c r="E32" s="214"/>
      <c r="F32" s="188"/>
      <c r="G32" s="358"/>
      <c r="H32" s="358"/>
      <c r="I32" s="407">
        <f t="shared" si="0"/>
        <v>0</v>
      </c>
      <c r="K32" s="259"/>
    </row>
    <row r="33" spans="2:11" ht="15" hidden="1" thickBot="1">
      <c r="B33" s="113"/>
      <c r="C33" s="74"/>
      <c r="D33" s="62" t="s">
        <v>292</v>
      </c>
      <c r="E33" s="189"/>
      <c r="F33" s="190"/>
      <c r="G33" s="358"/>
      <c r="H33" s="358"/>
      <c r="I33" s="407">
        <f t="shared" si="0"/>
        <v>0</v>
      </c>
      <c r="K33" s="259"/>
    </row>
    <row r="34" spans="2:11" s="41" customFormat="1" ht="15.75" thickBot="1">
      <c r="B34" s="142" t="s">
        <v>142</v>
      </c>
      <c r="C34" s="602" t="s">
        <v>143</v>
      </c>
      <c r="D34" s="602"/>
      <c r="E34" s="199"/>
      <c r="F34" s="199"/>
      <c r="G34" s="312"/>
      <c r="H34" s="312"/>
      <c r="I34" s="283">
        <f t="shared" si="0"/>
        <v>0</v>
      </c>
      <c r="K34" s="259"/>
    </row>
    <row r="35" spans="2:11" ht="15" thickBot="1">
      <c r="B35" s="112"/>
      <c r="C35" s="73"/>
      <c r="D35" s="178"/>
      <c r="E35" s="190"/>
      <c r="F35" s="190"/>
      <c r="G35" s="362"/>
      <c r="H35" s="362"/>
      <c r="I35" s="411">
        <f t="shared" si="0"/>
        <v>0</v>
      </c>
      <c r="K35" s="259"/>
    </row>
    <row r="36" spans="2:11" ht="15.75" thickBot="1">
      <c r="B36" s="78" t="s">
        <v>159</v>
      </c>
      <c r="C36" s="494" t="s">
        <v>160</v>
      </c>
      <c r="D36" s="502"/>
      <c r="E36" s="36">
        <f>SUM(E37:E41)</f>
        <v>1796993</v>
      </c>
      <c r="F36" s="36">
        <f>SUM(F37:F41)</f>
        <v>0</v>
      </c>
      <c r="G36" s="36">
        <f>SUM(G37:G41)</f>
        <v>0</v>
      </c>
      <c r="H36" s="36">
        <f>SUM(H37:H41)</f>
        <v>0</v>
      </c>
      <c r="I36" s="283">
        <f>E36+F36+G36+H36</f>
        <v>1796993</v>
      </c>
      <c r="K36" s="259"/>
    </row>
    <row r="37" spans="2:11" ht="14.25">
      <c r="B37" s="152"/>
      <c r="C37" s="72"/>
      <c r="D37" s="61" t="s">
        <v>318</v>
      </c>
      <c r="E37" s="213">
        <v>21048</v>
      </c>
      <c r="F37" s="188"/>
      <c r="G37" s="59"/>
      <c r="H37" s="358"/>
      <c r="I37" s="407">
        <f t="shared" si="0"/>
        <v>21048</v>
      </c>
      <c r="J37" s="57"/>
      <c r="K37" s="259"/>
    </row>
    <row r="38" spans="2:12" ht="15" thickBot="1">
      <c r="B38" s="113"/>
      <c r="C38" s="74"/>
      <c r="D38" s="64" t="s">
        <v>246</v>
      </c>
      <c r="E38" s="189">
        <v>1775945</v>
      </c>
      <c r="F38" s="410"/>
      <c r="G38" s="478"/>
      <c r="H38" s="364"/>
      <c r="I38" s="412">
        <f t="shared" si="0"/>
        <v>1775945</v>
      </c>
      <c r="K38" s="259"/>
      <c r="L38" s="57"/>
    </row>
    <row r="39" spans="2:11" ht="14.25" hidden="1">
      <c r="B39" s="112"/>
      <c r="C39" s="73"/>
      <c r="D39" s="4" t="s">
        <v>332</v>
      </c>
      <c r="E39" s="190"/>
      <c r="F39" s="190"/>
      <c r="G39" s="358"/>
      <c r="H39" s="358"/>
      <c r="I39" s="407">
        <f t="shared" si="0"/>
        <v>0</v>
      </c>
      <c r="K39" s="259"/>
    </row>
    <row r="40" spans="2:11" ht="14.25" hidden="1">
      <c r="B40" s="112"/>
      <c r="C40" s="73"/>
      <c r="D40" s="75" t="s">
        <v>320</v>
      </c>
      <c r="E40" s="215"/>
      <c r="F40" s="190"/>
      <c r="G40" s="358"/>
      <c r="H40" s="358"/>
      <c r="I40" s="407">
        <f t="shared" si="0"/>
        <v>0</v>
      </c>
      <c r="K40" s="259"/>
    </row>
    <row r="41" spans="2:11" ht="15" hidden="1" thickBot="1">
      <c r="B41" s="113"/>
      <c r="C41" s="74"/>
      <c r="D41" s="64" t="s">
        <v>321</v>
      </c>
      <c r="E41" s="189"/>
      <c r="F41" s="189"/>
      <c r="G41" s="360"/>
      <c r="H41" s="360"/>
      <c r="I41" s="413">
        <f t="shared" si="0"/>
        <v>0</v>
      </c>
      <c r="K41" s="259"/>
    </row>
    <row r="42" spans="2:11" s="41" customFormat="1" ht="15.75" thickBot="1">
      <c r="B42" s="142" t="s">
        <v>144</v>
      </c>
      <c r="C42" s="616" t="s">
        <v>145</v>
      </c>
      <c r="D42" s="616"/>
      <c r="E42" s="208">
        <f>SUM(E43:E44)</f>
        <v>5000</v>
      </c>
      <c r="F42" s="208">
        <v>0</v>
      </c>
      <c r="G42" s="208">
        <f>SUM(G43:G44)</f>
        <v>0</v>
      </c>
      <c r="H42" s="208">
        <v>0</v>
      </c>
      <c r="I42" s="330">
        <f>E42+F42+G42+H42</f>
        <v>5000</v>
      </c>
      <c r="K42" s="259"/>
    </row>
    <row r="43" spans="2:11" s="258" customFormat="1" ht="13.5" customHeight="1">
      <c r="B43" s="576"/>
      <c r="C43" s="612"/>
      <c r="D43" s="15" t="s">
        <v>359</v>
      </c>
      <c r="E43" s="216">
        <v>5000</v>
      </c>
      <c r="F43" s="216"/>
      <c r="G43" s="16"/>
      <c r="H43" s="363"/>
      <c r="I43" s="414">
        <f t="shared" si="0"/>
        <v>5000</v>
      </c>
      <c r="K43" s="259"/>
    </row>
    <row r="44" spans="2:11" ht="15" thickBot="1">
      <c r="B44" s="578"/>
      <c r="C44" s="613"/>
      <c r="D44" s="17"/>
      <c r="E44" s="190"/>
      <c r="F44" s="190"/>
      <c r="G44" s="362"/>
      <c r="H44" s="362"/>
      <c r="I44" s="411">
        <f t="shared" si="0"/>
        <v>0</v>
      </c>
      <c r="K44" s="259"/>
    </row>
    <row r="45" spans="2:11" s="41" customFormat="1" ht="15.75" thickBot="1">
      <c r="B45" s="114" t="s">
        <v>146</v>
      </c>
      <c r="C45" s="602" t="s">
        <v>147</v>
      </c>
      <c r="D45" s="602"/>
      <c r="E45" s="36">
        <f>SUM(E46:E64)</f>
        <v>27521</v>
      </c>
      <c r="F45" s="36">
        <f>SUM(F46:F64)</f>
        <v>0</v>
      </c>
      <c r="G45" s="36">
        <f>SUM(G46:G64)</f>
        <v>0</v>
      </c>
      <c r="H45" s="36">
        <f>SUM(H46:H64)</f>
        <v>0</v>
      </c>
      <c r="I45" s="283">
        <f>E45+F45+G45+H45</f>
        <v>27521</v>
      </c>
      <c r="K45" s="259"/>
    </row>
    <row r="46" spans="2:11" ht="14.25" hidden="1">
      <c r="B46" s="603"/>
      <c r="C46" s="608"/>
      <c r="D46" s="253" t="s">
        <v>286</v>
      </c>
      <c r="E46" s="213"/>
      <c r="F46" s="213"/>
      <c r="G46" s="361"/>
      <c r="H46" s="361"/>
      <c r="I46" s="415">
        <f t="shared" si="0"/>
        <v>0</v>
      </c>
      <c r="J46" s="57"/>
      <c r="K46" s="259"/>
    </row>
    <row r="47" spans="2:11" ht="14.25" hidden="1">
      <c r="B47" s="604"/>
      <c r="C47" s="609"/>
      <c r="D47" s="254" t="s">
        <v>287</v>
      </c>
      <c r="E47" s="214"/>
      <c r="F47" s="188"/>
      <c r="G47" s="358"/>
      <c r="H47" s="358"/>
      <c r="I47" s="407">
        <f t="shared" si="0"/>
        <v>0</v>
      </c>
      <c r="K47" s="259"/>
    </row>
    <row r="48" spans="2:11" ht="14.25" hidden="1">
      <c r="B48" s="604"/>
      <c r="C48" s="609"/>
      <c r="D48" s="254" t="s">
        <v>270</v>
      </c>
      <c r="E48" s="214"/>
      <c r="F48" s="188"/>
      <c r="G48" s="358"/>
      <c r="H48" s="358"/>
      <c r="I48" s="407">
        <f t="shared" si="0"/>
        <v>0</v>
      </c>
      <c r="K48" s="259"/>
    </row>
    <row r="49" spans="2:11" ht="14.25" hidden="1">
      <c r="B49" s="604"/>
      <c r="C49" s="609"/>
      <c r="D49" s="254" t="s">
        <v>217</v>
      </c>
      <c r="E49" s="214"/>
      <c r="F49" s="188"/>
      <c r="G49" s="358"/>
      <c r="H49" s="358"/>
      <c r="I49" s="407">
        <f t="shared" si="0"/>
        <v>0</v>
      </c>
      <c r="K49" s="259"/>
    </row>
    <row r="50" spans="2:11" ht="14.25" hidden="1">
      <c r="B50" s="604"/>
      <c r="C50" s="609"/>
      <c r="D50" s="254" t="s">
        <v>251</v>
      </c>
      <c r="E50" s="214"/>
      <c r="F50" s="188"/>
      <c r="G50" s="358"/>
      <c r="H50" s="358"/>
      <c r="I50" s="407">
        <f t="shared" si="0"/>
        <v>0</v>
      </c>
      <c r="K50" s="259"/>
    </row>
    <row r="51" spans="2:11" ht="14.25" hidden="1">
      <c r="B51" s="604"/>
      <c r="C51" s="609"/>
      <c r="D51" s="270" t="s">
        <v>280</v>
      </c>
      <c r="E51" s="215"/>
      <c r="F51" s="190"/>
      <c r="G51" s="358"/>
      <c r="H51" s="358"/>
      <c r="I51" s="407">
        <f t="shared" si="0"/>
        <v>0</v>
      </c>
      <c r="K51" s="259"/>
    </row>
    <row r="52" spans="2:11" ht="14.25" hidden="1">
      <c r="B52" s="604"/>
      <c r="C52" s="609"/>
      <c r="D52" s="255" t="s">
        <v>281</v>
      </c>
      <c r="E52" s="215"/>
      <c r="F52" s="190"/>
      <c r="G52" s="358"/>
      <c r="H52" s="358"/>
      <c r="I52" s="407">
        <f t="shared" si="0"/>
        <v>0</v>
      </c>
      <c r="K52" s="259"/>
    </row>
    <row r="53" spans="2:11" ht="14.25" hidden="1">
      <c r="B53" s="604"/>
      <c r="C53" s="609"/>
      <c r="D53" s="254" t="s">
        <v>282</v>
      </c>
      <c r="E53" s="215"/>
      <c r="F53" s="190"/>
      <c r="G53" s="358"/>
      <c r="H53" s="358"/>
      <c r="I53" s="407">
        <f t="shared" si="0"/>
        <v>0</v>
      </c>
      <c r="K53" s="259"/>
    </row>
    <row r="54" spans="2:11" ht="14.25" hidden="1">
      <c r="B54" s="604"/>
      <c r="C54" s="609"/>
      <c r="D54" s="62" t="s">
        <v>305</v>
      </c>
      <c r="E54" s="214"/>
      <c r="F54" s="214"/>
      <c r="G54" s="359"/>
      <c r="H54" s="359"/>
      <c r="I54" s="341">
        <f t="shared" si="0"/>
        <v>0</v>
      </c>
      <c r="K54" s="259"/>
    </row>
    <row r="55" spans="2:11" ht="14.25">
      <c r="B55" s="604"/>
      <c r="C55" s="609"/>
      <c r="D55" s="62" t="s">
        <v>326</v>
      </c>
      <c r="E55" s="214">
        <v>8500</v>
      </c>
      <c r="F55" s="214"/>
      <c r="G55" s="359"/>
      <c r="H55" s="359"/>
      <c r="I55" s="341">
        <f t="shared" si="0"/>
        <v>8500</v>
      </c>
      <c r="K55" s="259"/>
    </row>
    <row r="56" spans="2:11" ht="14.25" hidden="1">
      <c r="B56" s="604"/>
      <c r="C56" s="609"/>
      <c r="D56" s="62"/>
      <c r="E56" s="214"/>
      <c r="F56" s="214"/>
      <c r="G56" s="359"/>
      <c r="H56" s="359"/>
      <c r="I56" s="341"/>
      <c r="K56" s="259"/>
    </row>
    <row r="57" spans="2:11" ht="12.75" customHeight="1" hidden="1">
      <c r="B57" s="604"/>
      <c r="C57" s="609"/>
      <c r="D57" s="62" t="s">
        <v>334</v>
      </c>
      <c r="E57" s="214">
        <v>0</v>
      </c>
      <c r="F57" s="214"/>
      <c r="G57" s="359"/>
      <c r="H57" s="359"/>
      <c r="I57" s="341">
        <f t="shared" si="0"/>
        <v>0</v>
      </c>
      <c r="K57" s="259"/>
    </row>
    <row r="58" spans="2:11" ht="14.25">
      <c r="B58" s="604"/>
      <c r="C58" s="609"/>
      <c r="D58" s="62" t="s">
        <v>327</v>
      </c>
      <c r="E58" s="214">
        <v>0</v>
      </c>
      <c r="F58" s="214"/>
      <c r="G58" s="359"/>
      <c r="H58" s="359"/>
      <c r="I58" s="341">
        <f t="shared" si="0"/>
        <v>0</v>
      </c>
      <c r="K58" s="259"/>
    </row>
    <row r="59" spans="2:11" ht="14.25">
      <c r="B59" s="604"/>
      <c r="C59" s="609"/>
      <c r="D59" s="62" t="s">
        <v>371</v>
      </c>
      <c r="E59" s="214">
        <v>2051</v>
      </c>
      <c r="F59" s="49"/>
      <c r="G59" s="49"/>
      <c r="H59" s="359"/>
      <c r="I59" s="341">
        <f t="shared" si="0"/>
        <v>2051</v>
      </c>
      <c r="K59" s="259"/>
    </row>
    <row r="60" spans="2:11" ht="14.25">
      <c r="B60" s="604"/>
      <c r="C60" s="609"/>
      <c r="D60" s="62" t="s">
        <v>328</v>
      </c>
      <c r="E60" s="214">
        <v>1500</v>
      </c>
      <c r="F60" s="214"/>
      <c r="G60" s="359"/>
      <c r="H60" s="359"/>
      <c r="I60" s="341">
        <f t="shared" si="0"/>
        <v>1500</v>
      </c>
      <c r="J60" s="57"/>
      <c r="K60" s="259"/>
    </row>
    <row r="61" spans="2:11" ht="14.25">
      <c r="B61" s="604"/>
      <c r="C61" s="609"/>
      <c r="D61" s="62" t="s">
        <v>329</v>
      </c>
      <c r="E61" s="214">
        <v>7000</v>
      </c>
      <c r="F61" s="214"/>
      <c r="G61" s="359"/>
      <c r="H61" s="359"/>
      <c r="I61" s="341">
        <f t="shared" si="0"/>
        <v>7000</v>
      </c>
      <c r="K61" s="259"/>
    </row>
    <row r="62" spans="2:11" ht="13.5" customHeight="1">
      <c r="B62" s="604"/>
      <c r="C62" s="609"/>
      <c r="D62" s="62" t="s">
        <v>330</v>
      </c>
      <c r="E62" s="214">
        <v>8090</v>
      </c>
      <c r="F62" s="214"/>
      <c r="G62" s="359"/>
      <c r="H62" s="359"/>
      <c r="I62" s="341">
        <f t="shared" si="0"/>
        <v>8090</v>
      </c>
      <c r="K62" s="259"/>
    </row>
    <row r="63" spans="2:9" ht="15" customHeight="1" thickBot="1">
      <c r="B63" s="604"/>
      <c r="C63" s="609"/>
      <c r="D63" s="62" t="s">
        <v>365</v>
      </c>
      <c r="E63" s="214">
        <v>380</v>
      </c>
      <c r="F63" s="214"/>
      <c r="G63" s="49"/>
      <c r="H63" s="359"/>
      <c r="I63" s="341">
        <f t="shared" si="0"/>
        <v>380</v>
      </c>
    </row>
    <row r="64" spans="2:9" ht="13.5" customHeight="1" hidden="1" thickBot="1">
      <c r="B64" s="605"/>
      <c r="C64" s="610"/>
      <c r="D64" s="64"/>
      <c r="E64" s="189"/>
      <c r="F64" s="189"/>
      <c r="G64" s="360"/>
      <c r="H64" s="360"/>
      <c r="I64" s="413">
        <f t="shared" si="0"/>
        <v>0</v>
      </c>
    </row>
    <row r="65" spans="2:9" ht="15.75" customHeight="1" hidden="1" thickBot="1" thickTop="1">
      <c r="B65" s="98" t="s">
        <v>152</v>
      </c>
      <c r="C65" s="514" t="s">
        <v>153</v>
      </c>
      <c r="D65" s="515"/>
      <c r="E65" s="208"/>
      <c r="F65" s="208"/>
      <c r="G65" s="314"/>
      <c r="H65" s="314">
        <f>IF(E65=0,0,#REF!/E65)</f>
        <v>0</v>
      </c>
      <c r="I65" s="330">
        <f t="shared" si="0"/>
        <v>0</v>
      </c>
    </row>
    <row r="66" spans="2:9" ht="13.5" customHeight="1" hidden="1">
      <c r="B66" s="112"/>
      <c r="C66" s="73"/>
      <c r="D66" s="62" t="s">
        <v>209</v>
      </c>
      <c r="E66" s="214"/>
      <c r="F66" s="214"/>
      <c r="G66" s="359"/>
      <c r="H66" s="359"/>
      <c r="I66" s="341">
        <f t="shared" si="0"/>
        <v>0</v>
      </c>
    </row>
    <row r="67" spans="2:9" ht="13.5" customHeight="1" hidden="1">
      <c r="B67" s="112"/>
      <c r="C67" s="73"/>
      <c r="D67" s="62"/>
      <c r="E67" s="214"/>
      <c r="F67" s="214"/>
      <c r="G67" s="359"/>
      <c r="H67" s="359"/>
      <c r="I67" s="341">
        <f t="shared" si="0"/>
        <v>0</v>
      </c>
    </row>
    <row r="68" spans="2:9" ht="16.5" customHeight="1" hidden="1" thickBot="1">
      <c r="B68" s="112"/>
      <c r="C68" s="73"/>
      <c r="D68" s="75"/>
      <c r="E68" s="215"/>
      <c r="F68" s="215"/>
      <c r="G68" s="386"/>
      <c r="H68" s="386"/>
      <c r="I68" s="416">
        <f t="shared" si="0"/>
        <v>0</v>
      </c>
    </row>
    <row r="69" spans="2:9" ht="16.5" thickBot="1" thickTop="1">
      <c r="B69" s="387" t="s">
        <v>148</v>
      </c>
      <c r="C69" s="601" t="s">
        <v>149</v>
      </c>
      <c r="D69" s="601"/>
      <c r="E69" s="379">
        <f>SUM(E70:E71)</f>
        <v>6455</v>
      </c>
      <c r="F69" s="379">
        <f>SUM(F70:F71)</f>
        <v>0</v>
      </c>
      <c r="G69" s="379">
        <f>SUM(G70:G71)</f>
        <v>0</v>
      </c>
      <c r="H69" s="379">
        <f>SUM(H70:H71)</f>
        <v>0</v>
      </c>
      <c r="I69" s="285">
        <f t="shared" si="0"/>
        <v>6455</v>
      </c>
    </row>
    <row r="70" spans="2:10" ht="13.5" thickBot="1">
      <c r="B70" s="603"/>
      <c r="C70" s="608"/>
      <c r="D70" s="61" t="s">
        <v>362</v>
      </c>
      <c r="E70" s="213">
        <v>6455</v>
      </c>
      <c r="F70" s="213"/>
      <c r="G70" s="47"/>
      <c r="H70" s="361"/>
      <c r="I70" s="415">
        <f t="shared" si="0"/>
        <v>6455</v>
      </c>
      <c r="J70" s="57"/>
    </row>
    <row r="71" spans="2:9" ht="13.5" hidden="1" thickBot="1">
      <c r="B71" s="605"/>
      <c r="C71" s="610"/>
      <c r="D71" s="64" t="s">
        <v>344</v>
      </c>
      <c r="E71" s="189"/>
      <c r="F71" s="410"/>
      <c r="G71" s="478"/>
      <c r="H71" s="364"/>
      <c r="I71" s="412">
        <f t="shared" si="0"/>
        <v>0</v>
      </c>
    </row>
    <row r="72" spans="2:9" ht="15.75" thickBot="1">
      <c r="B72" s="114" t="s">
        <v>256</v>
      </c>
      <c r="C72" s="602" t="s">
        <v>38</v>
      </c>
      <c r="D72" s="602"/>
      <c r="E72" s="36">
        <f>SUM(E73:E74)</f>
        <v>26105</v>
      </c>
      <c r="F72" s="36">
        <f>SUM(F73:F74)</f>
        <v>0</v>
      </c>
      <c r="G72" s="36">
        <f>SUM(G73:G74)</f>
        <v>0</v>
      </c>
      <c r="H72" s="36">
        <f>SUM(H73:H74)</f>
        <v>0</v>
      </c>
      <c r="I72" s="283">
        <f t="shared" si="0"/>
        <v>26105</v>
      </c>
    </row>
    <row r="73" spans="2:9" ht="12.75">
      <c r="B73" s="603"/>
      <c r="C73" s="608"/>
      <c r="D73" s="61" t="s">
        <v>211</v>
      </c>
      <c r="E73" s="213">
        <v>7000</v>
      </c>
      <c r="F73" s="188"/>
      <c r="G73" s="59"/>
      <c r="H73" s="59"/>
      <c r="I73" s="407">
        <f t="shared" si="0"/>
        <v>7000</v>
      </c>
    </row>
    <row r="74" spans="2:12" ht="13.5" thickBot="1">
      <c r="B74" s="605"/>
      <c r="C74" s="610"/>
      <c r="D74" s="64" t="s">
        <v>285</v>
      </c>
      <c r="E74" s="189">
        <v>19105</v>
      </c>
      <c r="F74" s="51"/>
      <c r="G74" s="51"/>
      <c r="H74" s="51"/>
      <c r="I74" s="413">
        <f t="shared" si="0"/>
        <v>19105</v>
      </c>
      <c r="L74" s="57"/>
    </row>
    <row r="75" spans="2:9" ht="15.75" thickBot="1">
      <c r="B75" s="142" t="s">
        <v>252</v>
      </c>
      <c r="C75" s="494" t="s">
        <v>41</v>
      </c>
      <c r="D75" s="502"/>
      <c r="E75" s="208"/>
      <c r="F75" s="208"/>
      <c r="G75" s="77">
        <f>G76</f>
        <v>5500</v>
      </c>
      <c r="H75" s="77"/>
      <c r="I75" s="330">
        <f t="shared" si="0"/>
        <v>5500</v>
      </c>
    </row>
    <row r="76" spans="2:9" ht="13.5" thickBot="1">
      <c r="B76" s="112"/>
      <c r="C76" s="73"/>
      <c r="D76" s="166" t="s">
        <v>223</v>
      </c>
      <c r="E76" s="190"/>
      <c r="F76" s="190"/>
      <c r="G76" s="49">
        <v>5500</v>
      </c>
      <c r="H76" s="49">
        <f>IF(E76=0,0,#REF!/E76)</f>
        <v>0</v>
      </c>
      <c r="I76" s="341">
        <f t="shared" si="0"/>
        <v>5500</v>
      </c>
    </row>
    <row r="77" spans="2:9" ht="15.75" thickBot="1">
      <c r="B77" s="271" t="s">
        <v>150</v>
      </c>
      <c r="C77" s="611" t="s">
        <v>42</v>
      </c>
      <c r="D77" s="611"/>
      <c r="E77" s="36">
        <f>SUM(E78:E84)</f>
        <v>18320</v>
      </c>
      <c r="F77" s="36">
        <f>SUM(F78:F84)</f>
        <v>-3887</v>
      </c>
      <c r="G77" s="36">
        <f>SUM(G78:G84)</f>
        <v>30000</v>
      </c>
      <c r="H77" s="36">
        <f>SUM(H78:H84)</f>
        <v>0</v>
      </c>
      <c r="I77" s="283">
        <f>SUM(I78:I84)</f>
        <v>44433</v>
      </c>
    </row>
    <row r="78" spans="2:12" ht="12.75">
      <c r="B78" s="603"/>
      <c r="C78" s="608"/>
      <c r="D78" s="62" t="s">
        <v>358</v>
      </c>
      <c r="E78" s="214">
        <v>3000</v>
      </c>
      <c r="F78" s="188"/>
      <c r="G78" s="59"/>
      <c r="H78" s="358"/>
      <c r="I78" s="407">
        <f aca="true" t="shared" si="1" ref="I78:I87">E78+F78+G78+H78</f>
        <v>3000</v>
      </c>
      <c r="J78" s="57"/>
      <c r="L78" s="57"/>
    </row>
    <row r="79" spans="2:9" ht="12.75">
      <c r="B79" s="604"/>
      <c r="C79" s="609"/>
      <c r="D79" s="62" t="s">
        <v>363</v>
      </c>
      <c r="E79" s="214">
        <v>6820</v>
      </c>
      <c r="F79" s="188">
        <v>-6820</v>
      </c>
      <c r="G79" s="59"/>
      <c r="H79" s="358"/>
      <c r="I79" s="407">
        <f t="shared" si="1"/>
        <v>0</v>
      </c>
    </row>
    <row r="80" spans="2:9" ht="12.75">
      <c r="B80" s="604"/>
      <c r="C80" s="609"/>
      <c r="D80" s="62" t="s">
        <v>381</v>
      </c>
      <c r="E80" s="214"/>
      <c r="F80" s="188">
        <v>2933</v>
      </c>
      <c r="G80" s="59">
        <v>30000</v>
      </c>
      <c r="H80" s="358"/>
      <c r="I80" s="407">
        <f t="shared" si="1"/>
        <v>32933</v>
      </c>
    </row>
    <row r="81" spans="2:10" ht="12.75">
      <c r="B81" s="604"/>
      <c r="C81" s="609"/>
      <c r="D81" s="62" t="s">
        <v>262</v>
      </c>
      <c r="E81" s="214"/>
      <c r="F81" s="188"/>
      <c r="G81" s="59"/>
      <c r="H81" s="358"/>
      <c r="I81" s="407">
        <f t="shared" si="1"/>
        <v>0</v>
      </c>
      <c r="J81" s="57"/>
    </row>
    <row r="82" spans="2:9" ht="12.75">
      <c r="B82" s="604"/>
      <c r="C82" s="609"/>
      <c r="D82" s="62" t="s">
        <v>231</v>
      </c>
      <c r="E82" s="214"/>
      <c r="F82" s="188"/>
      <c r="G82" s="59"/>
      <c r="H82" s="358"/>
      <c r="I82" s="407">
        <f t="shared" si="1"/>
        <v>0</v>
      </c>
    </row>
    <row r="83" spans="2:9" ht="12.75">
      <c r="B83" s="604"/>
      <c r="C83" s="609"/>
      <c r="D83" s="62" t="s">
        <v>303</v>
      </c>
      <c r="E83" s="215"/>
      <c r="F83" s="190"/>
      <c r="G83" s="59"/>
      <c r="H83" s="358"/>
      <c r="I83" s="407">
        <f t="shared" si="1"/>
        <v>0</v>
      </c>
    </row>
    <row r="84" spans="2:9" ht="13.5" thickBot="1">
      <c r="B84" s="605"/>
      <c r="C84" s="610"/>
      <c r="D84" s="75" t="s">
        <v>361</v>
      </c>
      <c r="E84" s="215">
        <v>8500</v>
      </c>
      <c r="F84" s="215"/>
      <c r="G84" s="49"/>
      <c r="H84" s="359"/>
      <c r="I84" s="341">
        <f t="shared" si="1"/>
        <v>8500</v>
      </c>
    </row>
    <row r="85" spans="2:9" ht="14.25" customHeight="1" hidden="1" thickBot="1">
      <c r="B85" s="78" t="s">
        <v>72</v>
      </c>
      <c r="C85" s="494" t="s">
        <v>45</v>
      </c>
      <c r="D85" s="502"/>
      <c r="E85" s="36">
        <f>E86+E87</f>
        <v>0</v>
      </c>
      <c r="F85" s="36"/>
      <c r="G85" s="312"/>
      <c r="H85" s="312">
        <f>IF(E85=0,0,#REF!/E85)</f>
        <v>0</v>
      </c>
      <c r="I85" s="283">
        <f t="shared" si="1"/>
        <v>0</v>
      </c>
    </row>
    <row r="86" spans="2:9" ht="14.25" customHeight="1" hidden="1">
      <c r="B86" s="112"/>
      <c r="C86" s="73"/>
      <c r="D86" s="61"/>
      <c r="E86" s="188"/>
      <c r="F86" s="188"/>
      <c r="G86" s="359"/>
      <c r="H86" s="359">
        <f>IF(E86=0,0,#REF!/E86)</f>
        <v>0</v>
      </c>
      <c r="I86" s="341">
        <f t="shared" si="1"/>
        <v>0</v>
      </c>
    </row>
    <row r="87" spans="2:9" ht="14.25" customHeight="1" hidden="1" thickBot="1">
      <c r="B87" s="112"/>
      <c r="C87" s="73"/>
      <c r="D87" s="4" t="s">
        <v>267</v>
      </c>
      <c r="E87" s="190"/>
      <c r="F87" s="190"/>
      <c r="G87" s="362"/>
      <c r="H87" s="362"/>
      <c r="I87" s="411">
        <f t="shared" si="1"/>
        <v>0</v>
      </c>
    </row>
    <row r="88" spans="2:9" ht="14.25" customHeight="1" hidden="1" thickBot="1">
      <c r="B88" s="388" t="s">
        <v>337</v>
      </c>
      <c r="C88" s="606"/>
      <c r="D88" s="607"/>
      <c r="E88" s="272"/>
      <c r="F88" s="272"/>
      <c r="G88" s="273"/>
      <c r="H88" s="273"/>
      <c r="I88" s="365"/>
    </row>
    <row r="89" spans="2:9" ht="14.25" customHeight="1" hidden="1" thickBot="1">
      <c r="B89" s="112"/>
      <c r="C89" s="73"/>
      <c r="D89" s="4" t="s">
        <v>338</v>
      </c>
      <c r="E89" s="190"/>
      <c r="F89" s="190"/>
      <c r="G89" s="362"/>
      <c r="H89" s="362"/>
      <c r="I89" s="242"/>
    </row>
    <row r="90" spans="2:9" ht="17.25" thickBot="1" thickTop="1">
      <c r="B90" s="599" t="s">
        <v>151</v>
      </c>
      <c r="C90" s="600"/>
      <c r="D90" s="600"/>
      <c r="E90" s="87">
        <f>E77+E69+E72+E65+E45+E42+E36+E34+E28+E19+E10+E7+E4+E75+E85+E88</f>
        <v>4005929</v>
      </c>
      <c r="F90" s="87">
        <f>F77+F69+F72+F65+F45+F42+F36+F34+F28+F19+F10+F7+F4+F75+F85+F88</f>
        <v>-4479</v>
      </c>
      <c r="G90" s="87">
        <f>G77+G69+G72+G65+G45+G42+G36+G34+G28+G19+G10+G7+G4+G75+G85+G88</f>
        <v>50182</v>
      </c>
      <c r="H90" s="87">
        <f>H77+H69+H72+H65+H45+H42+H36+H34+H28+H19+H10+H7+H4+H75+H85+H88</f>
        <v>0</v>
      </c>
      <c r="I90" s="289">
        <f>I77+I69+I72+I65+I45+I42+I36+I34+I28+I19+I10+I7+I4+I75+I85+I88</f>
        <v>4051632</v>
      </c>
    </row>
    <row r="91" ht="13.5" thickTop="1"/>
    <row r="93" spans="5:11" ht="15.75">
      <c r="E93" s="57"/>
      <c r="K93" s="480"/>
    </row>
    <row r="94" spans="5:9" ht="12.75">
      <c r="E94" s="57"/>
      <c r="F94" s="57"/>
      <c r="I94" s="57"/>
    </row>
    <row r="95" ht="12.75">
      <c r="K95" s="260"/>
    </row>
    <row r="96" ht="12.75">
      <c r="L96" s="260"/>
    </row>
    <row r="97" ht="12.75">
      <c r="K97" s="260"/>
    </row>
  </sheetData>
  <sheetProtection/>
  <mergeCells count="38">
    <mergeCell ref="B1:E1"/>
    <mergeCell ref="D2:D3"/>
    <mergeCell ref="B2:B3"/>
    <mergeCell ref="C2:C3"/>
    <mergeCell ref="I2:I3"/>
    <mergeCell ref="C4:D4"/>
    <mergeCell ref="E2:E3"/>
    <mergeCell ref="F2:H2"/>
    <mergeCell ref="C5:C6"/>
    <mergeCell ref="C7:D7"/>
    <mergeCell ref="C42:D42"/>
    <mergeCell ref="C10:D10"/>
    <mergeCell ref="C19:D19"/>
    <mergeCell ref="C34:D34"/>
    <mergeCell ref="B46:B64"/>
    <mergeCell ref="C46:C64"/>
    <mergeCell ref="C45:D45"/>
    <mergeCell ref="B5:B6"/>
    <mergeCell ref="C36:D36"/>
    <mergeCell ref="C43:C44"/>
    <mergeCell ref="B43:B44"/>
    <mergeCell ref="B11:B18"/>
    <mergeCell ref="C28:D28"/>
    <mergeCell ref="C11:C18"/>
    <mergeCell ref="C65:D65"/>
    <mergeCell ref="C88:D88"/>
    <mergeCell ref="C78:C84"/>
    <mergeCell ref="C70:C71"/>
    <mergeCell ref="C73:C74"/>
    <mergeCell ref="C77:D77"/>
    <mergeCell ref="B90:D90"/>
    <mergeCell ref="C85:D85"/>
    <mergeCell ref="C75:D75"/>
    <mergeCell ref="C69:D69"/>
    <mergeCell ref="C72:D72"/>
    <mergeCell ref="B78:B84"/>
    <mergeCell ref="B73:B74"/>
    <mergeCell ref="B70:B71"/>
  </mergeCells>
  <printOptions/>
  <pageMargins left="0.33" right="0.16" top="0.75" bottom="0.16" header="0.3" footer="0.18"/>
  <pageSetup horizontalDpi="300" verticalDpi="300" orientation="portrait" paperSize="9" scale="97" r:id="rId1"/>
  <ignoredErrors>
    <ignoredError sqref="B34 B36 B42:B43 B7 B19 B10" twoDigitTextYear="1"/>
    <ignoredError sqref="E36:H3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N30"/>
  <sheetViews>
    <sheetView showGridLines="0" zoomScalePageLayoutView="0" workbookViewId="0" topLeftCell="A1">
      <selection activeCell="H30" sqref="H30"/>
    </sheetView>
  </sheetViews>
  <sheetFormatPr defaultColWidth="9.140625" defaultRowHeight="12.75"/>
  <cols>
    <col min="1" max="1" width="3.421875" style="0" customWidth="1"/>
    <col min="2" max="2" width="9.7109375" style="0" customWidth="1"/>
    <col min="3" max="3" width="8.140625" style="0" customWidth="1"/>
    <col min="4" max="4" width="40.421875" style="0" customWidth="1"/>
    <col min="5" max="5" width="13.421875" style="0" customWidth="1"/>
    <col min="6" max="11" width="4.7109375" style="0" customWidth="1"/>
    <col min="12" max="12" width="13.28125" style="0" customWidth="1"/>
  </cols>
  <sheetData>
    <row r="1" spans="2:10" ht="12.75">
      <c r="B1" s="590" t="s">
        <v>169</v>
      </c>
      <c r="C1" s="590"/>
      <c r="D1" s="590"/>
      <c r="E1" s="590"/>
      <c r="F1" s="391"/>
      <c r="G1" s="391"/>
      <c r="H1" s="391"/>
      <c r="I1" s="391"/>
      <c r="J1" s="391"/>
    </row>
    <row r="2" spans="2:10" ht="13.5" thickBot="1">
      <c r="B2" s="531" t="s">
        <v>170</v>
      </c>
      <c r="C2" s="531"/>
      <c r="D2" s="531"/>
      <c r="E2" s="531"/>
      <c r="F2" s="389"/>
      <c r="G2" s="389"/>
      <c r="H2" s="389"/>
      <c r="I2" s="389"/>
      <c r="J2" s="389"/>
    </row>
    <row r="3" spans="2:12" ht="12.75" customHeight="1" thickBot="1" thickTop="1">
      <c r="B3" s="532" t="s">
        <v>111</v>
      </c>
      <c r="C3" s="505" t="s">
        <v>60</v>
      </c>
      <c r="D3" s="507" t="s">
        <v>126</v>
      </c>
      <c r="E3" s="507" t="s">
        <v>349</v>
      </c>
      <c r="F3" s="534" t="s">
        <v>378</v>
      </c>
      <c r="G3" s="535"/>
      <c r="H3" s="535"/>
      <c r="I3" s="535"/>
      <c r="J3" s="535"/>
      <c r="K3" s="582"/>
      <c r="L3" s="528" t="s">
        <v>350</v>
      </c>
    </row>
    <row r="4" spans="2:12" ht="15" customHeight="1" thickBot="1">
      <c r="B4" s="533"/>
      <c r="C4" s="506"/>
      <c r="D4" s="508"/>
      <c r="E4" s="508"/>
      <c r="F4" s="642" t="s">
        <v>347</v>
      </c>
      <c r="G4" s="643"/>
      <c r="H4" s="644"/>
      <c r="I4" s="642" t="s">
        <v>348</v>
      </c>
      <c r="J4" s="643"/>
      <c r="K4" s="644"/>
      <c r="L4" s="529"/>
    </row>
    <row r="5" spans="2:12" ht="14.25" thickBot="1" thickTop="1">
      <c r="B5" s="156">
        <v>519</v>
      </c>
      <c r="C5" s="620" t="s">
        <v>163</v>
      </c>
      <c r="D5" s="621"/>
      <c r="E5" s="157">
        <f>SUM(E6:E7)</f>
        <v>734063</v>
      </c>
      <c r="F5" s="645">
        <f>SUM(F6:H7)</f>
        <v>0</v>
      </c>
      <c r="G5" s="646"/>
      <c r="H5" s="646"/>
      <c r="I5" s="645">
        <f>SUM(I6:K7)</f>
        <v>0</v>
      </c>
      <c r="J5" s="646"/>
      <c r="K5" s="650"/>
      <c r="L5" s="370">
        <f>SUM(L6:L7)</f>
        <v>734063</v>
      </c>
    </row>
    <row r="6" spans="2:12" ht="12.75">
      <c r="B6" s="491"/>
      <c r="C6" s="101"/>
      <c r="D6" s="61" t="s">
        <v>164</v>
      </c>
      <c r="E6" s="47">
        <v>467160</v>
      </c>
      <c r="F6" s="639"/>
      <c r="G6" s="640"/>
      <c r="H6" s="640"/>
      <c r="I6" s="639"/>
      <c r="J6" s="640"/>
      <c r="K6" s="641"/>
      <c r="L6" s="417">
        <f>E6+F6+I6</f>
        <v>467160</v>
      </c>
    </row>
    <row r="7" spans="2:12" ht="13.5" thickBot="1">
      <c r="B7" s="493"/>
      <c r="C7" s="102"/>
      <c r="D7" s="64" t="s">
        <v>165</v>
      </c>
      <c r="E7" s="219">
        <f>332903-66000</f>
        <v>266903</v>
      </c>
      <c r="F7" s="647"/>
      <c r="G7" s="648"/>
      <c r="H7" s="648"/>
      <c r="I7" s="647"/>
      <c r="J7" s="648"/>
      <c r="K7" s="649"/>
      <c r="L7" s="420">
        <f>E7+F7+I7</f>
        <v>266903</v>
      </c>
    </row>
    <row r="8" spans="2:14" ht="13.5" thickBot="1">
      <c r="B8" s="115">
        <v>450</v>
      </c>
      <c r="C8" s="632" t="s">
        <v>107</v>
      </c>
      <c r="D8" s="633"/>
      <c r="E8" s="3">
        <f>SUM(E9:E14)</f>
        <v>955665</v>
      </c>
      <c r="F8" s="629">
        <f>SUM(F9:H14)</f>
        <v>0</v>
      </c>
      <c r="G8" s="630"/>
      <c r="H8" s="630"/>
      <c r="I8" s="629">
        <f>SUM(I9:K14)</f>
        <v>0</v>
      </c>
      <c r="J8" s="630"/>
      <c r="K8" s="631"/>
      <c r="L8" s="371">
        <f>SUM(L9:L14)</f>
        <v>955665</v>
      </c>
      <c r="M8" s="37"/>
      <c r="N8" s="37"/>
    </row>
    <row r="9" spans="2:12" ht="12.75">
      <c r="B9" s="491"/>
      <c r="C9" s="101"/>
      <c r="D9" s="103" t="s">
        <v>173</v>
      </c>
      <c r="E9" s="220">
        <v>49980</v>
      </c>
      <c r="F9" s="639"/>
      <c r="G9" s="640"/>
      <c r="H9" s="640"/>
      <c r="I9" s="639"/>
      <c r="J9" s="640"/>
      <c r="K9" s="641"/>
      <c r="L9" s="417">
        <f aca="true" t="shared" si="0" ref="L9:L14">E9+F9+I9</f>
        <v>49980</v>
      </c>
    </row>
    <row r="10" spans="2:13" ht="12.75">
      <c r="B10" s="492"/>
      <c r="C10" s="143"/>
      <c r="D10" s="144" t="s">
        <v>369</v>
      </c>
      <c r="E10" s="229">
        <v>303277</v>
      </c>
      <c r="F10" s="636"/>
      <c r="G10" s="637"/>
      <c r="H10" s="637"/>
      <c r="I10" s="636"/>
      <c r="J10" s="637"/>
      <c r="K10" s="638"/>
      <c r="L10" s="418">
        <f t="shared" si="0"/>
        <v>303277</v>
      </c>
      <c r="M10" s="37"/>
    </row>
    <row r="11" spans="2:13" ht="12.75" customHeight="1" thickBot="1">
      <c r="B11" s="492"/>
      <c r="C11" s="143"/>
      <c r="D11" s="144" t="s">
        <v>166</v>
      </c>
      <c r="E11" s="229">
        <v>602408</v>
      </c>
      <c r="F11" s="636"/>
      <c r="G11" s="637"/>
      <c r="H11" s="638"/>
      <c r="I11" s="636"/>
      <c r="J11" s="637"/>
      <c r="K11" s="638"/>
      <c r="L11" s="418">
        <f t="shared" si="0"/>
        <v>602408</v>
      </c>
      <c r="M11" s="37"/>
    </row>
    <row r="12" spans="2:12" ht="12.75" hidden="1">
      <c r="B12" s="492"/>
      <c r="C12" s="143"/>
      <c r="D12" s="144" t="s">
        <v>167</v>
      </c>
      <c r="E12" s="59"/>
      <c r="F12" s="636"/>
      <c r="G12" s="637"/>
      <c r="H12" s="637"/>
      <c r="I12" s="636"/>
      <c r="J12" s="637"/>
      <c r="K12" s="638"/>
      <c r="L12" s="418">
        <f t="shared" si="0"/>
        <v>0</v>
      </c>
    </row>
    <row r="13" spans="2:12" ht="12.75" hidden="1">
      <c r="B13" s="492"/>
      <c r="C13" s="104"/>
      <c r="D13" s="105" t="s">
        <v>198</v>
      </c>
      <c r="E13" s="49"/>
      <c r="F13" s="636"/>
      <c r="G13" s="637"/>
      <c r="H13" s="637"/>
      <c r="I13" s="636"/>
      <c r="J13" s="637"/>
      <c r="K13" s="638"/>
      <c r="L13" s="419">
        <f t="shared" si="0"/>
        <v>0</v>
      </c>
    </row>
    <row r="14" spans="2:12" ht="13.5" hidden="1" thickBot="1">
      <c r="B14" s="518"/>
      <c r="C14" s="104"/>
      <c r="D14" s="105" t="s">
        <v>172</v>
      </c>
      <c r="E14" s="49"/>
      <c r="F14" s="647"/>
      <c r="G14" s="648"/>
      <c r="H14" s="648"/>
      <c r="I14" s="647"/>
      <c r="J14" s="648"/>
      <c r="K14" s="649"/>
      <c r="L14" s="419">
        <f t="shared" si="0"/>
        <v>0</v>
      </c>
    </row>
    <row r="15" spans="2:14" ht="14.25" thickBot="1" thickTop="1">
      <c r="B15" s="622" t="s">
        <v>168</v>
      </c>
      <c r="C15" s="623"/>
      <c r="D15" s="624"/>
      <c r="E15" s="154">
        <f>E8+E5</f>
        <v>1689728</v>
      </c>
      <c r="F15" s="655">
        <f>F8+F5</f>
        <v>0</v>
      </c>
      <c r="G15" s="655"/>
      <c r="H15" s="655"/>
      <c r="I15" s="655">
        <f>I8+I5</f>
        <v>0</v>
      </c>
      <c r="J15" s="655"/>
      <c r="K15" s="655"/>
      <c r="L15" s="369">
        <f>L8+L5</f>
        <v>1689728</v>
      </c>
      <c r="M15" s="37"/>
      <c r="N15" s="37"/>
    </row>
    <row r="16" spans="2:10" ht="13.5" thickTop="1">
      <c r="B16" s="628"/>
      <c r="C16" s="628"/>
      <c r="D16" s="628"/>
      <c r="E16" s="628"/>
      <c r="F16" s="392"/>
      <c r="G16" s="392"/>
      <c r="H16" s="392"/>
      <c r="I16" s="392"/>
      <c r="J16" s="392"/>
    </row>
    <row r="17" spans="2:10" ht="13.5" thickBot="1">
      <c r="B17" s="617" t="s">
        <v>171</v>
      </c>
      <c r="C17" s="617"/>
      <c r="D17" s="617"/>
      <c r="E17" s="617"/>
      <c r="F17" s="409"/>
      <c r="G17" s="409"/>
      <c r="H17" s="409"/>
      <c r="I17" s="409"/>
      <c r="J17" s="409"/>
    </row>
    <row r="18" spans="2:12" ht="13.5" customHeight="1" thickBot="1" thickTop="1">
      <c r="B18" s="634" t="s">
        <v>59</v>
      </c>
      <c r="C18" s="618" t="s">
        <v>60</v>
      </c>
      <c r="D18" s="571" t="s">
        <v>61</v>
      </c>
      <c r="E18" s="507" t="s">
        <v>307</v>
      </c>
      <c r="F18" s="534" t="s">
        <v>378</v>
      </c>
      <c r="G18" s="535"/>
      <c r="H18" s="535"/>
      <c r="I18" s="535"/>
      <c r="J18" s="535"/>
      <c r="K18" s="582"/>
      <c r="L18" s="528" t="s">
        <v>350</v>
      </c>
    </row>
    <row r="19" spans="2:12" ht="17.25" customHeight="1" thickBot="1">
      <c r="B19" s="635"/>
      <c r="C19" s="619"/>
      <c r="D19" s="572"/>
      <c r="E19" s="508"/>
      <c r="F19" s="642" t="s">
        <v>351</v>
      </c>
      <c r="G19" s="644"/>
      <c r="H19" s="642" t="s">
        <v>352</v>
      </c>
      <c r="I19" s="644"/>
      <c r="J19" s="642" t="s">
        <v>353</v>
      </c>
      <c r="K19" s="644"/>
      <c r="L19" s="529"/>
    </row>
    <row r="20" spans="2:12" ht="14.25" thickBot="1" thickTop="1">
      <c r="B20" s="119" t="s">
        <v>6</v>
      </c>
      <c r="C20" s="620" t="s">
        <v>163</v>
      </c>
      <c r="D20" s="621"/>
      <c r="E20" s="146">
        <f>SUM(E21:E26)</f>
        <v>768059</v>
      </c>
      <c r="F20" s="651">
        <f>SUM(F21:G26)</f>
        <v>0</v>
      </c>
      <c r="G20" s="652"/>
      <c r="H20" s="651">
        <f>SUM(H21:I26)</f>
        <v>0</v>
      </c>
      <c r="I20" s="652"/>
      <c r="J20" s="651">
        <f>SUM(J21:K26)</f>
        <v>0</v>
      </c>
      <c r="K20" s="652"/>
      <c r="L20" s="366">
        <f>SUM(L21:L26)</f>
        <v>768059</v>
      </c>
    </row>
    <row r="21" spans="2:14" ht="12.75">
      <c r="B21" s="625"/>
      <c r="C21" s="116"/>
      <c r="D21" s="116" t="s">
        <v>182</v>
      </c>
      <c r="E21" s="230">
        <v>246146</v>
      </c>
      <c r="F21" s="656"/>
      <c r="G21" s="657"/>
      <c r="H21" s="656"/>
      <c r="I21" s="657"/>
      <c r="J21" s="656"/>
      <c r="K21" s="658"/>
      <c r="L21" s="367">
        <f>E21+F21+H21+J21</f>
        <v>246146</v>
      </c>
      <c r="N21" s="37"/>
    </row>
    <row r="22" spans="2:12" ht="12.75">
      <c r="B22" s="626"/>
      <c r="C22" s="159"/>
      <c r="D22" s="217" t="s">
        <v>250</v>
      </c>
      <c r="E22" s="231">
        <v>467160</v>
      </c>
      <c r="F22" s="653"/>
      <c r="G22" s="654"/>
      <c r="H22" s="653"/>
      <c r="I22" s="654"/>
      <c r="J22" s="653"/>
      <c r="K22" s="659"/>
      <c r="L22" s="421">
        <f>E22+F22+H22+J22</f>
        <v>467160</v>
      </c>
    </row>
    <row r="23" spans="2:12" ht="13.5" thickBot="1">
      <c r="B23" s="626"/>
      <c r="C23" s="117"/>
      <c r="D23" s="218" t="s">
        <v>237</v>
      </c>
      <c r="E23" s="231">
        <v>54753</v>
      </c>
      <c r="F23" s="653"/>
      <c r="G23" s="654"/>
      <c r="H23" s="653"/>
      <c r="I23" s="654"/>
      <c r="J23" s="653"/>
      <c r="K23" s="659"/>
      <c r="L23" s="368">
        <f>E23+F23+H23+J23</f>
        <v>54753</v>
      </c>
    </row>
    <row r="24" spans="2:12" s="150" customFormat="1" ht="12.75" hidden="1">
      <c r="B24" s="626"/>
      <c r="C24" s="149"/>
      <c r="D24" s="151" t="s">
        <v>208</v>
      </c>
      <c r="E24" s="168"/>
      <c r="F24" s="653"/>
      <c r="G24" s="654"/>
      <c r="H24" s="653"/>
      <c r="I24" s="654"/>
      <c r="J24" s="653"/>
      <c r="K24" s="659"/>
      <c r="L24" s="421">
        <f>E24+F24+H24+J24</f>
        <v>0</v>
      </c>
    </row>
    <row r="25" spans="2:12" ht="13.5" hidden="1" thickBot="1">
      <c r="B25" s="626"/>
      <c r="C25" s="117"/>
      <c r="D25" s="117" t="s">
        <v>311</v>
      </c>
      <c r="E25" s="147"/>
      <c r="F25" s="653"/>
      <c r="G25" s="654"/>
      <c r="H25" s="653"/>
      <c r="I25" s="654"/>
      <c r="J25" s="653"/>
      <c r="K25" s="659"/>
      <c r="L25" s="269">
        <f>E25+F25+H25+J25</f>
        <v>0</v>
      </c>
    </row>
    <row r="26" spans="2:12" ht="13.5" customHeight="1" hidden="1" thickBot="1">
      <c r="B26" s="627"/>
      <c r="C26" s="118"/>
      <c r="D26" s="118"/>
      <c r="E26" s="148"/>
      <c r="F26" s="653"/>
      <c r="G26" s="654"/>
      <c r="H26" s="653"/>
      <c r="I26" s="654"/>
      <c r="J26" s="653"/>
      <c r="K26" s="659"/>
      <c r="L26" s="245"/>
    </row>
    <row r="27" spans="2:12" ht="14.25" thickBot="1" thickTop="1">
      <c r="B27" s="622" t="s">
        <v>168</v>
      </c>
      <c r="C27" s="623"/>
      <c r="D27" s="624"/>
      <c r="E27" s="154">
        <f>E20</f>
        <v>768059</v>
      </c>
      <c r="F27" s="660">
        <f>SUM(F21:G26)</f>
        <v>0</v>
      </c>
      <c r="G27" s="661"/>
      <c r="H27" s="660">
        <f>SUM(H21:I26)</f>
        <v>0</v>
      </c>
      <c r="I27" s="661"/>
      <c r="J27" s="660">
        <f>SUM(J21:K26)</f>
        <v>0</v>
      </c>
      <c r="K27" s="661"/>
      <c r="L27" s="369">
        <f>L20</f>
        <v>768059</v>
      </c>
    </row>
    <row r="28" ht="13.5" thickTop="1"/>
    <row r="30" spans="5:10" ht="12.75">
      <c r="E30" s="37"/>
      <c r="F30" s="37"/>
      <c r="G30" s="37"/>
      <c r="H30" s="37"/>
      <c r="I30" s="37"/>
      <c r="J30" s="37"/>
    </row>
  </sheetData>
  <sheetProtection/>
  <mergeCells count="75">
    <mergeCell ref="J24:K24"/>
    <mergeCell ref="F27:G27"/>
    <mergeCell ref="H27:I27"/>
    <mergeCell ref="J27:K27"/>
    <mergeCell ref="F25:G25"/>
    <mergeCell ref="H25:I25"/>
    <mergeCell ref="J25:K25"/>
    <mergeCell ref="F26:G26"/>
    <mergeCell ref="H26:I26"/>
    <mergeCell ref="J26:K26"/>
    <mergeCell ref="F22:G22"/>
    <mergeCell ref="H22:I22"/>
    <mergeCell ref="J22:K22"/>
    <mergeCell ref="F23:G23"/>
    <mergeCell ref="H23:I23"/>
    <mergeCell ref="J23:K23"/>
    <mergeCell ref="F24:G24"/>
    <mergeCell ref="H24:I24"/>
    <mergeCell ref="F15:H15"/>
    <mergeCell ref="I15:K15"/>
    <mergeCell ref="F21:G21"/>
    <mergeCell ref="H21:I21"/>
    <mergeCell ref="J21:K21"/>
    <mergeCell ref="J19:K19"/>
    <mergeCell ref="F20:G20"/>
    <mergeCell ref="H20:I20"/>
    <mergeCell ref="I5:K5"/>
    <mergeCell ref="F8:H8"/>
    <mergeCell ref="J20:K20"/>
    <mergeCell ref="F19:G19"/>
    <mergeCell ref="H19:I19"/>
    <mergeCell ref="F10:H10"/>
    <mergeCell ref="I10:K10"/>
    <mergeCell ref="I14:K14"/>
    <mergeCell ref="F11:H11"/>
    <mergeCell ref="F14:H14"/>
    <mergeCell ref="L18:L19"/>
    <mergeCell ref="L3:L4"/>
    <mergeCell ref="F3:K3"/>
    <mergeCell ref="F4:H4"/>
    <mergeCell ref="I4:K4"/>
    <mergeCell ref="F5:H5"/>
    <mergeCell ref="F6:H6"/>
    <mergeCell ref="I6:K6"/>
    <mergeCell ref="F7:H7"/>
    <mergeCell ref="I7:K7"/>
    <mergeCell ref="B1:E1"/>
    <mergeCell ref="B2:E2"/>
    <mergeCell ref="B3:B4"/>
    <mergeCell ref="C3:C4"/>
    <mergeCell ref="D3:D4"/>
    <mergeCell ref="F13:H13"/>
    <mergeCell ref="F9:H9"/>
    <mergeCell ref="E3:E4"/>
    <mergeCell ref="F12:H12"/>
    <mergeCell ref="E18:E19"/>
    <mergeCell ref="F18:K18"/>
    <mergeCell ref="I8:K8"/>
    <mergeCell ref="C8:D8"/>
    <mergeCell ref="B18:B19"/>
    <mergeCell ref="C18:C19"/>
    <mergeCell ref="I13:K13"/>
    <mergeCell ref="I9:K9"/>
    <mergeCell ref="I12:K12"/>
    <mergeCell ref="I11:K11"/>
    <mergeCell ref="C20:D20"/>
    <mergeCell ref="B6:B7"/>
    <mergeCell ref="C5:D5"/>
    <mergeCell ref="B27:D27"/>
    <mergeCell ref="B21:B26"/>
    <mergeCell ref="B9:B14"/>
    <mergeCell ref="B16:E16"/>
    <mergeCell ref="B17:E17"/>
    <mergeCell ref="B15:D15"/>
    <mergeCell ref="D18:D19"/>
  </mergeCells>
  <printOptions/>
  <pageMargins left="0.16" right="0.15" top="1" bottom="1" header="0.4921259845" footer="0.4921259845"/>
  <pageSetup horizontalDpi="300" verticalDpi="300" orientation="portrait" paperSize="9" scale="87" r:id="rId1"/>
  <ignoredErrors>
    <ignoredError sqref="L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L34"/>
  <sheetViews>
    <sheetView showGridLines="0" tabSelected="1" zoomScalePageLayoutView="0" workbookViewId="0" topLeftCell="A7">
      <selection activeCell="A23" sqref="A23:E23"/>
    </sheetView>
  </sheetViews>
  <sheetFormatPr defaultColWidth="9.140625" defaultRowHeight="12.75"/>
  <cols>
    <col min="1" max="1" width="42.140625" style="0" customWidth="1"/>
    <col min="2" max="2" width="12.421875" style="0" customWidth="1"/>
    <col min="3" max="3" width="5.8515625" style="0" customWidth="1"/>
    <col min="4" max="8" width="6.140625" style="0" customWidth="1"/>
    <col min="9" max="9" width="12.140625" style="0" customWidth="1"/>
  </cols>
  <sheetData>
    <row r="1" spans="1:9" ht="15">
      <c r="A1" s="690" t="s">
        <v>201</v>
      </c>
      <c r="B1" s="690"/>
      <c r="C1" s="690"/>
      <c r="D1" s="690"/>
      <c r="E1" s="690"/>
      <c r="F1" s="690"/>
      <c r="G1" s="690"/>
      <c r="H1" s="690"/>
      <c r="I1" s="690"/>
    </row>
    <row r="2" spans="1:9" ht="13.5" thickBot="1">
      <c r="A2" s="691"/>
      <c r="B2" s="691"/>
      <c r="C2" s="691"/>
      <c r="D2" s="691"/>
      <c r="E2" s="691"/>
      <c r="F2" s="691"/>
      <c r="G2" s="691"/>
      <c r="H2" s="691"/>
      <c r="I2" s="691"/>
    </row>
    <row r="3" spans="1:9" ht="13.5" customHeight="1" thickTop="1">
      <c r="A3" s="662" t="s">
        <v>126</v>
      </c>
      <c r="B3" s="507" t="s">
        <v>345</v>
      </c>
      <c r="C3" s="667" t="s">
        <v>377</v>
      </c>
      <c r="D3" s="668"/>
      <c r="E3" s="668"/>
      <c r="F3" s="668"/>
      <c r="G3" s="668"/>
      <c r="H3" s="669"/>
      <c r="I3" s="528" t="s">
        <v>350</v>
      </c>
    </row>
    <row r="4" spans="1:9" ht="14.25" customHeight="1">
      <c r="A4" s="663"/>
      <c r="B4" s="666"/>
      <c r="C4" s="678" t="s">
        <v>354</v>
      </c>
      <c r="D4" s="679"/>
      <c r="E4" s="680"/>
      <c r="F4" s="678" t="s">
        <v>355</v>
      </c>
      <c r="G4" s="679"/>
      <c r="H4" s="680"/>
      <c r="I4" s="677"/>
    </row>
    <row r="5" spans="1:9" ht="13.5" thickBot="1">
      <c r="A5" s="664"/>
      <c r="B5" s="508"/>
      <c r="C5" s="681" t="s">
        <v>351</v>
      </c>
      <c r="D5" s="681"/>
      <c r="E5" s="681" t="s">
        <v>352</v>
      </c>
      <c r="F5" s="681"/>
      <c r="G5" s="682" t="s">
        <v>353</v>
      </c>
      <c r="H5" s="682"/>
      <c r="I5" s="529"/>
    </row>
    <row r="6" spans="1:12" ht="13.5" thickTop="1">
      <c r="A6" s="169" t="s">
        <v>188</v>
      </c>
      <c r="B6" s="422">
        <f>'BEŽNÉ PRÍJMY'!E91</f>
        <v>8816483</v>
      </c>
      <c r="C6" s="670">
        <f>'BEŽNÉ PRÍJMY'!F91</f>
        <v>44743</v>
      </c>
      <c r="D6" s="671"/>
      <c r="E6" s="672"/>
      <c r="F6" s="670">
        <f>'BEŽNÉ PRÍJMY'!G91</f>
        <v>0</v>
      </c>
      <c r="G6" s="671"/>
      <c r="H6" s="672"/>
      <c r="I6" s="423">
        <f>B6+C6+F6</f>
        <v>8861226</v>
      </c>
      <c r="L6" s="37"/>
    </row>
    <row r="7" spans="1:12" ht="14.25" customHeight="1" thickBot="1">
      <c r="A7" s="170" t="s">
        <v>189</v>
      </c>
      <c r="B7" s="148">
        <f>'BEŽNÉ VÝDAVKY'!E178</f>
        <v>8378051</v>
      </c>
      <c r="C7" s="673">
        <f>'BEŽNÉ VÝDAVKY'!F178</f>
        <v>4479</v>
      </c>
      <c r="D7" s="673"/>
      <c r="E7" s="673">
        <f>'BEŽNÉ VÝDAVKY'!G178</f>
        <v>24561</v>
      </c>
      <c r="F7" s="673"/>
      <c r="G7" s="673">
        <f>'BEŽNÉ VÝDAVKY'!H178</f>
        <v>0</v>
      </c>
      <c r="H7" s="673"/>
      <c r="I7" s="424">
        <f>B7+C7+E7+G7</f>
        <v>8407091</v>
      </c>
      <c r="L7" s="37"/>
    </row>
    <row r="8" spans="1:12" ht="15.75" thickBot="1">
      <c r="A8" s="425" t="s">
        <v>190</v>
      </c>
      <c r="B8" s="174">
        <f>B6-B7</f>
        <v>438432</v>
      </c>
      <c r="C8" s="674">
        <f>(C6+F6)-(C7+E7+G7)</f>
        <v>15703</v>
      </c>
      <c r="D8" s="675"/>
      <c r="E8" s="675"/>
      <c r="F8" s="675"/>
      <c r="G8" s="675"/>
      <c r="H8" s="676"/>
      <c r="I8" s="175">
        <f>I6-I7</f>
        <v>454135</v>
      </c>
      <c r="L8" s="37"/>
    </row>
    <row r="9" spans="1:12" ht="14.25" thickBot="1" thickTop="1">
      <c r="A9" s="697"/>
      <c r="B9" s="698"/>
      <c r="C9" s="698"/>
      <c r="D9" s="698"/>
      <c r="E9" s="698"/>
      <c r="F9" s="698"/>
      <c r="G9" s="698"/>
      <c r="H9" s="698"/>
      <c r="I9" s="699"/>
      <c r="L9" s="37"/>
    </row>
    <row r="10" spans="1:12" ht="13.5" thickTop="1">
      <c r="A10" s="169" t="s">
        <v>191</v>
      </c>
      <c r="B10" s="422">
        <f>'KAPITÁLOVÉ PRÍJMY'!E42</f>
        <v>2645828</v>
      </c>
      <c r="C10" s="670">
        <f>'KAPITÁLOVÉ PRÍJMY'!F42</f>
        <v>30000</v>
      </c>
      <c r="D10" s="671"/>
      <c r="E10" s="672"/>
      <c r="F10" s="670">
        <f>'KAPITÁLOVÉ PRÍJMY'!G42</f>
        <v>0</v>
      </c>
      <c r="G10" s="671"/>
      <c r="H10" s="672"/>
      <c r="I10" s="423">
        <f>B10+C10+F10</f>
        <v>2675828</v>
      </c>
      <c r="L10" s="37"/>
    </row>
    <row r="11" spans="1:9" ht="15" customHeight="1" thickBot="1">
      <c r="A11" s="170" t="s">
        <v>192</v>
      </c>
      <c r="B11" s="148">
        <f>'KAPITÁLVÉ VÝDAVKY'!E90</f>
        <v>4005929</v>
      </c>
      <c r="C11" s="685">
        <f>'KAPITÁLVÉ VÝDAVKY'!F90</f>
        <v>-4479</v>
      </c>
      <c r="D11" s="686"/>
      <c r="E11" s="685">
        <f>'KAPITÁLVÉ VÝDAVKY'!G90</f>
        <v>50182</v>
      </c>
      <c r="F11" s="686"/>
      <c r="G11" s="685">
        <f>'KAPITÁLVÉ VÝDAVKY'!H90</f>
        <v>0</v>
      </c>
      <c r="H11" s="686"/>
      <c r="I11" s="424">
        <f>B11+C11+E11+G11</f>
        <v>4051632</v>
      </c>
    </row>
    <row r="12" spans="1:9" ht="15.75" thickBot="1">
      <c r="A12" s="426" t="s">
        <v>193</v>
      </c>
      <c r="B12" s="427">
        <f>B10-B11</f>
        <v>-1360101</v>
      </c>
      <c r="C12" s="692">
        <f>(C10+F10)-(C11+E11+G11)</f>
        <v>-15703</v>
      </c>
      <c r="D12" s="693"/>
      <c r="E12" s="693"/>
      <c r="F12" s="693"/>
      <c r="G12" s="693"/>
      <c r="H12" s="694"/>
      <c r="I12" s="428">
        <f>I10-I11</f>
        <v>-1375804</v>
      </c>
    </row>
    <row r="13" spans="1:9" ht="14.25" thickBot="1" thickTop="1">
      <c r="A13" s="697"/>
      <c r="B13" s="698"/>
      <c r="C13" s="698"/>
      <c r="D13" s="698"/>
      <c r="E13" s="698"/>
      <c r="F13" s="698"/>
      <c r="G13" s="698"/>
      <c r="H13" s="698"/>
      <c r="I13" s="699"/>
    </row>
    <row r="14" spans="1:9" ht="13.5" thickTop="1">
      <c r="A14" s="169" t="s">
        <v>194</v>
      </c>
      <c r="B14" s="422">
        <f>'FINANČNÉ OPERÁCIE'!E15</f>
        <v>1689728</v>
      </c>
      <c r="C14" s="670">
        <f>'FINANČNÉ OPERÁCIE'!F15</f>
        <v>0</v>
      </c>
      <c r="D14" s="671"/>
      <c r="E14" s="672"/>
      <c r="F14" s="670">
        <f>'FINANČNÉ OPERÁCIE'!I15</f>
        <v>0</v>
      </c>
      <c r="G14" s="671"/>
      <c r="H14" s="672"/>
      <c r="I14" s="423">
        <f>B14+C14+F14</f>
        <v>1689728</v>
      </c>
    </row>
    <row r="15" spans="1:11" ht="15" customHeight="1" thickBot="1">
      <c r="A15" s="170" t="s">
        <v>195</v>
      </c>
      <c r="B15" s="148">
        <f>'FINANČNÉ OPERÁCIE'!E27</f>
        <v>768059</v>
      </c>
      <c r="C15" s="683">
        <f>'FINANČNÉ OPERÁCIE'!F27</f>
        <v>0</v>
      </c>
      <c r="D15" s="684"/>
      <c r="E15" s="683">
        <f>'FINANČNÉ OPERÁCIE'!H27</f>
        <v>0</v>
      </c>
      <c r="F15" s="684"/>
      <c r="G15" s="683">
        <f>'FINANČNÉ OPERÁCIE'!J27</f>
        <v>0</v>
      </c>
      <c r="H15" s="684"/>
      <c r="I15" s="424">
        <f>B15+C15+E15+G15</f>
        <v>768059</v>
      </c>
      <c r="K15" s="37"/>
    </row>
    <row r="16" spans="1:9" ht="15.75" thickBot="1">
      <c r="A16" s="426" t="s">
        <v>196</v>
      </c>
      <c r="B16" s="427">
        <f>B14-B15</f>
        <v>921669</v>
      </c>
      <c r="C16" s="692">
        <f>(C14+F14)-(C15+E15+G15)</f>
        <v>0</v>
      </c>
      <c r="D16" s="693"/>
      <c r="E16" s="693"/>
      <c r="F16" s="693"/>
      <c r="G16" s="693"/>
      <c r="H16" s="694"/>
      <c r="I16" s="428">
        <f>I14-I15</f>
        <v>921669</v>
      </c>
    </row>
    <row r="17" spans="1:9" ht="16.5" customHeight="1" thickBot="1" thickTop="1">
      <c r="A17" s="695"/>
      <c r="B17" s="691"/>
      <c r="C17" s="691"/>
      <c r="D17" s="691"/>
      <c r="E17" s="691"/>
      <c r="F17" s="691"/>
      <c r="G17" s="691"/>
      <c r="H17" s="691"/>
      <c r="I17" s="696"/>
    </row>
    <row r="18" spans="1:9" ht="13.5" customHeight="1" thickTop="1">
      <c r="A18" s="700" t="s">
        <v>254</v>
      </c>
      <c r="B18" s="701"/>
      <c r="C18" s="670">
        <f>C6+C10+C14</f>
        <v>74743</v>
      </c>
      <c r="D18" s="671"/>
      <c r="E18" s="672"/>
      <c r="F18" s="670">
        <f>F14+F10+F6</f>
        <v>0</v>
      </c>
      <c r="G18" s="671"/>
      <c r="H18" s="672"/>
      <c r="I18" s="704"/>
    </row>
    <row r="19" spans="1:9" ht="13.5" thickBot="1">
      <c r="A19" s="702"/>
      <c r="B19" s="703"/>
      <c r="C19" s="683">
        <f>C15+C11+C7</f>
        <v>0</v>
      </c>
      <c r="D19" s="684"/>
      <c r="E19" s="683">
        <f>E15+E11+E7</f>
        <v>74743</v>
      </c>
      <c r="F19" s="684"/>
      <c r="G19" s="683">
        <f>G15+G11+G7</f>
        <v>0</v>
      </c>
      <c r="H19" s="684"/>
      <c r="I19" s="705"/>
    </row>
    <row r="20" spans="1:9" ht="17.25" thickBot="1" thickTop="1">
      <c r="A20" s="171" t="s">
        <v>197</v>
      </c>
      <c r="B20" s="172">
        <f>B8+B12+B16</f>
        <v>0</v>
      </c>
      <c r="C20" s="687">
        <f>(C18+F18)-(C19+E19+G19)</f>
        <v>0</v>
      </c>
      <c r="D20" s="688"/>
      <c r="E20" s="688"/>
      <c r="F20" s="688"/>
      <c r="G20" s="688"/>
      <c r="H20" s="689"/>
      <c r="I20" s="173">
        <f>I16+I12+I8</f>
        <v>0</v>
      </c>
    </row>
    <row r="21" spans="1:5" ht="13.5" thickTop="1">
      <c r="A21" s="246"/>
      <c r="B21" s="249"/>
      <c r="C21" s="249"/>
      <c r="D21" s="249"/>
      <c r="E21" s="246"/>
    </row>
    <row r="22" spans="1:5" ht="12.75">
      <c r="A22" s="246"/>
      <c r="B22" s="249"/>
      <c r="C22" s="249"/>
      <c r="D22" s="249"/>
      <c r="E22" s="246"/>
    </row>
    <row r="23" spans="1:5" ht="12.75">
      <c r="A23" s="665" t="s">
        <v>384</v>
      </c>
      <c r="B23" s="665"/>
      <c r="C23" s="665"/>
      <c r="D23" s="665"/>
      <c r="E23" s="665"/>
    </row>
    <row r="24" spans="1:5" ht="12.75">
      <c r="A24" s="665"/>
      <c r="B24" s="665"/>
      <c r="C24" s="665"/>
      <c r="D24" s="665"/>
      <c r="E24" s="665"/>
    </row>
    <row r="25" spans="1:5" ht="12.75">
      <c r="A25" s="246"/>
      <c r="B25" s="249"/>
      <c r="C25" s="249"/>
      <c r="D25" s="249"/>
      <c r="E25" s="246"/>
    </row>
    <row r="26" spans="1:8" ht="12.75">
      <c r="A26" s="246"/>
      <c r="C26" s="246"/>
      <c r="D26" s="246"/>
      <c r="E26" s="519" t="s">
        <v>346</v>
      </c>
      <c r="F26" s="519"/>
      <c r="G26" s="519"/>
      <c r="H26" s="519"/>
    </row>
    <row r="27" spans="1:8" ht="12.75">
      <c r="A27" s="246"/>
      <c r="C27" s="246"/>
      <c r="D27" s="246"/>
      <c r="E27" s="519" t="s">
        <v>356</v>
      </c>
      <c r="F27" s="519"/>
      <c r="G27" s="519"/>
      <c r="H27" s="519"/>
    </row>
    <row r="33" ht="12.75">
      <c r="E33" s="96"/>
    </row>
    <row r="34" ht="12.75">
      <c r="E34" s="96"/>
    </row>
  </sheetData>
  <sheetProtection/>
  <mergeCells count="44">
    <mergeCell ref="A9:I9"/>
    <mergeCell ref="C10:E10"/>
    <mergeCell ref="A23:E23"/>
    <mergeCell ref="E26:H26"/>
    <mergeCell ref="F18:H18"/>
    <mergeCell ref="C15:D15"/>
    <mergeCell ref="E15:F15"/>
    <mergeCell ref="G15:H15"/>
    <mergeCell ref="I18:I19"/>
    <mergeCell ref="C19:D19"/>
    <mergeCell ref="E27:H27"/>
    <mergeCell ref="C20:H20"/>
    <mergeCell ref="A1:I1"/>
    <mergeCell ref="A2:I2"/>
    <mergeCell ref="C16:H16"/>
    <mergeCell ref="A17:I17"/>
    <mergeCell ref="C12:H12"/>
    <mergeCell ref="A13:I13"/>
    <mergeCell ref="A18:B19"/>
    <mergeCell ref="C18:E18"/>
    <mergeCell ref="E19:F19"/>
    <mergeCell ref="G19:H19"/>
    <mergeCell ref="F10:H10"/>
    <mergeCell ref="C11:D11"/>
    <mergeCell ref="E11:F11"/>
    <mergeCell ref="G11:H11"/>
    <mergeCell ref="C14:E14"/>
    <mergeCell ref="F14:H14"/>
    <mergeCell ref="I3:I5"/>
    <mergeCell ref="C4:E4"/>
    <mergeCell ref="F4:H4"/>
    <mergeCell ref="C5:D5"/>
    <mergeCell ref="E5:F5"/>
    <mergeCell ref="G5:H5"/>
    <mergeCell ref="A3:A5"/>
    <mergeCell ref="A24:E24"/>
    <mergeCell ref="B3:B5"/>
    <mergeCell ref="C3:H3"/>
    <mergeCell ref="C6:E6"/>
    <mergeCell ref="F6:H6"/>
    <mergeCell ref="C7:D7"/>
    <mergeCell ref="E7:F7"/>
    <mergeCell ref="G7:H7"/>
    <mergeCell ref="C8:H8"/>
  </mergeCells>
  <printOptions/>
  <pageMargins left="0.58" right="0.15" top="0.75" bottom="1" header="0.4921259845" footer="0.4921259845"/>
  <pageSetup horizontalDpi="300" verticalDpi="300" orientation="portrait" paperSize="9" scale="94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kamenicky</dc:creator>
  <cp:keywords/>
  <dc:description/>
  <cp:lastModifiedBy>Homolová</cp:lastModifiedBy>
  <cp:lastPrinted>2014-11-18T08:45:02Z</cp:lastPrinted>
  <dcterms:created xsi:type="dcterms:W3CDTF">2006-09-20T05:43:56Z</dcterms:created>
  <dcterms:modified xsi:type="dcterms:W3CDTF">2014-11-18T08:45:51Z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