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8" firstSheet="3" activeTab="5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/>
  <calcPr fullCalcOnLoad="1"/>
</workbook>
</file>

<file path=xl/sharedStrings.xml><?xml version="1.0" encoding="utf-8"?>
<sst xmlns="http://schemas.openxmlformats.org/spreadsheetml/2006/main" count="512" uniqueCount="354">
  <si>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</si>
  <si>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</si>
  <si>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</si>
  <si>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</si>
  <si>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</si>
  <si>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</si>
  <si>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</si>
  <si>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</si>
  <si>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</si>
  <si>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</si>
  <si>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</si>
  <si>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</si>
  <si>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</si>
  <si>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</si>
  <si>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</si>
  <si>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</si>
  <si>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</si>
  <si>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</si>
  <si>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</si>
  <si>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</si>
  <si>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</si>
  <si>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</si>
  <si>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</si>
  <si>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</si>
  <si>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</si>
  <si>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</si>
  <si>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</si>
  <si>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</si>
  <si>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</si>
  <si>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</si>
  <si>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</si>
  <si>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</si>
  <si>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</si>
  <si>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</si>
  <si>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</si>
  <si>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</si>
  <si>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</si>
  <si>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</si>
  <si>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</si>
  <si>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</si>
  <si>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</si>
  <si>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</si>
  <si>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</si>
  <si>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</si>
  <si>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</si>
  <si>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</si>
  <si>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</si>
  <si>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</si>
  <si>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</si>
  <si>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</si>
  <si>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</si>
  <si>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</si>
  <si>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</si>
  <si>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Štipendia -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</si>
  <si>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</si>
  <si>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</si>
  <si>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</si>
  <si>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</si>
  <si>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</si>
  <si>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</si>
  <si>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</si>
  <si>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</si>
  <si>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</si>
  <si>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</si>
  <si>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</si>
  <si>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</si>
  <si>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</si>
  <si>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</si>
  <si>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</si>
  <si>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</si>
  <si>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</si>
  <si>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</si>
  <si>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</si>
  <si>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</si>
  <si>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</si>
  <si>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</si>
  <si>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</si>
  <si>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u k a z o v a t e ľ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</si>
  <si>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</si>
  <si>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</si>
  <si>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</si>
  <si>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</si>
  <si>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</si>
  <si>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</si>
  <si>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</si>
  <si>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</si>
  <si>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</si>
  <si>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</si>
  <si>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</si>
  <si>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</si>
  <si>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</si>
  <si>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</si>
  <si>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</si>
  <si>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</si>
  <si>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</si>
  <si>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</si>
  <si>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</si>
  <si>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</si>
  <si>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</si>
  <si>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</si>
  <si>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</si>
  <si>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</si>
  <si>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</si>
  <si>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</si>
  <si>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</si>
  <si>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</si>
  <si>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</si>
  <si>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</si>
  <si>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</si>
  <si>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</si>
  <si>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</si>
  <si>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</si>
  <si>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</si>
  <si>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</si>
  <si>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</si>
  <si>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</si>
  <si>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</si>
  <si>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</si>
  <si>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</si>
  <si>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</si>
  <si>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</si>
  <si>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</si>
  <si>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</si>
  <si>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</si>
  <si>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</si>
  <si>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</si>
  <si>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</si>
  <si>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</si>
  <si>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</si>
  <si>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</si>
  <si>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 xml:space="preserve">     z pozemkov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</si>
  <si>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</si>
  <si>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</si>
  <si>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</si>
  <si>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</si>
  <si>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</si>
  <si>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</si>
  <si>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</si>
  <si>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</si>
  <si>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</si>
  <si>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</si>
  <si>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</si>
  <si>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</si>
  <si>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</si>
  <si>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</si>
  <si>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</si>
  <si>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</si>
  <si>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</si>
  <si>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</si>
  <si>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</si>
  <si>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</si>
  <si>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</si>
  <si>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</si>
  <si>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</si>
  <si>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</si>
  <si>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</si>
  <si>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</si>
  <si>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</si>
  <si>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</si>
  <si>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</si>
  <si>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</si>
  <si>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</si>
  <si>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</si>
  <si>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</si>
  <si>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</si>
  <si>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</si>
  <si>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</si>
  <si>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</si>
  <si>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</si>
  <si>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</si>
  <si>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</si>
  <si>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</si>
  <si>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</si>
  <si>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</si>
  <si>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</si>
  <si>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</si>
  <si>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</si>
  <si>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</si>
  <si>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</si>
  <si>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</si>
  <si>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</si>
  <si>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</si>
  <si>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</si>
  <si>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</si>
  <si>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Ostatné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</si>
  <si>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</si>
  <si>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</si>
  <si>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</si>
  <si>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</si>
  <si>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</si>
  <si>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</si>
  <si>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</si>
  <si>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</si>
  <si>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</si>
  <si>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</si>
  <si>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</si>
  <si>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</si>
  <si>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</si>
  <si>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</si>
  <si>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</si>
  <si>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</si>
  <si>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</si>
  <si>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 xml:space="preserve">     ostatné príjmy</t>
  </si>
  <si>
    <t>01.6</t>
  </si>
  <si>
    <t xml:space="preserve">REKAPITULÁCIA  PRÍJMOV  A  VÝDAVKOV </t>
  </si>
  <si>
    <t>Transfer REGOB</t>
  </si>
  <si>
    <t>Iné všeobecné služby-matrika</t>
  </si>
  <si>
    <t>Tlač knižnej publikácie - Levoča</t>
  </si>
  <si>
    <t>Ochrana životného prostredia</t>
  </si>
  <si>
    <t>Partnerské mestá</t>
  </si>
  <si>
    <t>leasing</t>
  </si>
  <si>
    <t>REGOB</t>
  </si>
  <si>
    <t>Náklady na školstvo-cirkev.</t>
  </si>
  <si>
    <t>finančný prenájom</t>
  </si>
  <si>
    <t>Káblová televízia - štúdia</t>
  </si>
  <si>
    <t>Transfer KÚCD a PK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</si>
  <si>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</si>
  <si>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</si>
  <si>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</si>
  <si>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</si>
  <si>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</si>
  <si>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</si>
  <si>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ochrana deti</t>
  </si>
  <si>
    <t>MPV - ostatné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</si>
  <si>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</si>
  <si>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</si>
  <si>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</si>
  <si>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</si>
  <si>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</si>
  <si>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</si>
  <si>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</si>
  <si>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</si>
  <si>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</si>
  <si>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</si>
  <si>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</si>
  <si>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</si>
  <si>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</si>
  <si>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ZŠ G. Haina - školská infraštruk.</t>
  </si>
  <si>
    <t>ZŠ Francisciho - školská infraštruk.</t>
  </si>
  <si>
    <t>Recyklačný fond</t>
  </si>
  <si>
    <t>Technické služby-cint. služby</t>
  </si>
  <si>
    <t>Karpatské klim. mestečká</t>
  </si>
  <si>
    <t>Voda - Lev.Lúky</t>
  </si>
  <si>
    <t>Odvod z výťažku 5%</t>
  </si>
  <si>
    <t>dot. na  obnovu kult. pamiatok</t>
  </si>
  <si>
    <t>Objekt VNsP</t>
  </si>
  <si>
    <t>Splácanie bankových úverov ŠFRB</t>
  </si>
  <si>
    <t>Územný plán mesta</t>
  </si>
  <si>
    <t xml:space="preserve">Prestavba NMP I. etapa </t>
  </si>
  <si>
    <t>630</t>
  </si>
  <si>
    <t>Uzat.a rek.skládky KO D.Stráže</t>
  </si>
  <si>
    <t xml:space="preserve">MV a RR SR prestavba NMP I. etapa </t>
  </si>
  <si>
    <t>MV a RR SR MŠ Žel. riadok 3 škol.infra.</t>
  </si>
  <si>
    <t>ZŠ Francisciho 11 škol. infra.</t>
  </si>
  <si>
    <t>ZŠ G. Haina 37 škol. infra.</t>
  </si>
  <si>
    <t>MV a RR SR ZŠ Francisciho 11 škol. infra.</t>
  </si>
  <si>
    <t>MV a RR SR ZŠ G. Haina 37 škol. infra.</t>
  </si>
  <si>
    <t>MV a RR SR NMP I. etapa</t>
  </si>
  <si>
    <t>MVaRR SR ZŠ Francisciho-škol.infra.</t>
  </si>
  <si>
    <t>MVaRR SR ZŠ G. Haina - škol. infra.</t>
  </si>
  <si>
    <t>Hnedý priemyselný park</t>
  </si>
  <si>
    <t>TP -hnedý priemyselný park</t>
  </si>
  <si>
    <t>Rozpočet rok 2011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</si>
  <si>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</si>
  <si>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</si>
  <si>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</si>
  <si>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</si>
  <si>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</si>
  <si>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</si>
  <si>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Cykloturistický chodník I. etepa</t>
  </si>
  <si>
    <t>Kostol sv. Jakuba</t>
  </si>
  <si>
    <t>Jedáleň pre dôchodcov - havária</t>
  </si>
  <si>
    <t>Rekapitulácia</t>
  </si>
  <si>
    <t>Kostol sv. Jakuba - odstránenie vlhkosti</t>
  </si>
  <si>
    <t>08.2.0.</t>
  </si>
  <si>
    <t>SARIO - hnedý priem. park</t>
  </si>
  <si>
    <t>MŠ Žel. riadok - škol. Infra.</t>
  </si>
  <si>
    <t>Komuntná sociálna práca</t>
  </si>
  <si>
    <t>Dni Majstra Pavla</t>
  </si>
  <si>
    <t>Odstránenie objektu Lev. Dolina</t>
  </si>
  <si>
    <t>ZUŠ - hudobné nástroje</t>
  </si>
  <si>
    <t>Vojnové hroby</t>
  </si>
  <si>
    <t>Chránené dielne</t>
  </si>
  <si>
    <t>Povodňová aktivita</t>
  </si>
  <si>
    <t>Protipovodňové aktivity</t>
  </si>
  <si>
    <t>PD - DSS</t>
  </si>
  <si>
    <t>ZŠ Francisciho-odvodnenie</t>
  </si>
  <si>
    <t>Dopravné značenie</t>
  </si>
  <si>
    <t>Obnova hradobného múru</t>
  </si>
  <si>
    <t>Oprava cesty - Vodárenská ul.</t>
  </si>
  <si>
    <t>nákup objekt Pisarčiná</t>
  </si>
  <si>
    <t>Ostatné transfery na  kultúru</t>
  </si>
  <si>
    <t>Cestná doprava / transfer SAD /</t>
  </si>
  <si>
    <t>Transfer pre TS (SÚZ)</t>
  </si>
  <si>
    <t>Znalecký posudok ZŠ</t>
  </si>
  <si>
    <t>Potravinová pomoc</t>
  </si>
  <si>
    <t>voľby a sčítanie obyv.</t>
  </si>
  <si>
    <t>NMP 4  -výmena prísl. rozvádzačov</t>
  </si>
  <si>
    <t>Medzinárodný zraz turistov</t>
  </si>
  <si>
    <t>Značenie Levočské vrchy</t>
  </si>
  <si>
    <t xml:space="preserve">Galéria </t>
  </si>
  <si>
    <t xml:space="preserve">     poľovné revíry</t>
  </si>
  <si>
    <t>Náhradná výsadba stromov</t>
  </si>
  <si>
    <r>
      <t xml:space="preserve">    </t>
    </r>
    <r>
      <rPr>
        <sz val="10"/>
        <rFont val="Arial CE"/>
        <family val="2"/>
      </rPr>
      <t xml:space="preserve"> z predaja budov</t>
    </r>
  </si>
  <si>
    <t>MPV Ovocinárska</t>
  </si>
  <si>
    <t>Lev. Lúky - zádveria</t>
  </si>
  <si>
    <t>chata Kohlwald</t>
  </si>
  <si>
    <t>zbúranie objektu Potočná ul.</t>
  </si>
  <si>
    <t>Časť 1.1 Bežný rozpočet</t>
  </si>
  <si>
    <t xml:space="preserve">NMP č. 54 - divadlo, výmena okien II. etapa </t>
  </si>
  <si>
    <t>Spevnenie svahu sidl. Západ</t>
  </si>
  <si>
    <t>Odkanalizovanie ul. Štúrová</t>
  </si>
  <si>
    <t>Premostenie Levočského potoka</t>
  </si>
  <si>
    <t>Kostol sv. Jakuba - strecha</t>
  </si>
  <si>
    <t>MK SR Kostol sv. Jakuba - odstránenie vlhkosti</t>
  </si>
  <si>
    <t xml:space="preserve">Prestavba N.M.P. I. etapa </t>
  </si>
  <si>
    <t>Projektová dokumentácia</t>
  </si>
  <si>
    <t>Digitalizácia kam. systému</t>
  </si>
  <si>
    <t>prejazdová váha</t>
  </si>
  <si>
    <t>Samozberný zametač</t>
  </si>
  <si>
    <t>kropiaca cisternová nadstavba</t>
  </si>
  <si>
    <t>Podvozok nosič nadstavby</t>
  </si>
  <si>
    <t xml:space="preserve">Kostol sv. Jakuba </t>
  </si>
  <si>
    <t xml:space="preserve">kamerový systém </t>
  </si>
  <si>
    <t>a</t>
  </si>
  <si>
    <t>b</t>
  </si>
  <si>
    <t>c</t>
  </si>
  <si>
    <t>Schválený rozpočet 2012</t>
  </si>
  <si>
    <t>zmena (+)</t>
  </si>
  <si>
    <t>zmena (-)</t>
  </si>
  <si>
    <t>Predpoklad 2011</t>
  </si>
  <si>
    <t>Rozpočet rok 2012</t>
  </si>
  <si>
    <t>Upravený rozpočet 2012</t>
  </si>
  <si>
    <t>zmena ( + )</t>
  </si>
  <si>
    <t>zmena ( - )</t>
  </si>
  <si>
    <t>Daň z príjmu</t>
  </si>
  <si>
    <t>Inžinierske siete LD - zmluv. záv.</t>
  </si>
  <si>
    <t xml:space="preserve">    z pozemkov - plantáže</t>
  </si>
  <si>
    <t xml:space="preserve">ČOV Lev. Dolina </t>
  </si>
  <si>
    <t>ZŠ Kluberta -strecha</t>
  </si>
  <si>
    <t>NMP č. 4 - úprava interiéru</t>
  </si>
  <si>
    <t>Hradobné opevnenie</t>
  </si>
  <si>
    <t>Basketbalové ihrisko pri Prameni</t>
  </si>
  <si>
    <t>Radnica a zvonica NMP č.2</t>
  </si>
  <si>
    <t>MK Radnica a zvonica NMP č.2</t>
  </si>
  <si>
    <t>MK Kostol sv. Jakuba</t>
  </si>
  <si>
    <t>Oprava parkanového múru</t>
  </si>
  <si>
    <t>MK Oprava parkanového múru</t>
  </si>
  <si>
    <t>Ing. Miroslav Vilkovský</t>
  </si>
  <si>
    <t>primátor mesta</t>
  </si>
  <si>
    <t>ZŠ G. Haina - hromozvody, technológia ŠJ</t>
  </si>
  <si>
    <t>zmena č.3</t>
  </si>
  <si>
    <t>zmena č.3/ rozpočtové opatrenie</t>
  </si>
  <si>
    <t>Schválené na 26. zasadnutí MZ dňa 21.01.2012 uznesením č. 28/B/44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</si>
</sst>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\ _S_k"/>
    <numFmt numFmtId="174" formatCode="0.0"/>
    <numFmt numFmtId="175" formatCode="[$-41B]d\.\ mmmm\ yyyy"/>
    <numFmt numFmtId="176" formatCode="#,##0.000"/>
    <numFmt numFmtId="177" formatCode="#,##0.0000"/>
    <numFmt numFmtId="178" formatCode="#,##0.00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</numFmts>
  <fonts count="3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medium"/>
      <bottom style="medium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641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27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12" fillId="0" borderId="0" xfId="0" applyFont="1" applyAlignment="1">
      <alignment/>
    </xf>
    <xf numFmtId="3" fontId="8" fillId="19" borderId="11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9" fillId="16" borderId="11" xfId="0" applyNumberFormat="1" applyFont="1" applyFill="1" applyBorder="1" applyAlignment="1">
      <alignment/>
    </xf>
    <xf numFmtId="3" fontId="6" fillId="19" borderId="30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49" fontId="6" fillId="19" borderId="31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4" fontId="6" fillId="19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6" fillId="19" borderId="34" xfId="0" applyNumberFormat="1" applyFont="1" applyFill="1" applyBorder="1" applyAlignment="1">
      <alignment/>
    </xf>
    <xf numFmtId="16" fontId="6" fillId="19" borderId="31" xfId="0" applyNumberFormat="1" applyFont="1" applyFill="1" applyBorder="1" applyAlignment="1">
      <alignment/>
    </xf>
    <xf numFmtId="0" fontId="9" fillId="16" borderId="35" xfId="0" applyFont="1" applyFill="1" applyBorder="1" applyAlignment="1">
      <alignment/>
    </xf>
    <xf numFmtId="0" fontId="9" fillId="16" borderId="36" xfId="0" applyFont="1" applyFill="1" applyBorder="1" applyAlignment="1">
      <alignment/>
    </xf>
    <xf numFmtId="3" fontId="9" fillId="16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6" fillId="19" borderId="34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9" fillId="16" borderId="41" xfId="0" applyFont="1" applyFill="1" applyBorder="1" applyAlignment="1">
      <alignment/>
    </xf>
    <xf numFmtId="0" fontId="6" fillId="19" borderId="42" xfId="0" applyFont="1" applyFill="1" applyBorder="1" applyAlignment="1">
      <alignment/>
    </xf>
    <xf numFmtId="0" fontId="9" fillId="16" borderId="43" xfId="0" applyFont="1" applyFill="1" applyBorder="1" applyAlignment="1">
      <alignment horizontal="center"/>
    </xf>
    <xf numFmtId="0" fontId="6" fillId="19" borderId="31" xfId="0" applyFont="1" applyFill="1" applyBorder="1" applyAlignment="1">
      <alignment/>
    </xf>
    <xf numFmtId="0" fontId="9" fillId="16" borderId="44" xfId="0" applyFont="1" applyFill="1" applyBorder="1" applyAlignment="1">
      <alignment/>
    </xf>
    <xf numFmtId="0" fontId="9" fillId="16" borderId="45" xfId="0" applyFont="1" applyFill="1" applyBorder="1" applyAlignment="1">
      <alignment horizontal="center"/>
    </xf>
    <xf numFmtId="0" fontId="9" fillId="16" borderId="36" xfId="0" applyFont="1" applyFill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6" fillId="19" borderId="31" xfId="0" applyNumberFormat="1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" fillId="0" borderId="34" xfId="0" applyNumberFormat="1" applyFont="1" applyBorder="1" applyAlignment="1">
      <alignment/>
    </xf>
    <xf numFmtId="49" fontId="6" fillId="19" borderId="47" xfId="0" applyNumberFormat="1" applyFont="1" applyFill="1" applyBorder="1" applyAlignment="1">
      <alignment vertical="center" wrapText="1"/>
    </xf>
    <xf numFmtId="3" fontId="6" fillId="19" borderId="48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/>
    </xf>
    <xf numFmtId="1" fontId="6" fillId="19" borderId="12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16" borderId="30" xfId="0" applyNumberFormat="1" applyFont="1" applyFill="1" applyBorder="1" applyAlignment="1">
      <alignment/>
    </xf>
    <xf numFmtId="3" fontId="6" fillId="19" borderId="30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9" fillId="16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0" fontId="9" fillId="16" borderId="31" xfId="0" applyFont="1" applyFill="1" applyBorder="1" applyAlignment="1">
      <alignment horizontal="center"/>
    </xf>
    <xf numFmtId="0" fontId="6" fillId="19" borderId="46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19" borderId="49" xfId="0" applyFont="1" applyFill="1" applyBorder="1" applyAlignment="1">
      <alignment horizontal="center"/>
    </xf>
    <xf numFmtId="0" fontId="6" fillId="19" borderId="31" xfId="0" applyFont="1" applyFill="1" applyBorder="1" applyAlignment="1">
      <alignment horizontal="center"/>
    </xf>
    <xf numFmtId="0" fontId="6" fillId="19" borderId="34" xfId="0" applyFont="1" applyFill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50" xfId="0" applyNumberFormat="1" applyFont="1" applyBorder="1" applyAlignment="1">
      <alignment/>
    </xf>
    <xf numFmtId="0" fontId="9" fillId="16" borderId="34" xfId="0" applyFont="1" applyFill="1" applyBorder="1" applyAlignment="1">
      <alignment horizontal="center"/>
    </xf>
    <xf numFmtId="3" fontId="9" fillId="16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19" borderId="49" xfId="0" applyFont="1" applyFill="1" applyBorder="1" applyAlignment="1">
      <alignment/>
    </xf>
    <xf numFmtId="3" fontId="9" fillId="16" borderId="1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8" fillId="19" borderId="31" xfId="0" applyFont="1" applyFill="1" applyBorder="1" applyAlignment="1">
      <alignment/>
    </xf>
    <xf numFmtId="49" fontId="6" fillId="19" borderId="34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Font="1" applyFill="1" applyAlignment="1">
      <alignment/>
    </xf>
    <xf numFmtId="49" fontId="6" fillId="19" borderId="31" xfId="0" applyNumberFormat="1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5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16" borderId="36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3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3" fontId="2" fillId="0" borderId="30" xfId="0" applyNumberFormat="1" applyFont="1" applyFill="1" applyBorder="1" applyAlignment="1">
      <alignment vertical="center" wrapText="1"/>
    </xf>
    <xf numFmtId="3" fontId="3" fillId="0" borderId="53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6" fillId="19" borderId="53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9" fontId="3" fillId="0" borderId="1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54" xfId="0" applyFont="1" applyBorder="1" applyAlignment="1">
      <alignment/>
    </xf>
    <xf numFmtId="0" fontId="8" fillId="19" borderId="4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3" fontId="8" fillId="0" borderId="0" xfId="0" applyNumberFormat="1" applyFont="1" applyAlignment="1">
      <alignment/>
    </xf>
    <xf numFmtId="49" fontId="6" fillId="19" borderId="3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5" xfId="0" applyBorder="1" applyAlignment="1">
      <alignment/>
    </xf>
    <xf numFmtId="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8" fillId="0" borderId="58" xfId="0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12" fillId="19" borderId="35" xfId="0" applyFont="1" applyFill="1" applyBorder="1" applyAlignment="1">
      <alignment/>
    </xf>
    <xf numFmtId="3" fontId="12" fillId="19" borderId="36" xfId="0" applyNumberFormat="1" applyFont="1" applyFill="1" applyBorder="1" applyAlignment="1">
      <alignment/>
    </xf>
    <xf numFmtId="3" fontId="12" fillId="19" borderId="60" xfId="0" applyNumberFormat="1" applyFont="1" applyFill="1" applyBorder="1" applyAlignment="1">
      <alignment/>
    </xf>
    <xf numFmtId="0" fontId="8" fillId="0" borderId="58" xfId="0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61" xfId="0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3" fillId="0" borderId="62" xfId="0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1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65" xfId="0" applyFont="1" applyBorder="1" applyAlignment="1">
      <alignment/>
    </xf>
    <xf numFmtId="0" fontId="3" fillId="0" borderId="66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16" borderId="69" xfId="0" applyFont="1" applyFill="1" applyBorder="1" applyAlignment="1">
      <alignment horizontal="right"/>
    </xf>
    <xf numFmtId="49" fontId="1" fillId="0" borderId="16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5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20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3" fontId="2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6" fillId="19" borderId="31" xfId="0" applyFont="1" applyFill="1" applyBorder="1" applyAlignment="1">
      <alignment vertical="center" wrapText="1"/>
    </xf>
    <xf numFmtId="3" fontId="8" fillId="19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3" fontId="3" fillId="0" borderId="19" xfId="0" applyNumberFormat="1" applyFont="1" applyFill="1" applyBorder="1" applyAlignment="1">
      <alignment/>
    </xf>
    <xf numFmtId="4" fontId="21" fillId="0" borderId="71" xfId="0" applyNumberFormat="1" applyFont="1" applyBorder="1" applyAlignment="1">
      <alignment horizontal="right"/>
    </xf>
    <xf numFmtId="4" fontId="21" fillId="0" borderId="72" xfId="0" applyNumberFormat="1" applyFont="1" applyBorder="1" applyAlignment="1">
      <alignment horizontal="right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3" fillId="0" borderId="26" xfId="0" applyNumberFormat="1" applyFont="1" applyBorder="1" applyAlignment="1">
      <alignment/>
    </xf>
    <xf numFmtId="3" fontId="1" fillId="16" borderId="73" xfId="0" applyNumberFormat="1" applyFont="1" applyFill="1" applyBorder="1" applyAlignment="1">
      <alignment horizontal="center" vertical="center" wrapText="1"/>
    </xf>
    <xf numFmtId="3" fontId="3" fillId="0" borderId="74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6" fillId="19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6" fillId="19" borderId="25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6" fillId="19" borderId="75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6" fillId="19" borderId="78" xfId="0" applyNumberFormat="1" applyFont="1" applyFill="1" applyBorder="1" applyAlignment="1">
      <alignment vertical="center" wrapText="1"/>
    </xf>
    <xf numFmtId="3" fontId="3" fillId="0" borderId="79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6" fillId="19" borderId="81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6" fillId="19" borderId="83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6" fillId="19" borderId="83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6" fillId="19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1" fillId="0" borderId="83" xfId="0" applyNumberFormat="1" applyFont="1" applyFill="1" applyBorder="1" applyAlignment="1">
      <alignment/>
    </xf>
    <xf numFmtId="3" fontId="1" fillId="0" borderId="83" xfId="0" applyNumberFormat="1" applyFont="1" applyFill="1" applyBorder="1" applyAlignment="1">
      <alignment/>
    </xf>
    <xf numFmtId="3" fontId="8" fillId="19" borderId="83" xfId="0" applyNumberFormat="1" applyFont="1" applyFill="1" applyBorder="1" applyAlignment="1">
      <alignment vertical="center" wrapText="1"/>
    </xf>
    <xf numFmtId="3" fontId="2" fillId="0" borderId="89" xfId="0" applyNumberFormat="1" applyFont="1" applyFill="1" applyBorder="1" applyAlignment="1">
      <alignment vertical="center" wrapText="1"/>
    </xf>
    <xf numFmtId="3" fontId="0" fillId="0" borderId="82" xfId="0" applyNumberFormat="1" applyFont="1" applyFill="1" applyBorder="1" applyAlignment="1">
      <alignment vertical="center" wrapText="1"/>
    </xf>
    <xf numFmtId="3" fontId="0" fillId="0" borderId="84" xfId="0" applyNumberFormat="1" applyFont="1" applyFill="1" applyBorder="1" applyAlignment="1">
      <alignment vertical="center" wrapText="1"/>
    </xf>
    <xf numFmtId="3" fontId="9" fillId="16" borderId="6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6" fillId="19" borderId="63" xfId="0" applyNumberFormat="1" applyFont="1" applyFill="1" applyBorder="1" applyAlignment="1">
      <alignment/>
    </xf>
    <xf numFmtId="3" fontId="6" fillId="19" borderId="90" xfId="0" applyNumberFormat="1" applyFont="1" applyFill="1" applyBorder="1" applyAlignment="1">
      <alignment/>
    </xf>
    <xf numFmtId="3" fontId="6" fillId="19" borderId="91" xfId="0" applyNumberFormat="1" applyFont="1" applyFill="1" applyBorder="1" applyAlignment="1">
      <alignment/>
    </xf>
    <xf numFmtId="3" fontId="6" fillId="19" borderId="86" xfId="0" applyNumberFormat="1" applyFont="1" applyFill="1" applyBorder="1" applyAlignment="1">
      <alignment/>
    </xf>
    <xf numFmtId="3" fontId="1" fillId="0" borderId="83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3" fontId="3" fillId="0" borderId="87" xfId="0" applyNumberFormat="1" applyFont="1" applyBorder="1" applyAlignment="1">
      <alignment/>
    </xf>
    <xf numFmtId="3" fontId="9" fillId="16" borderId="86" xfId="0" applyNumberFormat="1" applyFont="1" applyFill="1" applyBorder="1" applyAlignment="1">
      <alignment/>
    </xf>
    <xf numFmtId="3" fontId="3" fillId="0" borderId="8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3" fontId="9" fillId="16" borderId="90" xfId="0" applyNumberFormat="1" applyFont="1" applyFill="1" applyBorder="1" applyAlignment="1">
      <alignment/>
    </xf>
    <xf numFmtId="3" fontId="9" fillId="16" borderId="91" xfId="0" applyNumberFormat="1" applyFont="1" applyFill="1" applyBorder="1" applyAlignment="1">
      <alignment/>
    </xf>
    <xf numFmtId="3" fontId="6" fillId="19" borderId="92" xfId="0" applyNumberFormat="1" applyFont="1" applyFill="1" applyBorder="1" applyAlignment="1">
      <alignment/>
    </xf>
    <xf numFmtId="3" fontId="3" fillId="0" borderId="83" xfId="0" applyNumberFormat="1" applyFont="1" applyBorder="1" applyAlignment="1">
      <alignment/>
    </xf>
    <xf numFmtId="3" fontId="9" fillId="16" borderId="89" xfId="0" applyNumberFormat="1" applyFont="1" applyFill="1" applyBorder="1" applyAlignment="1">
      <alignment/>
    </xf>
    <xf numFmtId="3" fontId="6" fillId="19" borderId="89" xfId="0" applyNumberFormat="1" applyFont="1" applyFill="1" applyBorder="1" applyAlignment="1">
      <alignment/>
    </xf>
    <xf numFmtId="3" fontId="3" fillId="0" borderId="88" xfId="0" applyNumberFormat="1" applyFont="1" applyBorder="1" applyAlignment="1">
      <alignment/>
    </xf>
    <xf numFmtId="3" fontId="3" fillId="0" borderId="87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1" fontId="6" fillId="19" borderId="75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3" fillId="0" borderId="85" xfId="0" applyNumberFormat="1" applyFont="1" applyBorder="1" applyAlignment="1">
      <alignment/>
    </xf>
    <xf numFmtId="3" fontId="3" fillId="0" borderId="92" xfId="0" applyNumberFormat="1" applyFont="1" applyBorder="1" applyAlignment="1">
      <alignment/>
    </xf>
    <xf numFmtId="3" fontId="18" fillId="0" borderId="82" xfId="0" applyNumberFormat="1" applyFont="1" applyFill="1" applyBorder="1" applyAlignment="1">
      <alignment/>
    </xf>
    <xf numFmtId="3" fontId="1" fillId="0" borderId="93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3" fillId="0" borderId="94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1" fillId="16" borderId="60" xfId="0" applyNumberFormat="1" applyFont="1" applyFill="1" applyBorder="1" applyAlignment="1">
      <alignment/>
    </xf>
    <xf numFmtId="3" fontId="0" fillId="0" borderId="93" xfId="0" applyNumberFormat="1" applyBorder="1" applyAlignment="1">
      <alignment/>
    </xf>
    <xf numFmtId="3" fontId="0" fillId="0" borderId="79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80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80" xfId="0" applyNumberFormat="1" applyBorder="1" applyAlignment="1">
      <alignment/>
    </xf>
    <xf numFmtId="3" fontId="0" fillId="0" borderId="96" xfId="0" applyNumberFormat="1" applyBorder="1" applyAlignment="1">
      <alignment/>
    </xf>
    <xf numFmtId="3" fontId="1" fillId="16" borderId="97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0" fillId="0" borderId="98" xfId="0" applyNumberFormat="1" applyBorder="1" applyAlignment="1">
      <alignment/>
    </xf>
    <xf numFmtId="3" fontId="0" fillId="0" borderId="85" xfId="0" applyNumberFormat="1" applyBorder="1" applyAlignment="1">
      <alignment/>
    </xf>
    <xf numFmtId="3" fontId="9" fillId="16" borderId="86" xfId="0" applyNumberFormat="1" applyFont="1" applyFill="1" applyBorder="1" applyAlignment="1">
      <alignment horizontal="right"/>
    </xf>
    <xf numFmtId="3" fontId="9" fillId="16" borderId="83" xfId="0" applyNumberFormat="1" applyFont="1" applyFill="1" applyBorder="1" applyAlignment="1">
      <alignment/>
    </xf>
    <xf numFmtId="3" fontId="6" fillId="19" borderId="89" xfId="0" applyNumberFormat="1" applyFont="1" applyFill="1" applyBorder="1" applyAlignment="1">
      <alignment/>
    </xf>
    <xf numFmtId="3" fontId="8" fillId="19" borderId="83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/>
    </xf>
    <xf numFmtId="3" fontId="3" fillId="0" borderId="84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2" xfId="0" applyFont="1" applyBorder="1" applyAlignment="1">
      <alignment horizontal="left"/>
    </xf>
    <xf numFmtId="3" fontId="10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1" fillId="16" borderId="48" xfId="0" applyNumberFormat="1" applyFont="1" applyFill="1" applyBorder="1" applyAlignment="1">
      <alignment horizontal="center" vertical="center" wrapText="1"/>
    </xf>
    <xf numFmtId="3" fontId="1" fillId="16" borderId="73" xfId="0" applyNumberFormat="1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left"/>
    </xf>
    <xf numFmtId="0" fontId="9" fillId="16" borderId="24" xfId="0" applyFont="1" applyFill="1" applyBorder="1" applyAlignment="1">
      <alignment horizontal="left"/>
    </xf>
    <xf numFmtId="0" fontId="11" fillId="16" borderId="73" xfId="0" applyFont="1" applyFill="1" applyBorder="1" applyAlignment="1">
      <alignment horizontal="center" vertical="center" wrapText="1"/>
    </xf>
    <xf numFmtId="3" fontId="1" fillId="16" borderId="99" xfId="0" applyNumberFormat="1" applyFont="1" applyFill="1" applyBorder="1" applyAlignment="1">
      <alignment horizontal="center" vertical="center" wrapText="1"/>
    </xf>
    <xf numFmtId="3" fontId="1" fillId="16" borderId="100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6" fillId="19" borderId="25" xfId="0" applyFont="1" applyFill="1" applyBorder="1" applyAlignment="1">
      <alignment horizontal="left"/>
    </xf>
    <xf numFmtId="0" fontId="6" fillId="19" borderId="24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1" fillId="16" borderId="78" xfId="0" applyNumberFormat="1" applyFont="1" applyFill="1" applyBorder="1" applyAlignment="1">
      <alignment horizontal="center" vertical="center" wrapText="1"/>
    </xf>
    <xf numFmtId="3" fontId="1" fillId="16" borderId="102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16" borderId="48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horizontal="center" vertical="center" wrapText="1"/>
    </xf>
    <xf numFmtId="0" fontId="11" fillId="16" borderId="4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03" xfId="0" applyFont="1" applyBorder="1" applyAlignment="1">
      <alignment horizontal="left"/>
    </xf>
    <xf numFmtId="0" fontId="11" fillId="16" borderId="47" xfId="0" applyFont="1" applyFill="1" applyBorder="1" applyAlignment="1">
      <alignment horizontal="center" vertical="center" wrapText="1"/>
    </xf>
    <xf numFmtId="0" fontId="11" fillId="16" borderId="101" xfId="0" applyFont="1" applyFill="1" applyBorder="1" applyAlignment="1">
      <alignment horizontal="center" vertical="center" wrapText="1"/>
    </xf>
    <xf numFmtId="0" fontId="1" fillId="0" borderId="10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19" borderId="53" xfId="0" applyFont="1" applyFill="1" applyBorder="1" applyAlignment="1">
      <alignment horizontal="left"/>
    </xf>
    <xf numFmtId="0" fontId="9" fillId="16" borderId="75" xfId="0" applyFont="1" applyFill="1" applyBorder="1" applyAlignment="1">
      <alignment horizontal="left"/>
    </xf>
    <xf numFmtId="0" fontId="9" fillId="16" borderId="63" xfId="0" applyFont="1" applyFill="1" applyBorder="1" applyAlignment="1">
      <alignment horizontal="left"/>
    </xf>
    <xf numFmtId="0" fontId="9" fillId="16" borderId="25" xfId="0" applyFont="1" applyFill="1" applyBorder="1" applyAlignment="1">
      <alignment horizontal="left"/>
    </xf>
    <xf numFmtId="0" fontId="9" fillId="16" borderId="53" xfId="0" applyFont="1" applyFill="1" applyBorder="1" applyAlignment="1">
      <alignment horizontal="left"/>
    </xf>
    <xf numFmtId="0" fontId="6" fillId="19" borderId="25" xfId="0" applyFont="1" applyFill="1" applyBorder="1" applyAlignment="1">
      <alignment horizontal="left"/>
    </xf>
    <xf numFmtId="0" fontId="6" fillId="19" borderId="53" xfId="0" applyFont="1" applyFill="1" applyBorder="1" applyAlignment="1">
      <alignment horizontal="left"/>
    </xf>
    <xf numFmtId="0" fontId="6" fillId="19" borderId="75" xfId="0" applyFont="1" applyFill="1" applyBorder="1" applyAlignment="1">
      <alignment horizontal="left"/>
    </xf>
    <xf numFmtId="0" fontId="6" fillId="19" borderId="63" xfId="0" applyFont="1" applyFill="1" applyBorder="1" applyAlignment="1">
      <alignment horizontal="left"/>
    </xf>
    <xf numFmtId="0" fontId="1" fillId="16" borderId="105" xfId="0" applyFont="1" applyFill="1" applyBorder="1" applyAlignment="1">
      <alignment horizontal="center" vertical="center"/>
    </xf>
    <xf numFmtId="0" fontId="1" fillId="16" borderId="106" xfId="0" applyFont="1" applyFill="1" applyBorder="1" applyAlignment="1">
      <alignment horizontal="center" vertical="center"/>
    </xf>
    <xf numFmtId="0" fontId="11" fillId="16" borderId="47" xfId="0" applyFont="1" applyFill="1" applyBorder="1" applyAlignment="1">
      <alignment horizontal="center" vertical="center"/>
    </xf>
    <xf numFmtId="0" fontId="11" fillId="16" borderId="101" xfId="0" applyFont="1" applyFill="1" applyBorder="1" applyAlignment="1">
      <alignment horizontal="center" vertical="center"/>
    </xf>
    <xf numFmtId="0" fontId="11" fillId="16" borderId="48" xfId="0" applyFont="1" applyFill="1" applyBorder="1" applyAlignment="1">
      <alignment horizontal="center" vertical="center"/>
    </xf>
    <xf numFmtId="0" fontId="11" fillId="16" borderId="7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16" borderId="107" xfId="0" applyFont="1" applyFill="1" applyBorder="1" applyAlignment="1">
      <alignment horizontal="left"/>
    </xf>
    <xf numFmtId="0" fontId="9" fillId="16" borderId="108" xfId="0" applyFont="1" applyFill="1" applyBorder="1" applyAlignment="1">
      <alignment horizontal="left"/>
    </xf>
    <xf numFmtId="0" fontId="9" fillId="16" borderId="69" xfId="0" applyFont="1" applyFill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6" fillId="19" borderId="75" xfId="0" applyNumberFormat="1" applyFont="1" applyFill="1" applyBorder="1" applyAlignment="1">
      <alignment horizontal="left"/>
    </xf>
    <xf numFmtId="49" fontId="6" fillId="19" borderId="63" xfId="0" applyNumberFormat="1" applyFont="1" applyFill="1" applyBorder="1" applyAlignment="1">
      <alignment horizontal="left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6" fillId="19" borderId="75" xfId="0" applyFont="1" applyFill="1" applyBorder="1" applyAlignment="1">
      <alignment horizontal="left" vertical="center" wrapText="1"/>
    </xf>
    <xf numFmtId="0" fontId="6" fillId="19" borderId="6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16" fontId="6" fillId="0" borderId="52" xfId="0" applyNumberFormat="1" applyFont="1" applyFill="1" applyBorder="1" applyAlignment="1">
      <alignment horizontal="center"/>
    </xf>
    <xf numFmtId="16" fontId="6" fillId="0" borderId="32" xfId="0" applyNumberFormat="1" applyFont="1" applyFill="1" applyBorder="1" applyAlignment="1">
      <alignment horizontal="center"/>
    </xf>
    <xf numFmtId="16" fontId="6" fillId="0" borderId="34" xfId="0" applyNumberFormat="1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49" fontId="6" fillId="19" borderId="25" xfId="0" applyNumberFormat="1" applyFont="1" applyFill="1" applyBorder="1" applyAlignment="1">
      <alignment horizontal="left"/>
    </xf>
    <xf numFmtId="49" fontId="6" fillId="19" borderId="53" xfId="0" applyNumberFormat="1" applyFont="1" applyFill="1" applyBorder="1" applyAlignment="1">
      <alignment horizontal="left"/>
    </xf>
    <xf numFmtId="49" fontId="1" fillId="0" borderId="101" xfId="0" applyNumberFormat="1" applyFont="1" applyFill="1" applyBorder="1" applyAlignment="1">
      <alignment horizontal="center"/>
    </xf>
    <xf numFmtId="49" fontId="5" fillId="16" borderId="47" xfId="0" applyNumberFormat="1" applyFont="1" applyFill="1" applyBorder="1" applyAlignment="1">
      <alignment horizontal="center" vertical="center" wrapText="1"/>
    </xf>
    <xf numFmtId="49" fontId="5" fillId="16" borderId="101" xfId="0" applyNumberFormat="1" applyFont="1" applyFill="1" applyBorder="1" applyAlignment="1">
      <alignment horizontal="center" vertical="center" wrapText="1"/>
    </xf>
    <xf numFmtId="16" fontId="1" fillId="0" borderId="103" xfId="0" applyNumberFormat="1" applyFont="1" applyFill="1" applyBorder="1" applyAlignment="1">
      <alignment horizontal="left"/>
    </xf>
    <xf numFmtId="16" fontId="1" fillId="16" borderId="48" xfId="0" applyNumberFormat="1" applyFont="1" applyFill="1" applyBorder="1" applyAlignment="1">
      <alignment horizontal="center" vertical="center" wrapText="1"/>
    </xf>
    <xf numFmtId="16" fontId="1" fillId="16" borderId="73" xfId="0" applyNumberFormat="1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/>
    </xf>
    <xf numFmtId="0" fontId="1" fillId="16" borderId="73" xfId="0" applyFont="1" applyFill="1" applyBorder="1" applyAlignment="1">
      <alignment horizontal="center" vertical="center"/>
    </xf>
    <xf numFmtId="3" fontId="1" fillId="16" borderId="109" xfId="0" applyNumberFormat="1" applyFont="1" applyFill="1" applyBorder="1" applyAlignment="1">
      <alignment horizontal="center" vertical="center" wrapText="1"/>
    </xf>
    <xf numFmtId="0" fontId="6" fillId="19" borderId="99" xfId="0" applyFont="1" applyFill="1" applyBorder="1" applyAlignment="1">
      <alignment horizontal="left" vertical="center" wrapText="1"/>
    </xf>
    <xf numFmtId="0" fontId="6" fillId="19" borderId="10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16" borderId="53" xfId="0" applyFont="1" applyFill="1" applyBorder="1" applyAlignment="1">
      <alignment horizontal="left"/>
    </xf>
    <xf numFmtId="0" fontId="3" fillId="0" borderId="5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6" fillId="19" borderId="12" xfId="0" applyFont="1" applyFill="1" applyBorder="1" applyAlignment="1">
      <alignment horizontal="left"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9" fillId="16" borderId="35" xfId="0" applyFont="1" applyFill="1" applyBorder="1" applyAlignment="1">
      <alignment horizontal="left"/>
    </xf>
    <xf numFmtId="0" fontId="9" fillId="16" borderId="36" xfId="0" applyFont="1" applyFill="1" applyBorder="1" applyAlignment="1">
      <alignment horizontal="left"/>
    </xf>
    <xf numFmtId="0" fontId="6" fillId="19" borderId="11" xfId="0" applyFont="1" applyFill="1" applyBorder="1" applyAlignment="1">
      <alignment horizontal="left"/>
    </xf>
    <xf numFmtId="49" fontId="6" fillId="19" borderId="11" xfId="0" applyNumberFormat="1" applyFont="1" applyFill="1" applyBorder="1" applyAlignment="1">
      <alignment horizontal="left"/>
    </xf>
    <xf numFmtId="49" fontId="19" fillId="0" borderId="52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16" fontId="1" fillId="0" borderId="103" xfId="0" applyNumberFormat="1" applyFont="1" applyBorder="1" applyAlignment="1">
      <alignment horizontal="left"/>
    </xf>
    <xf numFmtId="3" fontId="1" fillId="16" borderId="45" xfId="0" applyNumberFormat="1" applyFont="1" applyFill="1" applyBorder="1" applyAlignment="1">
      <alignment horizontal="center"/>
    </xf>
    <xf numFmtId="3" fontId="1" fillId="16" borderId="69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1" xfId="0" applyBorder="1" applyAlignment="1">
      <alignment horizontal="center"/>
    </xf>
    <xf numFmtId="0" fontId="1" fillId="16" borderId="107" xfId="0" applyFont="1" applyFill="1" applyBorder="1" applyAlignment="1">
      <alignment horizontal="left"/>
    </xf>
    <xf numFmtId="0" fontId="1" fillId="16" borderId="108" xfId="0" applyFont="1" applyFill="1" applyBorder="1" applyAlignment="1">
      <alignment horizontal="left"/>
    </xf>
    <xf numFmtId="0" fontId="1" fillId="16" borderId="69" xfId="0" applyFont="1" applyFill="1" applyBorder="1" applyAlignment="1">
      <alignment horizontal="left"/>
    </xf>
    <xf numFmtId="49" fontId="11" fillId="16" borderId="47" xfId="0" applyNumberFormat="1" applyFont="1" applyFill="1" applyBorder="1" applyAlignment="1">
      <alignment horizontal="center" vertical="center" wrapText="1"/>
    </xf>
    <xf numFmtId="49" fontId="11" fillId="16" borderId="101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 horizontal="center"/>
    </xf>
    <xf numFmtId="0" fontId="1" fillId="16" borderId="110" xfId="0" applyFont="1" applyFill="1" applyBorder="1" applyAlignment="1">
      <alignment horizontal="center" vertical="center" wrapText="1"/>
    </xf>
    <xf numFmtId="0" fontId="1" fillId="16" borderId="111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3" fontId="0" fillId="0" borderId="75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112" xfId="0" applyNumberFormat="1" applyFont="1" applyBorder="1" applyAlignment="1">
      <alignment horizontal="center"/>
    </xf>
    <xf numFmtId="0" fontId="0" fillId="0" borderId="113" xfId="0" applyBorder="1" applyAlignment="1">
      <alignment horizontal="center"/>
    </xf>
    <xf numFmtId="3" fontId="3" fillId="0" borderId="70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1" fillId="16" borderId="36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3" fontId="3" fillId="0" borderId="25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114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0" fontId="1" fillId="16" borderId="51" xfId="0" applyFont="1" applyFill="1" applyBorder="1" applyAlignment="1">
      <alignment horizontal="center" vertical="center" wrapText="1"/>
    </xf>
    <xf numFmtId="3" fontId="1" fillId="0" borderId="75" xfId="0" applyNumberFormat="1" applyFont="1" applyBorder="1" applyAlignment="1">
      <alignment horizontal="center"/>
    </xf>
    <xf numFmtId="3" fontId="1" fillId="0" borderId="115" xfId="0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8" fillId="0" borderId="110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 vertical="center"/>
    </xf>
    <xf numFmtId="3" fontId="8" fillId="0" borderId="110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 horizontal="center"/>
    </xf>
    <xf numFmtId="3" fontId="8" fillId="0" borderId="111" xfId="0" applyNumberFormat="1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72" xfId="0" applyBorder="1" applyAlignment="1">
      <alignment horizontal="center"/>
    </xf>
    <xf numFmtId="0" fontId="12" fillId="0" borderId="117" xfId="0" applyFont="1" applyBorder="1" applyAlignment="1">
      <alignment horizontal="left" vertical="center"/>
    </xf>
    <xf numFmtId="0" fontId="12" fillId="0" borderId="118" xfId="0" applyFont="1" applyBorder="1" applyAlignment="1">
      <alignment horizontal="left" vertical="center"/>
    </xf>
    <xf numFmtId="0" fontId="12" fillId="0" borderId="116" xfId="0" applyFont="1" applyBorder="1" applyAlignment="1">
      <alignment horizontal="left" vertical="center"/>
    </xf>
    <xf numFmtId="0" fontId="12" fillId="0" borderId="119" xfId="0" applyFont="1" applyBorder="1" applyAlignment="1">
      <alignment horizontal="left" vertical="center"/>
    </xf>
    <xf numFmtId="3" fontId="0" fillId="0" borderId="120" xfId="0" applyNumberFormat="1" applyBorder="1" applyAlignment="1">
      <alignment horizontal="center"/>
    </xf>
    <xf numFmtId="3" fontId="0" fillId="0" borderId="121" xfId="0" applyNumberFormat="1" applyBorder="1" applyAlignment="1">
      <alignment horizontal="center"/>
    </xf>
    <xf numFmtId="3" fontId="0" fillId="0" borderId="122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02" xfId="0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3" xfId="0" applyBorder="1" applyAlignment="1">
      <alignment horizontal="center"/>
    </xf>
    <xf numFmtId="0" fontId="13" fillId="0" borderId="0" xfId="0" applyFont="1" applyAlignment="1">
      <alignment horizontal="center"/>
    </xf>
    <xf numFmtId="0" fontId="1" fillId="16" borderId="47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 wrapText="1"/>
    </xf>
    <xf numFmtId="0" fontId="1" fillId="16" borderId="101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3" fontId="1" fillId="16" borderId="124" xfId="0" applyNumberFormat="1" applyFont="1" applyFill="1" applyBorder="1" applyAlignment="1">
      <alignment horizontal="center" vertical="center" wrapText="1"/>
    </xf>
    <xf numFmtId="3" fontId="1" fillId="16" borderId="125" xfId="0" applyNumberFormat="1" applyFont="1" applyFill="1" applyBorder="1" applyAlignment="1">
      <alignment horizontal="center" vertical="center" wrapText="1"/>
    </xf>
    <xf numFmtId="3" fontId="1" fillId="16" borderId="126" xfId="0" applyNumberFormat="1" applyFont="1" applyFill="1" applyBorder="1" applyAlignment="1">
      <alignment horizontal="center" vertical="center" wrapText="1"/>
    </xf>
    <xf numFmtId="0" fontId="2" fillId="19" borderId="61" xfId="0" applyFont="1" applyFill="1" applyBorder="1" applyAlignment="1">
      <alignment horizontal="center" vertical="center" wrapText="1"/>
    </xf>
    <xf numFmtId="3" fontId="1" fillId="16" borderId="92" xfId="0" applyNumberFormat="1" applyFont="1" applyFill="1" applyBorder="1" applyAlignment="1">
      <alignment horizontal="center" vertical="center" wrapText="1"/>
    </xf>
    <xf numFmtId="3" fontId="1" fillId="19" borderId="127" xfId="0" applyNumberFormat="1" applyFont="1" applyFill="1" applyBorder="1" applyAlignment="1">
      <alignment horizontal="center" vertical="center" wrapText="1"/>
    </xf>
    <xf numFmtId="3" fontId="1" fillId="19" borderId="128" xfId="0" applyNumberFormat="1" applyFont="1" applyFill="1" applyBorder="1" applyAlignment="1">
      <alignment horizontal="center" vertical="center" wrapText="1"/>
    </xf>
    <xf numFmtId="3" fontId="1" fillId="19" borderId="129" xfId="0" applyNumberFormat="1" applyFont="1" applyFill="1" applyBorder="1" applyAlignment="1">
      <alignment horizontal="center" vertical="center" wrapText="1"/>
    </xf>
    <xf numFmtId="3" fontId="1" fillId="19" borderId="61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/>
    </xf>
    <xf numFmtId="3" fontId="8" fillId="19" borderId="45" xfId="0" applyNumberFormat="1" applyFont="1" applyFill="1" applyBorder="1" applyAlignment="1">
      <alignment horizontal="center"/>
    </xf>
    <xf numFmtId="3" fontId="8" fillId="19" borderId="108" xfId="0" applyNumberFormat="1" applyFont="1" applyFill="1" applyBorder="1" applyAlignment="1">
      <alignment horizontal="center"/>
    </xf>
    <xf numFmtId="3" fontId="8" fillId="19" borderId="69" xfId="0" applyNumberFormat="1" applyFon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L153"/>
  <sheetViews>
    <sheetView showGridLines="0" zoomScalePageLayoutView="0" workbookViewId="0" topLeftCell="A1">
      <selection activeCell="C8" sqref="C8:D8"/>
    </sheetView>
  </sheetViews>
  <sheetFormatPr defaultColWidth="9.140625" defaultRowHeight="12.75"/>
  <cols>
    <col min="1" max="1" width="0.5625" style="0" customWidth="1"/>
    <col min="2" max="2" width="9.140625" style="109" customWidth="1"/>
    <col min="3" max="3" width="7.140625" style="0" customWidth="1"/>
    <col min="4" max="4" width="36.00390625" style="0" customWidth="1"/>
    <col min="5" max="5" width="11.7109375" style="42" hidden="1" customWidth="1"/>
    <col min="6" max="6" width="12.57421875" style="42" customWidth="1"/>
    <col min="7" max="8" width="11.7109375" style="42" customWidth="1"/>
    <col min="9" max="9" width="12.140625" style="0" customWidth="1"/>
    <col min="10" max="10" width="12.00390625" style="0" customWidth="1"/>
    <col min="11" max="11" width="11.421875" style="0" bestFit="1" customWidth="1"/>
    <col min="12" max="12" width="9.28125" style="0" bestFit="1" customWidth="1"/>
  </cols>
  <sheetData>
    <row r="1" spans="2:9" ht="12.75">
      <c r="B1" s="449" t="s">
        <v>308</v>
      </c>
      <c r="C1" s="449"/>
      <c r="D1" s="449"/>
      <c r="E1" s="449"/>
      <c r="F1" s="449"/>
      <c r="G1" s="449"/>
      <c r="H1" s="449"/>
      <c r="I1" s="449"/>
    </row>
    <row r="2" spans="2:9" ht="13.5" thickBot="1">
      <c r="B2" s="450" t="s">
        <v>76</v>
      </c>
      <c r="C2" s="450"/>
      <c r="D2" s="450"/>
      <c r="E2" s="450"/>
      <c r="F2" s="450"/>
      <c r="G2" s="450"/>
      <c r="H2" s="450"/>
      <c r="I2" s="450"/>
    </row>
    <row r="3" spans="2:9" ht="13.5" customHeight="1" thickBot="1" thickTop="1">
      <c r="B3" s="451" t="s">
        <v>112</v>
      </c>
      <c r="C3" s="448" t="s">
        <v>60</v>
      </c>
      <c r="D3" s="446" t="s">
        <v>127</v>
      </c>
      <c r="E3" s="446" t="s">
        <v>262</v>
      </c>
      <c r="F3" s="425" t="s">
        <v>327</v>
      </c>
      <c r="G3" s="430" t="s">
        <v>351</v>
      </c>
      <c r="H3" s="431"/>
      <c r="I3" s="441" t="s">
        <v>332</v>
      </c>
    </row>
    <row r="4" spans="2:9" ht="24.75" customHeight="1" thickBot="1">
      <c r="B4" s="452"/>
      <c r="C4" s="429"/>
      <c r="D4" s="447"/>
      <c r="E4" s="447"/>
      <c r="F4" s="426"/>
      <c r="G4" s="311" t="s">
        <v>328</v>
      </c>
      <c r="H4" s="311" t="s">
        <v>329</v>
      </c>
      <c r="I4" s="442"/>
    </row>
    <row r="5" spans="2:11" s="62" customFormat="1" ht="17.25" thickBot="1" thickTop="1">
      <c r="B5" s="182">
        <v>100</v>
      </c>
      <c r="C5" s="457" t="s">
        <v>78</v>
      </c>
      <c r="D5" s="458"/>
      <c r="E5" s="183">
        <v>4878668</v>
      </c>
      <c r="F5" s="377">
        <f>F6+F8+F13</f>
        <v>5287566</v>
      </c>
      <c r="G5" s="377">
        <f>G6+G8+G13</f>
        <v>117514</v>
      </c>
      <c r="H5" s="377">
        <f>H6+H8+H13</f>
        <v>0</v>
      </c>
      <c r="I5" s="378">
        <f>I6+I8+I13</f>
        <v>5405080</v>
      </c>
      <c r="K5"/>
    </row>
    <row r="6" spans="2:9" s="61" customFormat="1" ht="15.75" thickBot="1">
      <c r="B6" s="174">
        <v>110</v>
      </c>
      <c r="C6" s="435" t="s">
        <v>79</v>
      </c>
      <c r="D6" s="456"/>
      <c r="E6" s="162">
        <v>4232813</v>
      </c>
      <c r="F6" s="162">
        <f>F7</f>
        <v>4655816</v>
      </c>
      <c r="G6" s="162">
        <f>G7</f>
        <v>0</v>
      </c>
      <c r="H6" s="162">
        <f>H7</f>
        <v>0</v>
      </c>
      <c r="I6" s="379">
        <f>I7</f>
        <v>4655816</v>
      </c>
    </row>
    <row r="7" spans="2:12" s="51" customFormat="1" ht="13.5" thickBot="1">
      <c r="B7" s="175"/>
      <c r="C7" s="50"/>
      <c r="D7" s="266" t="s">
        <v>113</v>
      </c>
      <c r="E7" s="204">
        <v>4232813</v>
      </c>
      <c r="F7" s="204">
        <v>4655816</v>
      </c>
      <c r="G7" s="204"/>
      <c r="H7" s="204"/>
      <c r="I7" s="380">
        <f>F7+G7+H7</f>
        <v>4655816</v>
      </c>
      <c r="J7" s="211"/>
      <c r="K7" s="63"/>
      <c r="L7" s="63"/>
    </row>
    <row r="8" spans="2:11" s="61" customFormat="1" ht="15.75" thickBot="1">
      <c r="B8" s="176">
        <v>120</v>
      </c>
      <c r="C8" s="461" t="s">
        <v>117</v>
      </c>
      <c r="D8" s="462"/>
      <c r="E8" s="81">
        <v>345000</v>
      </c>
      <c r="F8" s="41">
        <f>F9</f>
        <v>340000</v>
      </c>
      <c r="G8" s="81">
        <f>G9</f>
        <v>117514</v>
      </c>
      <c r="H8" s="81">
        <f>H9</f>
        <v>0</v>
      </c>
      <c r="I8" s="351">
        <f>I9</f>
        <v>457514</v>
      </c>
      <c r="K8" s="235"/>
    </row>
    <row r="9" spans="2:11" s="5" customFormat="1" ht="13.5" thickBot="1">
      <c r="B9" s="453"/>
      <c r="C9" s="50">
        <v>121</v>
      </c>
      <c r="D9" s="267" t="s">
        <v>80</v>
      </c>
      <c r="E9" s="163">
        <v>345000</v>
      </c>
      <c r="F9" s="210">
        <f>SUM(F10:F12)</f>
        <v>340000</v>
      </c>
      <c r="G9" s="210">
        <f>SUM(G10:G12)</f>
        <v>117514</v>
      </c>
      <c r="H9" s="210">
        <f>SUM(H10:H12)</f>
        <v>0</v>
      </c>
      <c r="I9" s="210">
        <f>SUM(I10:I12)</f>
        <v>457514</v>
      </c>
      <c r="K9" s="285"/>
    </row>
    <row r="10" spans="2:9" ht="12.75">
      <c r="B10" s="454"/>
      <c r="C10" s="443"/>
      <c r="D10" s="268" t="s">
        <v>114</v>
      </c>
      <c r="E10" s="58">
        <v>70000</v>
      </c>
      <c r="F10" s="65">
        <v>65000</v>
      </c>
      <c r="G10" s="58"/>
      <c r="H10" s="58"/>
      <c r="I10" s="370">
        <f>F10+G10+H10</f>
        <v>65000</v>
      </c>
    </row>
    <row r="11" spans="2:9" ht="12.75">
      <c r="B11" s="454"/>
      <c r="C11" s="444"/>
      <c r="D11" s="269" t="s">
        <v>115</v>
      </c>
      <c r="E11" s="59">
        <v>250000</v>
      </c>
      <c r="F11" s="55">
        <v>250000</v>
      </c>
      <c r="G11" s="59">
        <v>117514</v>
      </c>
      <c r="H11" s="59"/>
      <c r="I11" s="371">
        <f>F11+G11+H11</f>
        <v>367514</v>
      </c>
    </row>
    <row r="12" spans="2:9" ht="13.5" thickBot="1">
      <c r="B12" s="455"/>
      <c r="C12" s="445"/>
      <c r="D12" s="270" t="s">
        <v>116</v>
      </c>
      <c r="E12" s="60">
        <v>25000</v>
      </c>
      <c r="F12" s="57">
        <v>25000</v>
      </c>
      <c r="G12" s="60"/>
      <c r="H12" s="60"/>
      <c r="I12" s="371">
        <f>F12+G12+H12</f>
        <v>25000</v>
      </c>
    </row>
    <row r="13" spans="2:9" s="61" customFormat="1" ht="15.75" thickBot="1">
      <c r="B13" s="177">
        <v>130</v>
      </c>
      <c r="C13" s="461" t="s">
        <v>118</v>
      </c>
      <c r="D13" s="462"/>
      <c r="E13" s="81">
        <v>300855</v>
      </c>
      <c r="F13" s="41">
        <f>F14</f>
        <v>291750</v>
      </c>
      <c r="G13" s="81">
        <f>G14</f>
        <v>0</v>
      </c>
      <c r="H13" s="81">
        <f>H14</f>
        <v>0</v>
      </c>
      <c r="I13" s="351">
        <f>I14</f>
        <v>291750</v>
      </c>
    </row>
    <row r="14" spans="2:9" s="5" customFormat="1" ht="13.5" thickBot="1">
      <c r="B14" s="432"/>
      <c r="C14" s="64">
        <v>133</v>
      </c>
      <c r="D14" s="271" t="s">
        <v>81</v>
      </c>
      <c r="E14" s="164">
        <v>300855</v>
      </c>
      <c r="F14" s="170">
        <f>SUM(F15:F21)</f>
        <v>291750</v>
      </c>
      <c r="G14" s="164">
        <f>SUM(G15:G21)</f>
        <v>0</v>
      </c>
      <c r="H14" s="164">
        <f>SUM(H15:H21)</f>
        <v>0</v>
      </c>
      <c r="I14" s="375">
        <f>SUM(I15:I21)</f>
        <v>291750</v>
      </c>
    </row>
    <row r="15" spans="2:9" ht="12.75">
      <c r="B15" s="433"/>
      <c r="C15" s="438"/>
      <c r="D15" s="67" t="s">
        <v>82</v>
      </c>
      <c r="E15" s="53">
        <v>7450</v>
      </c>
      <c r="F15" s="53">
        <v>7450</v>
      </c>
      <c r="G15" s="53"/>
      <c r="H15" s="53"/>
      <c r="I15" s="370">
        <f aca="true" t="shared" si="0" ref="I15:I21">F15+G15+H15</f>
        <v>7450</v>
      </c>
    </row>
    <row r="16" spans="2:9" ht="12.75">
      <c r="B16" s="433"/>
      <c r="C16" s="439"/>
      <c r="D16" s="68" t="s">
        <v>83</v>
      </c>
      <c r="E16" s="55">
        <v>600</v>
      </c>
      <c r="F16" s="55">
        <v>600</v>
      </c>
      <c r="G16" s="55"/>
      <c r="H16" s="55"/>
      <c r="I16" s="371">
        <f t="shared" si="0"/>
        <v>600</v>
      </c>
    </row>
    <row r="17" spans="2:9" ht="12.75">
      <c r="B17" s="433"/>
      <c r="C17" s="439"/>
      <c r="D17" s="68" t="s">
        <v>84</v>
      </c>
      <c r="E17" s="55">
        <v>700</v>
      </c>
      <c r="F17" s="55">
        <v>700</v>
      </c>
      <c r="G17" s="55"/>
      <c r="H17" s="55"/>
      <c r="I17" s="371">
        <f t="shared" si="0"/>
        <v>700</v>
      </c>
    </row>
    <row r="18" spans="2:9" ht="12.75">
      <c r="B18" s="433"/>
      <c r="C18" s="439"/>
      <c r="D18" s="68" t="s">
        <v>85</v>
      </c>
      <c r="E18" s="55">
        <v>11000</v>
      </c>
      <c r="F18" s="55">
        <v>11000</v>
      </c>
      <c r="G18" s="55"/>
      <c r="H18" s="55"/>
      <c r="I18" s="371">
        <f t="shared" si="0"/>
        <v>11000</v>
      </c>
    </row>
    <row r="19" spans="2:9" ht="12.75">
      <c r="B19" s="433"/>
      <c r="C19" s="439"/>
      <c r="D19" s="68" t="s">
        <v>226</v>
      </c>
      <c r="E19" s="55">
        <v>28105</v>
      </c>
      <c r="F19" s="55">
        <f>28105-9105</f>
        <v>19000</v>
      </c>
      <c r="G19" s="55"/>
      <c r="H19" s="55"/>
      <c r="I19" s="371">
        <f t="shared" si="0"/>
        <v>19000</v>
      </c>
    </row>
    <row r="20" spans="2:10" ht="12.75">
      <c r="B20" s="433"/>
      <c r="C20" s="439"/>
      <c r="D20" s="68" t="s">
        <v>86</v>
      </c>
      <c r="E20" s="55">
        <v>170000</v>
      </c>
      <c r="F20" s="55">
        <v>170000</v>
      </c>
      <c r="G20" s="55"/>
      <c r="H20" s="55"/>
      <c r="I20" s="371">
        <f t="shared" si="0"/>
        <v>170000</v>
      </c>
      <c r="J20" s="42"/>
    </row>
    <row r="21" spans="2:10" ht="13.5" thickBot="1">
      <c r="B21" s="433"/>
      <c r="C21" s="440"/>
      <c r="D21" s="71" t="s">
        <v>87</v>
      </c>
      <c r="E21" s="55">
        <v>83000</v>
      </c>
      <c r="F21" s="55">
        <v>83000</v>
      </c>
      <c r="G21" s="55"/>
      <c r="H21" s="55"/>
      <c r="I21" s="371">
        <f t="shared" si="0"/>
        <v>83000</v>
      </c>
      <c r="J21" s="42"/>
    </row>
    <row r="22" spans="2:11" s="62" customFormat="1" ht="16.5" thickBot="1">
      <c r="B22" s="173">
        <v>200</v>
      </c>
      <c r="C22" s="427" t="s">
        <v>119</v>
      </c>
      <c r="D22" s="428"/>
      <c r="E22" s="165">
        <v>1534511</v>
      </c>
      <c r="F22" s="165">
        <f>F23+F34+F50+F52</f>
        <v>1096575</v>
      </c>
      <c r="G22" s="165">
        <f>G23+G34+G50+G52</f>
        <v>0</v>
      </c>
      <c r="H22" s="165">
        <f>H23+H34+H50+H52</f>
        <v>0</v>
      </c>
      <c r="I22" s="381">
        <f>I23+I34+I50+I52</f>
        <v>1096575</v>
      </c>
      <c r="K22" s="423"/>
    </row>
    <row r="23" spans="2:9" s="47" customFormat="1" ht="15.75" thickBot="1">
      <c r="B23" s="178">
        <v>210</v>
      </c>
      <c r="C23" s="435" t="s">
        <v>120</v>
      </c>
      <c r="D23" s="436"/>
      <c r="E23" s="166">
        <v>675860</v>
      </c>
      <c r="F23" s="166">
        <f>F24+F28</f>
        <v>642918</v>
      </c>
      <c r="G23" s="166">
        <f>G24+G28</f>
        <v>0</v>
      </c>
      <c r="H23" s="166">
        <f>H24+H28</f>
        <v>0</v>
      </c>
      <c r="I23" s="382">
        <f>I24+I28</f>
        <v>642918</v>
      </c>
    </row>
    <row r="24" spans="2:9" s="51" customFormat="1" ht="13.5" thickBot="1">
      <c r="B24" s="432" t="s">
        <v>88</v>
      </c>
      <c r="C24" s="50">
        <v>211</v>
      </c>
      <c r="D24" s="48" t="s">
        <v>120</v>
      </c>
      <c r="E24" s="66">
        <v>21460</v>
      </c>
      <c r="F24" s="3">
        <f>SUM(F25:F27)</f>
        <v>47000</v>
      </c>
      <c r="G24" s="66">
        <f>SUM(G25:G27)</f>
        <v>0</v>
      </c>
      <c r="H24" s="66">
        <f>SUM(H25:H27)</f>
        <v>0</v>
      </c>
      <c r="I24" s="375">
        <f>SUM(I25:I27)</f>
        <v>47000</v>
      </c>
    </row>
    <row r="25" spans="2:9" ht="12.75">
      <c r="B25" s="433"/>
      <c r="C25" s="443"/>
      <c r="D25" s="52" t="s">
        <v>89</v>
      </c>
      <c r="E25" s="65">
        <v>1460</v>
      </c>
      <c r="F25" s="65"/>
      <c r="G25" s="281"/>
      <c r="H25" s="281"/>
      <c r="I25" s="371">
        <f>F25+G25+H25</f>
        <v>0</v>
      </c>
    </row>
    <row r="26" spans="2:9" ht="12.75">
      <c r="B26" s="433"/>
      <c r="C26" s="444"/>
      <c r="D26" s="54" t="s">
        <v>235</v>
      </c>
      <c r="E26" s="55">
        <v>0</v>
      </c>
      <c r="F26" s="55"/>
      <c r="G26" s="263"/>
      <c r="H26" s="263"/>
      <c r="I26" s="371">
        <f>F26+G26+H26</f>
        <v>0</v>
      </c>
    </row>
    <row r="27" spans="2:9" ht="13.5" thickBot="1">
      <c r="B27" s="433"/>
      <c r="C27" s="445"/>
      <c r="D27" s="56" t="s">
        <v>90</v>
      </c>
      <c r="E27" s="57">
        <v>20000</v>
      </c>
      <c r="F27" s="57">
        <v>47000</v>
      </c>
      <c r="G27" s="57"/>
      <c r="H27" s="282"/>
      <c r="I27" s="371">
        <f>F27+G27+H27</f>
        <v>47000</v>
      </c>
    </row>
    <row r="28" spans="2:9" ht="13.5" thickBot="1">
      <c r="B28" s="433"/>
      <c r="C28" s="2">
        <v>212</v>
      </c>
      <c r="D28" s="45" t="s">
        <v>91</v>
      </c>
      <c r="E28" s="167">
        <v>654400</v>
      </c>
      <c r="F28" s="167">
        <f>SUM(F29:F33)</f>
        <v>595918</v>
      </c>
      <c r="G28" s="167">
        <f>SUM(G29:G33)</f>
        <v>0</v>
      </c>
      <c r="H28" s="167">
        <f>SUM(H29:H33)</f>
        <v>0</v>
      </c>
      <c r="I28" s="369">
        <f>SUM(I29:I33)</f>
        <v>595918</v>
      </c>
    </row>
    <row r="29" spans="2:9" ht="12.75">
      <c r="B29" s="433"/>
      <c r="C29" s="438"/>
      <c r="D29" s="52" t="s">
        <v>92</v>
      </c>
      <c r="E29" s="53">
        <v>417000</v>
      </c>
      <c r="F29" s="53">
        <v>355768</v>
      </c>
      <c r="G29" s="264"/>
      <c r="H29" s="264"/>
      <c r="I29" s="370">
        <f>F29+G29+H29</f>
        <v>355768</v>
      </c>
    </row>
    <row r="30" spans="2:11" ht="12.75">
      <c r="B30" s="433"/>
      <c r="C30" s="439"/>
      <c r="D30" s="54" t="s">
        <v>93</v>
      </c>
      <c r="E30" s="55">
        <v>6000</v>
      </c>
      <c r="F30" s="55">
        <v>5000</v>
      </c>
      <c r="G30" s="263"/>
      <c r="H30" s="263"/>
      <c r="I30" s="371">
        <f>F30+G30+H30</f>
        <v>5000</v>
      </c>
      <c r="K30" s="42"/>
    </row>
    <row r="31" spans="2:11" ht="12.75">
      <c r="B31" s="433"/>
      <c r="C31" s="439"/>
      <c r="D31" s="230" t="s">
        <v>301</v>
      </c>
      <c r="E31" s="86"/>
      <c r="F31" s="86">
        <v>6150</v>
      </c>
      <c r="G31" s="283"/>
      <c r="H31" s="283"/>
      <c r="I31" s="371">
        <f>F31+G31+H31</f>
        <v>6150</v>
      </c>
      <c r="K31" s="42"/>
    </row>
    <row r="32" spans="2:9" ht="12.75">
      <c r="B32" s="433"/>
      <c r="C32" s="439"/>
      <c r="D32" s="230" t="s">
        <v>228</v>
      </c>
      <c r="E32" s="86">
        <v>155484</v>
      </c>
      <c r="F32" s="86">
        <v>154000</v>
      </c>
      <c r="G32" s="283"/>
      <c r="H32" s="283"/>
      <c r="I32" s="371">
        <f>F32+G32+H32</f>
        <v>154000</v>
      </c>
    </row>
    <row r="33" spans="2:9" ht="13.5" thickBot="1">
      <c r="B33" s="437"/>
      <c r="C33" s="440"/>
      <c r="D33" s="56" t="s">
        <v>94</v>
      </c>
      <c r="E33" s="57">
        <v>75916</v>
      </c>
      <c r="F33" s="57">
        <v>75000</v>
      </c>
      <c r="G33" s="282"/>
      <c r="H33" s="282"/>
      <c r="I33" s="371">
        <f>F33+G33+H33</f>
        <v>75000</v>
      </c>
    </row>
    <row r="34" spans="2:9" s="47" customFormat="1" ht="15.75" thickBot="1">
      <c r="B34" s="177">
        <v>220</v>
      </c>
      <c r="C34" s="435" t="s">
        <v>95</v>
      </c>
      <c r="D34" s="436"/>
      <c r="E34" s="41">
        <v>430857</v>
      </c>
      <c r="F34" s="41">
        <f>F35+F38+F46</f>
        <v>422857</v>
      </c>
      <c r="G34" s="41">
        <f>G35+G38+G46</f>
        <v>0</v>
      </c>
      <c r="H34" s="41">
        <f>H35+H38+H46</f>
        <v>0</v>
      </c>
      <c r="I34" s="347">
        <f>I35+I38+I46</f>
        <v>422857</v>
      </c>
    </row>
    <row r="35" spans="2:9" s="51" customFormat="1" ht="13.5" thickBot="1">
      <c r="B35" s="432"/>
      <c r="C35" s="2">
        <v>221</v>
      </c>
      <c r="D35" s="45" t="s">
        <v>121</v>
      </c>
      <c r="E35" s="3">
        <v>99600</v>
      </c>
      <c r="F35" s="3">
        <f>SUM(F36:F37)</f>
        <v>99600</v>
      </c>
      <c r="G35" s="3">
        <f>SUM(G36:G37)</f>
        <v>0</v>
      </c>
      <c r="H35" s="3">
        <f>SUM(H36:H37)</f>
        <v>0</v>
      </c>
      <c r="I35" s="369">
        <f>SUM(I36:I37)</f>
        <v>99600</v>
      </c>
    </row>
    <row r="36" spans="2:11" ht="12.75">
      <c r="B36" s="433"/>
      <c r="C36" s="438"/>
      <c r="D36" s="52" t="s">
        <v>96</v>
      </c>
      <c r="E36" s="53">
        <v>99600</v>
      </c>
      <c r="F36" s="53">
        <v>99600</v>
      </c>
      <c r="G36" s="264"/>
      <c r="H36" s="264"/>
      <c r="I36" s="371">
        <f>F36+G36+H36</f>
        <v>99600</v>
      </c>
      <c r="K36" s="42"/>
    </row>
    <row r="37" spans="2:9" ht="13.5" thickBot="1">
      <c r="B37" s="433"/>
      <c r="C37" s="440"/>
      <c r="D37" s="56" t="s">
        <v>97</v>
      </c>
      <c r="E37" s="57">
        <v>0</v>
      </c>
      <c r="F37" s="57"/>
      <c r="G37" s="57"/>
      <c r="H37" s="57"/>
      <c r="I37" s="371">
        <f>F37+G37+H37</f>
        <v>0</v>
      </c>
    </row>
    <row r="38" spans="2:9" ht="13.5" thickBot="1">
      <c r="B38" s="433"/>
      <c r="C38" s="2">
        <v>223</v>
      </c>
      <c r="D38" s="43" t="s">
        <v>98</v>
      </c>
      <c r="E38" s="3">
        <v>328757</v>
      </c>
      <c r="F38" s="3">
        <f>SUM(F39:F45)</f>
        <v>320757</v>
      </c>
      <c r="G38" s="3">
        <f>SUM(G39:G45)</f>
        <v>0</v>
      </c>
      <c r="H38" s="3">
        <f>SUM(H39:H45)</f>
        <v>0</v>
      </c>
      <c r="I38" s="369">
        <f>SUM(I39:I45)</f>
        <v>320757</v>
      </c>
    </row>
    <row r="39" spans="2:9" ht="12.75">
      <c r="B39" s="433"/>
      <c r="C39" s="438"/>
      <c r="D39" s="52" t="s">
        <v>99</v>
      </c>
      <c r="E39" s="53">
        <v>15000</v>
      </c>
      <c r="F39" s="53">
        <v>15000</v>
      </c>
      <c r="G39" s="264"/>
      <c r="H39" s="264"/>
      <c r="I39" s="371">
        <f aca="true" t="shared" si="1" ref="I39:I45">F39+G39+H39</f>
        <v>15000</v>
      </c>
    </row>
    <row r="40" spans="2:9" ht="12.75">
      <c r="B40" s="433"/>
      <c r="C40" s="439"/>
      <c r="D40" s="54" t="s">
        <v>100</v>
      </c>
      <c r="E40" s="55">
        <v>18000</v>
      </c>
      <c r="F40" s="55">
        <v>18000</v>
      </c>
      <c r="G40" s="263"/>
      <c r="H40" s="263"/>
      <c r="I40" s="371">
        <f t="shared" si="1"/>
        <v>18000</v>
      </c>
    </row>
    <row r="41" spans="2:9" ht="12.75">
      <c r="B41" s="433"/>
      <c r="C41" s="439"/>
      <c r="D41" s="54" t="s">
        <v>101</v>
      </c>
      <c r="E41" s="55">
        <v>18260</v>
      </c>
      <c r="F41" s="55">
        <v>18260</v>
      </c>
      <c r="G41" s="263"/>
      <c r="H41" s="263"/>
      <c r="I41" s="371">
        <f t="shared" si="1"/>
        <v>18260</v>
      </c>
    </row>
    <row r="42" spans="2:9" ht="12.75">
      <c r="B42" s="433"/>
      <c r="C42" s="439"/>
      <c r="D42" s="54" t="s">
        <v>102</v>
      </c>
      <c r="E42" s="55">
        <v>16930</v>
      </c>
      <c r="F42" s="55">
        <v>16930</v>
      </c>
      <c r="G42" s="263"/>
      <c r="H42" s="263"/>
      <c r="I42" s="371">
        <f t="shared" si="1"/>
        <v>16930</v>
      </c>
    </row>
    <row r="43" spans="2:9" ht="12.75">
      <c r="B43" s="433"/>
      <c r="C43" s="439"/>
      <c r="D43" s="230" t="s">
        <v>263</v>
      </c>
      <c r="E43" s="296">
        <v>98000</v>
      </c>
      <c r="F43" s="86">
        <v>95000</v>
      </c>
      <c r="G43" s="283"/>
      <c r="H43" s="283"/>
      <c r="I43" s="371">
        <f t="shared" si="1"/>
        <v>95000</v>
      </c>
    </row>
    <row r="44" spans="2:9" ht="12.75">
      <c r="B44" s="433"/>
      <c r="C44" s="439"/>
      <c r="D44" s="230" t="s">
        <v>264</v>
      </c>
      <c r="E44" s="296">
        <v>90000</v>
      </c>
      <c r="F44" s="86">
        <v>85000</v>
      </c>
      <c r="G44" s="283"/>
      <c r="H44" s="283"/>
      <c r="I44" s="371">
        <f t="shared" si="1"/>
        <v>85000</v>
      </c>
    </row>
    <row r="45" spans="2:9" ht="13.5" thickBot="1">
      <c r="B45" s="433"/>
      <c r="C45" s="439"/>
      <c r="D45" s="230" t="s">
        <v>103</v>
      </c>
      <c r="E45" s="86">
        <v>72567</v>
      </c>
      <c r="F45" s="86">
        <v>72567</v>
      </c>
      <c r="G45" s="283"/>
      <c r="H45" s="283"/>
      <c r="I45" s="371">
        <f t="shared" si="1"/>
        <v>72567</v>
      </c>
    </row>
    <row r="46" spans="2:9" ht="13.5" thickBot="1">
      <c r="B46" s="433"/>
      <c r="C46" s="2">
        <v>229</v>
      </c>
      <c r="D46" s="43" t="s">
        <v>104</v>
      </c>
      <c r="E46" s="167">
        <v>2500</v>
      </c>
      <c r="F46" s="167">
        <f>F47</f>
        <v>2500</v>
      </c>
      <c r="G46" s="167">
        <f>G47</f>
        <v>0</v>
      </c>
      <c r="H46" s="167">
        <f>H47</f>
        <v>0</v>
      </c>
      <c r="I46" s="369">
        <f>I47</f>
        <v>2500</v>
      </c>
    </row>
    <row r="47" spans="2:9" ht="13.5" thickBot="1">
      <c r="B47" s="434"/>
      <c r="C47" s="179"/>
      <c r="D47" s="180" t="s">
        <v>105</v>
      </c>
      <c r="E47" s="181">
        <v>2500</v>
      </c>
      <c r="F47" s="181">
        <v>2500</v>
      </c>
      <c r="G47" s="284"/>
      <c r="H47" s="284"/>
      <c r="I47" s="370">
        <f>F47+G47+H47</f>
        <v>2500</v>
      </c>
    </row>
    <row r="48" spans="2:9" ht="13.5" customHeight="1" thickBot="1" thickTop="1">
      <c r="B48" s="467" t="s">
        <v>112</v>
      </c>
      <c r="C48" s="469" t="s">
        <v>60</v>
      </c>
      <c r="D48" s="465" t="s">
        <v>77</v>
      </c>
      <c r="E48" s="446" t="s">
        <v>262</v>
      </c>
      <c r="F48" s="425" t="s">
        <v>327</v>
      </c>
      <c r="G48" s="430" t="s">
        <v>351</v>
      </c>
      <c r="H48" s="431"/>
      <c r="I48" s="441" t="s">
        <v>332</v>
      </c>
    </row>
    <row r="49" spans="2:9" ht="30" customHeight="1" thickBot="1">
      <c r="B49" s="468"/>
      <c r="C49" s="470"/>
      <c r="D49" s="466"/>
      <c r="E49" s="447"/>
      <c r="F49" s="426"/>
      <c r="G49" s="311" t="s">
        <v>328</v>
      </c>
      <c r="H49" s="311" t="s">
        <v>329</v>
      </c>
      <c r="I49" s="442"/>
    </row>
    <row r="50" spans="2:9" s="47" customFormat="1" ht="16.5" thickBot="1" thickTop="1">
      <c r="B50" s="176">
        <v>240</v>
      </c>
      <c r="C50" s="463" t="s">
        <v>106</v>
      </c>
      <c r="D50" s="464"/>
      <c r="E50" s="87">
        <v>1300</v>
      </c>
      <c r="F50" s="366">
        <f>SUM(F51:F51)</f>
        <v>800</v>
      </c>
      <c r="G50" s="366">
        <f>SUM(G51:G51)</f>
        <v>0</v>
      </c>
      <c r="H50" s="366">
        <f>SUM(H51:H51)</f>
        <v>0</v>
      </c>
      <c r="I50" s="367">
        <f>SUM(I51:I51)</f>
        <v>800</v>
      </c>
    </row>
    <row r="51" spans="2:9" ht="13.5" customHeight="1" thickBot="1">
      <c r="B51" s="228"/>
      <c r="C51" s="229"/>
      <c r="D51" s="207" t="s">
        <v>107</v>
      </c>
      <c r="E51" s="44">
        <v>1300</v>
      </c>
      <c r="F51" s="206">
        <v>800</v>
      </c>
      <c r="G51" s="44"/>
      <c r="H51" s="44"/>
      <c r="I51" s="385">
        <f>F51+G51+H51</f>
        <v>800</v>
      </c>
    </row>
    <row r="52" spans="2:9" s="61" customFormat="1" ht="15.75" thickBot="1">
      <c r="B52" s="176">
        <v>290</v>
      </c>
      <c r="C52" s="461" t="s">
        <v>108</v>
      </c>
      <c r="D52" s="462"/>
      <c r="E52" s="168">
        <v>426494</v>
      </c>
      <c r="F52" s="87">
        <f>F53</f>
        <v>30000</v>
      </c>
      <c r="G52" s="168">
        <f>G53</f>
        <v>0</v>
      </c>
      <c r="H52" s="168">
        <f>H53</f>
        <v>0</v>
      </c>
      <c r="I52" s="368">
        <f>I53</f>
        <v>30000</v>
      </c>
    </row>
    <row r="53" spans="2:9" ht="13.5" thickBot="1">
      <c r="B53" s="432"/>
      <c r="C53" s="45">
        <v>292</v>
      </c>
      <c r="D53" s="45" t="s">
        <v>108</v>
      </c>
      <c r="E53" s="3">
        <v>426494</v>
      </c>
      <c r="F53" s="3">
        <f>SUM(F54:F57)</f>
        <v>30000</v>
      </c>
      <c r="G53" s="3">
        <f>SUM(G54:G57)</f>
        <v>0</v>
      </c>
      <c r="H53" s="3">
        <f>SUM(H54:H57)</f>
        <v>0</v>
      </c>
      <c r="I53" s="369">
        <f>SUM(I54:I57)</f>
        <v>30000</v>
      </c>
    </row>
    <row r="54" spans="2:9" ht="12.75">
      <c r="B54" s="433"/>
      <c r="C54" s="443"/>
      <c r="D54" s="72" t="s">
        <v>243</v>
      </c>
      <c r="E54" s="70">
        <v>12000</v>
      </c>
      <c r="F54" s="53">
        <v>12000</v>
      </c>
      <c r="G54" s="70"/>
      <c r="H54" s="70"/>
      <c r="I54" s="371">
        <f>F54+G54+H54</f>
        <v>12000</v>
      </c>
    </row>
    <row r="55" spans="2:9" ht="12.75">
      <c r="B55" s="433"/>
      <c r="C55" s="444"/>
      <c r="D55" s="75" t="s">
        <v>108</v>
      </c>
      <c r="E55" s="58">
        <v>412494</v>
      </c>
      <c r="F55" s="65">
        <v>16000</v>
      </c>
      <c r="G55" s="58"/>
      <c r="H55" s="58"/>
      <c r="I55" s="371">
        <f>F55+G55+H55</f>
        <v>16000</v>
      </c>
    </row>
    <row r="56" spans="2:9" ht="12.75">
      <c r="B56" s="433"/>
      <c r="C56" s="444"/>
      <c r="D56" s="49" t="s">
        <v>109</v>
      </c>
      <c r="E56" s="59">
        <v>2000</v>
      </c>
      <c r="F56" s="59">
        <v>2000</v>
      </c>
      <c r="G56" s="59"/>
      <c r="H56" s="59"/>
      <c r="I56" s="371">
        <f>F56+G56+H56</f>
        <v>2000</v>
      </c>
    </row>
    <row r="57" spans="2:9" ht="13.5" thickBot="1">
      <c r="B57" s="437"/>
      <c r="C57" s="444"/>
      <c r="D57" s="49" t="s">
        <v>225</v>
      </c>
      <c r="E57" s="60">
        <v>0</v>
      </c>
      <c r="F57" s="60"/>
      <c r="G57" s="60"/>
      <c r="H57" s="60"/>
      <c r="I57" s="372">
        <f>F57+G57+H57</f>
        <v>0</v>
      </c>
    </row>
    <row r="58" spans="2:9" s="73" customFormat="1" ht="16.5" thickBot="1">
      <c r="B58" s="182">
        <v>300</v>
      </c>
      <c r="C58" s="459" t="s">
        <v>122</v>
      </c>
      <c r="D58" s="460"/>
      <c r="E58" s="169">
        <v>2588353</v>
      </c>
      <c r="F58" s="169">
        <f>F59+F87</f>
        <v>2574638</v>
      </c>
      <c r="G58" s="169">
        <f>G59+G87</f>
        <v>0</v>
      </c>
      <c r="H58" s="169">
        <f>H59+H87</f>
        <v>0</v>
      </c>
      <c r="I58" s="373">
        <f>I59+I87</f>
        <v>2574638</v>
      </c>
    </row>
    <row r="59" spans="2:9" ht="15.75" thickBot="1">
      <c r="B59" s="177">
        <v>310</v>
      </c>
      <c r="C59" s="435" t="s">
        <v>123</v>
      </c>
      <c r="D59" s="456"/>
      <c r="E59" s="41">
        <v>2510992</v>
      </c>
      <c r="F59" s="41">
        <f>F60+F62</f>
        <v>2574638</v>
      </c>
      <c r="G59" s="41">
        <f>G60+G62</f>
        <v>0</v>
      </c>
      <c r="H59" s="41">
        <f>H60+H62</f>
        <v>0</v>
      </c>
      <c r="I59" s="347">
        <f>I60+I62</f>
        <v>2574638</v>
      </c>
    </row>
    <row r="60" spans="2:9" ht="13.5" thickBot="1">
      <c r="B60" s="432"/>
      <c r="C60" s="6">
        <v>311</v>
      </c>
      <c r="D60" s="2" t="s">
        <v>124</v>
      </c>
      <c r="E60" s="170">
        <v>14000</v>
      </c>
      <c r="F60" s="170">
        <f>SUM(F61:F61)</f>
        <v>0</v>
      </c>
      <c r="G60" s="170">
        <f>SUM(G61:G61)</f>
        <v>0</v>
      </c>
      <c r="H60" s="170">
        <f>SUM(H61:H61)</f>
        <v>0</v>
      </c>
      <c r="I60" s="369">
        <f>SUM(I61:I61)</f>
        <v>0</v>
      </c>
    </row>
    <row r="61" spans="2:11" ht="13.5" thickBot="1">
      <c r="B61" s="433"/>
      <c r="C61" s="100"/>
      <c r="D61" s="67" t="s">
        <v>265</v>
      </c>
      <c r="E61" s="53">
        <v>14000</v>
      </c>
      <c r="F61" s="53"/>
      <c r="G61" s="53"/>
      <c r="H61" s="53"/>
      <c r="I61" s="370">
        <f>F61+G61+H61</f>
        <v>0</v>
      </c>
      <c r="K61" s="42"/>
    </row>
    <row r="62" spans="2:9" ht="13.5" thickBot="1">
      <c r="B62" s="433"/>
      <c r="C62" s="50">
        <v>312</v>
      </c>
      <c r="D62" s="50" t="s">
        <v>125</v>
      </c>
      <c r="E62" s="66">
        <v>2496992</v>
      </c>
      <c r="F62" s="66">
        <f>SUM(F63:F86)</f>
        <v>2574638</v>
      </c>
      <c r="G62" s="66">
        <f>SUM(G63:G86)</f>
        <v>0</v>
      </c>
      <c r="H62" s="66">
        <f>SUM(H63:H86)</f>
        <v>0</v>
      </c>
      <c r="I62" s="375">
        <f>SUM(I63:I86)</f>
        <v>2574638</v>
      </c>
    </row>
    <row r="63" spans="2:11" ht="12.75">
      <c r="B63" s="433"/>
      <c r="C63" s="475"/>
      <c r="D63" s="67" t="s">
        <v>176</v>
      </c>
      <c r="E63" s="53">
        <v>30722</v>
      </c>
      <c r="F63" s="53">
        <v>17244</v>
      </c>
      <c r="G63" s="264"/>
      <c r="H63" s="53"/>
      <c r="I63" s="371">
        <f aca="true" t="shared" si="2" ref="I63:I86">F63+G63+H63</f>
        <v>17244</v>
      </c>
      <c r="K63" s="42"/>
    </row>
    <row r="64" spans="2:11" ht="12.75">
      <c r="B64" s="433"/>
      <c r="C64" s="476"/>
      <c r="D64" s="68" t="s">
        <v>177</v>
      </c>
      <c r="E64" s="55">
        <v>2009763</v>
      </c>
      <c r="F64" s="55">
        <v>2100000</v>
      </c>
      <c r="G64" s="55"/>
      <c r="H64" s="55"/>
      <c r="I64" s="371">
        <f t="shared" si="2"/>
        <v>2100000</v>
      </c>
      <c r="J64" s="42"/>
      <c r="K64" s="42"/>
    </row>
    <row r="65" spans="2:11" ht="12.75">
      <c r="B65" s="433"/>
      <c r="C65" s="476"/>
      <c r="D65" s="68" t="s">
        <v>178</v>
      </c>
      <c r="E65" s="55">
        <v>16089</v>
      </c>
      <c r="F65" s="55">
        <v>18083</v>
      </c>
      <c r="G65" s="55"/>
      <c r="H65" s="55"/>
      <c r="I65" s="371">
        <f t="shared" si="2"/>
        <v>18083</v>
      </c>
      <c r="K65" s="42"/>
    </row>
    <row r="66" spans="2:11" ht="12.75">
      <c r="B66" s="433"/>
      <c r="C66" s="476"/>
      <c r="D66" s="68" t="s">
        <v>179</v>
      </c>
      <c r="E66" s="55">
        <v>18200</v>
      </c>
      <c r="F66" s="55">
        <v>24000</v>
      </c>
      <c r="G66" s="55"/>
      <c r="H66" s="55"/>
      <c r="I66" s="371">
        <f t="shared" si="2"/>
        <v>24000</v>
      </c>
      <c r="K66" s="42"/>
    </row>
    <row r="67" spans="2:11" ht="12.75">
      <c r="B67" s="433"/>
      <c r="C67" s="476"/>
      <c r="D67" s="68" t="s">
        <v>180</v>
      </c>
      <c r="E67" s="55">
        <v>7050</v>
      </c>
      <c r="F67" s="55">
        <v>7075</v>
      </c>
      <c r="G67" s="55"/>
      <c r="H67" s="55"/>
      <c r="I67" s="371">
        <f t="shared" si="2"/>
        <v>7075</v>
      </c>
      <c r="K67" s="42"/>
    </row>
    <row r="68" spans="2:11" ht="12.75">
      <c r="B68" s="433"/>
      <c r="C68" s="476"/>
      <c r="D68" s="68" t="s">
        <v>181</v>
      </c>
      <c r="E68" s="55">
        <v>6562</v>
      </c>
      <c r="F68" s="55">
        <v>7000</v>
      </c>
      <c r="G68" s="55"/>
      <c r="H68" s="55"/>
      <c r="I68" s="371">
        <f t="shared" si="2"/>
        <v>7000</v>
      </c>
      <c r="K68" s="42"/>
    </row>
    <row r="69" spans="2:11" ht="12.75">
      <c r="B69" s="433"/>
      <c r="C69" s="476"/>
      <c r="D69" s="68" t="s">
        <v>182</v>
      </c>
      <c r="E69" s="55">
        <v>55224</v>
      </c>
      <c r="F69" s="55">
        <v>55224</v>
      </c>
      <c r="G69" s="55"/>
      <c r="H69" s="55"/>
      <c r="I69" s="371">
        <f t="shared" si="2"/>
        <v>55224</v>
      </c>
      <c r="K69" s="42"/>
    </row>
    <row r="70" spans="2:11" s="188" customFormat="1" ht="12.75">
      <c r="B70" s="433"/>
      <c r="C70" s="476"/>
      <c r="D70" s="68" t="s">
        <v>183</v>
      </c>
      <c r="E70" s="55">
        <v>32448</v>
      </c>
      <c r="F70" s="55">
        <v>48982</v>
      </c>
      <c r="G70" s="55"/>
      <c r="H70" s="55"/>
      <c r="I70" s="371">
        <f t="shared" si="2"/>
        <v>48982</v>
      </c>
      <c r="K70" s="42"/>
    </row>
    <row r="71" spans="2:11" ht="12.75">
      <c r="B71" s="433"/>
      <c r="C71" s="476"/>
      <c r="D71" s="68" t="s">
        <v>215</v>
      </c>
      <c r="E71" s="55">
        <v>986</v>
      </c>
      <c r="F71" s="55">
        <v>1007</v>
      </c>
      <c r="G71" s="55"/>
      <c r="H71" s="55"/>
      <c r="I71" s="371">
        <f t="shared" si="2"/>
        <v>1007</v>
      </c>
      <c r="K71" s="42"/>
    </row>
    <row r="72" spans="2:11" ht="12.75">
      <c r="B72" s="433"/>
      <c r="C72" s="476"/>
      <c r="D72" s="68" t="s">
        <v>208</v>
      </c>
      <c r="E72" s="55">
        <v>1542</v>
      </c>
      <c r="F72" s="55">
        <v>1612</v>
      </c>
      <c r="G72" s="55"/>
      <c r="H72" s="55"/>
      <c r="I72" s="371">
        <f t="shared" si="2"/>
        <v>1612</v>
      </c>
      <c r="K72" s="42"/>
    </row>
    <row r="73" spans="2:11" ht="12.75">
      <c r="B73" s="433"/>
      <c r="C73" s="476"/>
      <c r="D73" s="68" t="s">
        <v>277</v>
      </c>
      <c r="E73" s="55">
        <v>54000</v>
      </c>
      <c r="F73" s="55">
        <v>0</v>
      </c>
      <c r="G73" s="55"/>
      <c r="H73" s="55"/>
      <c r="I73" s="371">
        <f t="shared" si="2"/>
        <v>0</v>
      </c>
      <c r="K73" s="42"/>
    </row>
    <row r="74" spans="2:11" ht="12.75">
      <c r="B74" s="433"/>
      <c r="C74" s="476"/>
      <c r="D74" s="68" t="s">
        <v>205</v>
      </c>
      <c r="E74" s="55">
        <v>5074</v>
      </c>
      <c r="F74" s="55">
        <v>4921</v>
      </c>
      <c r="G74" s="55"/>
      <c r="H74" s="55"/>
      <c r="I74" s="371">
        <f t="shared" si="2"/>
        <v>4921</v>
      </c>
      <c r="K74" s="42"/>
    </row>
    <row r="75" spans="2:9" ht="12.75">
      <c r="B75" s="433"/>
      <c r="C75" s="476"/>
      <c r="D75" s="68" t="s">
        <v>281</v>
      </c>
      <c r="E75" s="55">
        <v>4173</v>
      </c>
      <c r="F75" s="55">
        <v>4305</v>
      </c>
      <c r="G75" s="55"/>
      <c r="H75" s="55"/>
      <c r="I75" s="371">
        <f t="shared" si="2"/>
        <v>4305</v>
      </c>
    </row>
    <row r="76" spans="2:9" ht="12.75">
      <c r="B76" s="433"/>
      <c r="C76" s="476"/>
      <c r="D76" s="68" t="s">
        <v>282</v>
      </c>
      <c r="E76" s="55">
        <v>21257</v>
      </c>
      <c r="F76" s="55">
        <v>21257</v>
      </c>
      <c r="G76" s="55"/>
      <c r="H76" s="55"/>
      <c r="I76" s="371">
        <f t="shared" si="2"/>
        <v>21257</v>
      </c>
    </row>
    <row r="77" spans="2:9" ht="12.75">
      <c r="B77" s="433"/>
      <c r="C77" s="476"/>
      <c r="D77" s="68" t="s">
        <v>345</v>
      </c>
      <c r="E77" s="55">
        <v>14627</v>
      </c>
      <c r="F77" s="55">
        <v>100000</v>
      </c>
      <c r="G77" s="55"/>
      <c r="H77" s="55"/>
      <c r="I77" s="371">
        <f t="shared" si="2"/>
        <v>100000</v>
      </c>
    </row>
    <row r="78" spans="2:9" ht="12.75">
      <c r="B78" s="433"/>
      <c r="C78" s="476"/>
      <c r="D78" s="68" t="s">
        <v>23</v>
      </c>
      <c r="E78" s="55">
        <v>10000</v>
      </c>
      <c r="F78" s="55">
        <v>0</v>
      </c>
      <c r="G78" s="55"/>
      <c r="H78" s="55"/>
      <c r="I78" s="371">
        <f t="shared" si="2"/>
        <v>0</v>
      </c>
    </row>
    <row r="79" spans="2:9" ht="12.75">
      <c r="B79" s="433"/>
      <c r="C79" s="476"/>
      <c r="D79" s="68" t="s">
        <v>283</v>
      </c>
      <c r="E79" s="55">
        <v>103232</v>
      </c>
      <c r="F79" s="55">
        <v>50476</v>
      </c>
      <c r="G79" s="55"/>
      <c r="H79" s="55"/>
      <c r="I79" s="371">
        <f t="shared" si="2"/>
        <v>50476</v>
      </c>
    </row>
    <row r="80" spans="2:9" ht="12.75">
      <c r="B80" s="433"/>
      <c r="C80" s="476"/>
      <c r="D80" s="68" t="s">
        <v>347</v>
      </c>
      <c r="E80" s="55">
        <v>4303</v>
      </c>
      <c r="F80" s="55">
        <v>40000</v>
      </c>
      <c r="G80" s="55"/>
      <c r="H80" s="55"/>
      <c r="I80" s="371">
        <f t="shared" si="2"/>
        <v>40000</v>
      </c>
    </row>
    <row r="81" spans="2:9" ht="12.75">
      <c r="B81" s="433"/>
      <c r="C81" s="476"/>
      <c r="D81" s="68" t="s">
        <v>239</v>
      </c>
      <c r="E81" s="55">
        <v>15270</v>
      </c>
      <c r="F81" s="55">
        <v>0</v>
      </c>
      <c r="G81" s="55"/>
      <c r="H81" s="55"/>
      <c r="I81" s="371">
        <f t="shared" si="2"/>
        <v>0</v>
      </c>
    </row>
    <row r="82" spans="2:9" ht="12.75">
      <c r="B82" s="433"/>
      <c r="C82" s="476"/>
      <c r="D82" s="68" t="s">
        <v>344</v>
      </c>
      <c r="E82" s="55">
        <v>5940</v>
      </c>
      <c r="F82" s="55">
        <v>18000</v>
      </c>
      <c r="G82" s="55"/>
      <c r="H82" s="55"/>
      <c r="I82" s="371">
        <f t="shared" si="2"/>
        <v>18000</v>
      </c>
    </row>
    <row r="83" spans="2:9" ht="12.75">
      <c r="B83" s="433"/>
      <c r="C83" s="476"/>
      <c r="D83" s="68" t="s">
        <v>251</v>
      </c>
      <c r="E83" s="55">
        <v>25604</v>
      </c>
      <c r="F83" s="55">
        <v>15433</v>
      </c>
      <c r="G83" s="55"/>
      <c r="H83" s="55"/>
      <c r="I83" s="371">
        <f t="shared" si="2"/>
        <v>15433</v>
      </c>
    </row>
    <row r="84" spans="2:9" ht="12.75">
      <c r="B84" s="433"/>
      <c r="C84" s="476"/>
      <c r="D84" s="68" t="s">
        <v>252</v>
      </c>
      <c r="E84" s="55">
        <v>2018</v>
      </c>
      <c r="F84" s="55">
        <v>0</v>
      </c>
      <c r="G84" s="55"/>
      <c r="H84" s="55"/>
      <c r="I84" s="371">
        <f t="shared" si="2"/>
        <v>0</v>
      </c>
    </row>
    <row r="85" spans="2:9" ht="12.75">
      <c r="B85" s="433"/>
      <c r="C85" s="476"/>
      <c r="D85" s="68" t="s">
        <v>256</v>
      </c>
      <c r="E85" s="55">
        <v>28850</v>
      </c>
      <c r="F85" s="55">
        <v>21841</v>
      </c>
      <c r="G85" s="55"/>
      <c r="H85" s="55"/>
      <c r="I85" s="371">
        <f t="shared" si="2"/>
        <v>21841</v>
      </c>
    </row>
    <row r="86" spans="2:9" ht="13.5" thickBot="1">
      <c r="B86" s="433"/>
      <c r="C86" s="476"/>
      <c r="D86" s="68" t="s">
        <v>255</v>
      </c>
      <c r="E86" s="55">
        <v>24058</v>
      </c>
      <c r="F86" s="55">
        <v>18178</v>
      </c>
      <c r="G86" s="55"/>
      <c r="H86" s="55"/>
      <c r="I86" s="371">
        <f t="shared" si="2"/>
        <v>18178</v>
      </c>
    </row>
    <row r="87" spans="2:9" s="61" customFormat="1" ht="15.75" thickBot="1">
      <c r="B87" s="177">
        <v>330</v>
      </c>
      <c r="C87" s="435" t="s">
        <v>110</v>
      </c>
      <c r="D87" s="456"/>
      <c r="E87" s="41">
        <f>E88</f>
        <v>77361</v>
      </c>
      <c r="F87" s="41">
        <f>F88</f>
        <v>0</v>
      </c>
      <c r="G87" s="41">
        <f aca="true" t="shared" si="3" ref="G87:I88">G88</f>
        <v>0</v>
      </c>
      <c r="H87" s="41">
        <f t="shared" si="3"/>
        <v>0</v>
      </c>
      <c r="I87" s="347">
        <f t="shared" si="3"/>
        <v>0</v>
      </c>
    </row>
    <row r="88" spans="2:9" s="5" customFormat="1" ht="13.5" thickBot="1">
      <c r="B88" s="432"/>
      <c r="C88" s="2">
        <v>331</v>
      </c>
      <c r="D88" s="45" t="s">
        <v>126</v>
      </c>
      <c r="E88" s="3">
        <v>77361</v>
      </c>
      <c r="F88" s="3">
        <f>F89</f>
        <v>0</v>
      </c>
      <c r="G88" s="3">
        <f t="shared" si="3"/>
        <v>0</v>
      </c>
      <c r="H88" s="3">
        <f t="shared" si="3"/>
        <v>0</v>
      </c>
      <c r="I88" s="369">
        <f t="shared" si="3"/>
        <v>0</v>
      </c>
    </row>
    <row r="89" spans="2:9" ht="13.5" thickBot="1">
      <c r="B89" s="433"/>
      <c r="C89" s="100"/>
      <c r="D89" s="105" t="s">
        <v>241</v>
      </c>
      <c r="E89" s="107">
        <v>77361</v>
      </c>
      <c r="F89" s="107"/>
      <c r="G89" s="107"/>
      <c r="H89" s="107"/>
      <c r="I89" s="371">
        <f>F89+G89+H89</f>
        <v>0</v>
      </c>
    </row>
    <row r="90" spans="2:9" s="62" customFormat="1" ht="17.25" thickBot="1" thickTop="1">
      <c r="B90" s="472" t="s">
        <v>111</v>
      </c>
      <c r="C90" s="473"/>
      <c r="D90" s="474"/>
      <c r="E90" s="98">
        <f>E5+E22+E58</f>
        <v>9001532</v>
      </c>
      <c r="F90" s="98">
        <f>F5+F22+F58</f>
        <v>8958779</v>
      </c>
      <c r="G90" s="98">
        <f>G5+G22+G58</f>
        <v>117514</v>
      </c>
      <c r="H90" s="98">
        <f>H5+H22+H58</f>
        <v>0</v>
      </c>
      <c r="I90" s="363">
        <f>I5+I22+I58</f>
        <v>9076293</v>
      </c>
    </row>
    <row r="91" ht="13.5" thickTop="1"/>
    <row r="92" spans="2:9" ht="12.75">
      <c r="B92" s="471"/>
      <c r="C92" s="471"/>
      <c r="D92" s="471"/>
      <c r="E92" s="221"/>
      <c r="I92" s="42"/>
    </row>
    <row r="93" spans="3:9" ht="12.75">
      <c r="C93" s="109"/>
      <c r="D93" s="109"/>
      <c r="E93" s="221"/>
      <c r="I93" s="42"/>
    </row>
    <row r="94" spans="3:9" ht="12.75">
      <c r="C94" s="109"/>
      <c r="D94" s="109"/>
      <c r="E94" s="221"/>
      <c r="I94" s="42"/>
    </row>
    <row r="95" spans="3:9" ht="12.75">
      <c r="C95" s="109"/>
      <c r="D95" s="109"/>
      <c r="E95" s="221"/>
      <c r="I95" s="42"/>
    </row>
    <row r="96" spans="3:9" ht="12.75">
      <c r="C96" s="109"/>
      <c r="D96" s="109"/>
      <c r="E96" s="221"/>
      <c r="I96" s="42"/>
    </row>
    <row r="97" spans="3:9" ht="12.75">
      <c r="C97" s="109"/>
      <c r="D97" s="109"/>
      <c r="E97" s="221"/>
      <c r="I97" s="42"/>
    </row>
    <row r="98" spans="3:9" ht="12.75">
      <c r="C98" s="109"/>
      <c r="D98" s="109"/>
      <c r="E98" s="221"/>
      <c r="I98" s="42"/>
    </row>
    <row r="99" spans="3:9" ht="12.75">
      <c r="C99" s="109"/>
      <c r="D99" s="109"/>
      <c r="E99" s="221"/>
      <c r="I99" s="42"/>
    </row>
    <row r="100" spans="3:9" ht="12.75">
      <c r="C100" s="109"/>
      <c r="D100" s="109"/>
      <c r="E100" s="221"/>
      <c r="I100" s="42"/>
    </row>
    <row r="101" spans="3:9" ht="12.75">
      <c r="C101" s="109"/>
      <c r="D101" s="109"/>
      <c r="E101" s="221"/>
      <c r="I101" s="42"/>
    </row>
    <row r="102" spans="3:9" ht="12.75">
      <c r="C102" s="109"/>
      <c r="D102" s="109"/>
      <c r="E102" s="221"/>
      <c r="I102" s="42"/>
    </row>
    <row r="103" spans="3:9" ht="12.75">
      <c r="C103" s="109"/>
      <c r="D103" s="109"/>
      <c r="E103" s="221"/>
      <c r="I103" s="42"/>
    </row>
    <row r="104" spans="3:9" ht="12.75">
      <c r="C104" s="109"/>
      <c r="D104" s="109"/>
      <c r="E104" s="221"/>
      <c r="I104" s="42"/>
    </row>
    <row r="105" spans="3:9" ht="12.75">
      <c r="C105" s="109"/>
      <c r="D105" s="109"/>
      <c r="E105" s="221"/>
      <c r="I105" s="42"/>
    </row>
    <row r="106" spans="3:9" ht="12.75">
      <c r="C106" s="109"/>
      <c r="D106" s="109"/>
      <c r="E106" s="221"/>
      <c r="I106" s="42"/>
    </row>
    <row r="107" spans="3:9" ht="12.75">
      <c r="C107" s="109"/>
      <c r="D107" s="109"/>
      <c r="E107" s="221"/>
      <c r="I107" s="42"/>
    </row>
    <row r="108" spans="3:9" ht="12.75">
      <c r="C108" s="109"/>
      <c r="D108" s="109"/>
      <c r="E108" s="221"/>
      <c r="I108" s="42"/>
    </row>
    <row r="109" spans="3:9" ht="12.75">
      <c r="C109" s="109"/>
      <c r="D109" s="109"/>
      <c r="E109" s="221"/>
      <c r="I109" s="42"/>
    </row>
    <row r="110" spans="3:9" ht="12.75">
      <c r="C110" s="109"/>
      <c r="D110" s="109"/>
      <c r="E110" s="221"/>
      <c r="I110" s="42"/>
    </row>
    <row r="111" spans="3:9" ht="12.75">
      <c r="C111" s="109"/>
      <c r="D111" s="109"/>
      <c r="E111" s="221"/>
      <c r="I111" s="42"/>
    </row>
    <row r="112" spans="3:9" ht="12.75">
      <c r="C112" s="109"/>
      <c r="D112" s="109"/>
      <c r="E112" s="221"/>
      <c r="I112" s="42"/>
    </row>
    <row r="113" spans="3:9" ht="12.75">
      <c r="C113" s="109"/>
      <c r="D113" s="109"/>
      <c r="E113" s="221"/>
      <c r="I113" s="42"/>
    </row>
    <row r="114" spans="3:9" ht="12.75">
      <c r="C114" s="109"/>
      <c r="D114" s="109"/>
      <c r="E114" s="221"/>
      <c r="I114" s="42"/>
    </row>
    <row r="115" spans="3:9" ht="12.75">
      <c r="C115" s="109"/>
      <c r="D115" s="109"/>
      <c r="E115" s="221"/>
      <c r="I115" s="42"/>
    </row>
    <row r="116" spans="3:9" ht="12.75">
      <c r="C116" s="109"/>
      <c r="D116" s="109"/>
      <c r="E116" s="221"/>
      <c r="I116" s="42"/>
    </row>
    <row r="117" spans="3:9" ht="12.75">
      <c r="C117" s="109"/>
      <c r="D117" s="109"/>
      <c r="E117" s="221"/>
      <c r="I117" s="42"/>
    </row>
    <row r="118" spans="3:9" ht="12.75">
      <c r="C118" s="109"/>
      <c r="D118" s="109"/>
      <c r="E118" s="221"/>
      <c r="I118" s="42"/>
    </row>
    <row r="119" spans="3:9" ht="12.75">
      <c r="C119" s="109"/>
      <c r="D119" s="109"/>
      <c r="E119" s="221"/>
      <c r="I119" s="42"/>
    </row>
    <row r="120" spans="3:9" ht="12.75">
      <c r="C120" s="109"/>
      <c r="D120" s="109"/>
      <c r="E120" s="221"/>
      <c r="I120" s="42"/>
    </row>
    <row r="121" spans="3:9" ht="12.75">
      <c r="C121" s="109"/>
      <c r="D121" s="109"/>
      <c r="E121" s="221"/>
      <c r="I121" s="42"/>
    </row>
    <row r="122" spans="3:9" ht="12.75">
      <c r="C122" s="109"/>
      <c r="D122" s="109"/>
      <c r="E122" s="221"/>
      <c r="I122" s="42"/>
    </row>
    <row r="123" spans="3:9" ht="12.75">
      <c r="C123" s="109"/>
      <c r="D123" s="109"/>
      <c r="E123" s="221"/>
      <c r="I123" s="42"/>
    </row>
    <row r="124" spans="3:9" ht="12.75">
      <c r="C124" s="109"/>
      <c r="D124" s="109"/>
      <c r="E124" s="221"/>
      <c r="I124" s="42"/>
    </row>
    <row r="125" spans="3:9" ht="12.75">
      <c r="C125" s="109"/>
      <c r="D125" s="109"/>
      <c r="E125" s="221"/>
      <c r="I125" s="42"/>
    </row>
    <row r="126" spans="3:9" ht="12.75">
      <c r="C126" s="109"/>
      <c r="D126" s="109"/>
      <c r="E126" s="221"/>
      <c r="I126" s="42"/>
    </row>
    <row r="127" ht="12.75">
      <c r="I127" s="42"/>
    </row>
    <row r="129" spans="5:8" ht="12.75">
      <c r="E129" s="221"/>
      <c r="F129" s="221"/>
      <c r="G129" s="221"/>
      <c r="H129" s="221"/>
    </row>
    <row r="131" ht="15.75">
      <c r="E131" s="306">
        <v>93749.14</v>
      </c>
    </row>
    <row r="132" ht="15.75">
      <c r="E132" s="306">
        <v>1016155.66</v>
      </c>
    </row>
    <row r="133" ht="16.5" thickBot="1">
      <c r="E133" s="307">
        <v>298745.37</v>
      </c>
    </row>
    <row r="134" ht="13.5" thickTop="1">
      <c r="E134" s="221">
        <f>SUM(E131:E133)</f>
        <v>1408650.17</v>
      </c>
    </row>
    <row r="153" spans="2:8" ht="12.75">
      <c r="B153" s="110"/>
      <c r="C153" s="46"/>
      <c r="D153" s="46"/>
      <c r="E153" s="171"/>
      <c r="F153" s="171"/>
      <c r="G153" s="171"/>
      <c r="H153" s="171"/>
    </row>
  </sheetData>
  <sheetProtection/>
  <mergeCells count="45">
    <mergeCell ref="B53:B57"/>
    <mergeCell ref="B48:B49"/>
    <mergeCell ref="C48:C49"/>
    <mergeCell ref="B92:D92"/>
    <mergeCell ref="C59:D59"/>
    <mergeCell ref="B90:D90"/>
    <mergeCell ref="B88:B89"/>
    <mergeCell ref="C63:C86"/>
    <mergeCell ref="B60:B86"/>
    <mergeCell ref="C87:D87"/>
    <mergeCell ref="C58:D58"/>
    <mergeCell ref="C8:D8"/>
    <mergeCell ref="C52:D52"/>
    <mergeCell ref="C50:D50"/>
    <mergeCell ref="D48:D49"/>
    <mergeCell ref="C39:C45"/>
    <mergeCell ref="C13:D13"/>
    <mergeCell ref="C54:C57"/>
    <mergeCell ref="C15:C21"/>
    <mergeCell ref="B1:I1"/>
    <mergeCell ref="B2:I2"/>
    <mergeCell ref="B3:B4"/>
    <mergeCell ref="B9:B12"/>
    <mergeCell ref="C6:D6"/>
    <mergeCell ref="I3:I4"/>
    <mergeCell ref="C5:D5"/>
    <mergeCell ref="E3:E4"/>
    <mergeCell ref="I48:I49"/>
    <mergeCell ref="C25:C27"/>
    <mergeCell ref="E48:E49"/>
    <mergeCell ref="C3:C4"/>
    <mergeCell ref="D3:D4"/>
    <mergeCell ref="C10:C12"/>
    <mergeCell ref="C22:D22"/>
    <mergeCell ref="F3:F4"/>
    <mergeCell ref="F48:F49"/>
    <mergeCell ref="G3:H3"/>
    <mergeCell ref="G48:H48"/>
    <mergeCell ref="B35:B47"/>
    <mergeCell ref="B14:B21"/>
    <mergeCell ref="C23:D23"/>
    <mergeCell ref="B24:B33"/>
    <mergeCell ref="C34:D34"/>
    <mergeCell ref="C29:C33"/>
    <mergeCell ref="C36:C37"/>
  </mergeCells>
  <printOptions/>
  <pageMargins left="0.25" right="0.16" top="0.75" bottom="0.75" header="0.3" footer="0.3"/>
  <pageSetup horizontalDpi="300" verticalDpi="300" orientation="portrait" paperSize="9" r:id="rId1"/>
  <rowBreaks count="1" manualBreakCount="1">
    <brk id="47" max="255" man="1"/>
  </rowBreaks>
  <ignoredErrors>
    <ignoredError sqref="I62 I46 I38 I7 I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179"/>
  <sheetViews>
    <sheetView showGridLines="0" workbookViewId="0" topLeftCell="A1">
      <selection activeCell="I3" sqref="I3"/>
    </sheetView>
  </sheetViews>
  <sheetFormatPr defaultColWidth="9.140625" defaultRowHeight="12.75"/>
  <cols>
    <col min="1" max="1" width="2.28125" style="8" customWidth="1"/>
    <col min="2" max="2" width="10.140625" style="8" customWidth="1"/>
    <col min="3" max="3" width="8.7109375" style="135" customWidth="1"/>
    <col min="4" max="4" width="29.421875" style="8" customWidth="1"/>
    <col min="5" max="5" width="12.140625" style="8" hidden="1" customWidth="1"/>
    <col min="6" max="6" width="12.57421875" style="303" customWidth="1"/>
    <col min="7" max="9" width="12.140625" style="303" customWidth="1"/>
    <col min="10" max="10" width="12.57421875" style="9" customWidth="1"/>
    <col min="11" max="11" width="9.140625" style="8" customWidth="1"/>
    <col min="12" max="12" width="10.140625" style="8" bestFit="1" customWidth="1"/>
    <col min="13" max="16384" width="9.140625" style="8" customWidth="1"/>
  </cols>
  <sheetData>
    <row r="1" spans="2:10" ht="13.5" thickBot="1">
      <c r="B1" s="514" t="s">
        <v>0</v>
      </c>
      <c r="C1" s="514"/>
      <c r="D1" s="514"/>
      <c r="E1" s="514"/>
      <c r="F1" s="514"/>
      <c r="G1" s="514"/>
      <c r="H1" s="514"/>
      <c r="I1" s="514"/>
      <c r="J1" s="514"/>
    </row>
    <row r="2" spans="2:10" ht="13.5" customHeight="1" thickBot="1" thickTop="1">
      <c r="B2" s="512" t="s">
        <v>59</v>
      </c>
      <c r="C2" s="515" t="s">
        <v>60</v>
      </c>
      <c r="D2" s="517" t="s">
        <v>61</v>
      </c>
      <c r="E2" s="446" t="s">
        <v>262</v>
      </c>
      <c r="F2" s="425" t="s">
        <v>327</v>
      </c>
      <c r="G2" s="430" t="s">
        <v>351</v>
      </c>
      <c r="H2" s="431"/>
      <c r="I2" s="519"/>
      <c r="J2" s="441" t="s">
        <v>332</v>
      </c>
    </row>
    <row r="3" spans="2:10" ht="26.25" customHeight="1" thickBot="1">
      <c r="B3" s="513"/>
      <c r="C3" s="516"/>
      <c r="D3" s="518"/>
      <c r="E3" s="447"/>
      <c r="F3" s="426"/>
      <c r="G3" s="311" t="s">
        <v>324</v>
      </c>
      <c r="H3" s="311" t="s">
        <v>325</v>
      </c>
      <c r="I3" s="311" t="s">
        <v>326</v>
      </c>
      <c r="J3" s="442"/>
    </row>
    <row r="4" spans="2:10" ht="15.75" customHeight="1" thickBot="1" thickTop="1">
      <c r="B4" s="158" t="s">
        <v>63</v>
      </c>
      <c r="C4" s="520" t="s">
        <v>1</v>
      </c>
      <c r="D4" s="521"/>
      <c r="E4" s="159">
        <f aca="true" t="shared" si="0" ref="E4:J4">SUM(E5:E7)</f>
        <v>1052026</v>
      </c>
      <c r="F4" s="159">
        <f t="shared" si="0"/>
        <v>958364</v>
      </c>
      <c r="G4" s="159">
        <f t="shared" si="0"/>
        <v>0</v>
      </c>
      <c r="H4" s="159">
        <f t="shared" si="0"/>
        <v>25803</v>
      </c>
      <c r="I4" s="159">
        <f t="shared" si="0"/>
        <v>0</v>
      </c>
      <c r="J4" s="342">
        <f t="shared" si="0"/>
        <v>984167</v>
      </c>
    </row>
    <row r="5" spans="2:10" ht="12.75">
      <c r="B5" s="522"/>
      <c r="C5" s="112">
        <v>610</v>
      </c>
      <c r="D5" s="19" t="s">
        <v>2</v>
      </c>
      <c r="E5" s="214">
        <v>550765</v>
      </c>
      <c r="F5" s="214">
        <v>488468</v>
      </c>
      <c r="G5" s="312"/>
      <c r="H5" s="20"/>
      <c r="I5" s="20"/>
      <c r="J5" s="343">
        <f>F5+G5+H5+I5</f>
        <v>488468</v>
      </c>
    </row>
    <row r="6" spans="2:10" ht="12.75">
      <c r="B6" s="480"/>
      <c r="C6" s="113">
        <v>620</v>
      </c>
      <c r="D6" s="21" t="s">
        <v>3</v>
      </c>
      <c r="E6" s="215">
        <v>203303</v>
      </c>
      <c r="F6" s="215">
        <v>181233</v>
      </c>
      <c r="G6" s="313"/>
      <c r="H6" s="22"/>
      <c r="I6" s="22"/>
      <c r="J6" s="344">
        <f>F6+G6+H6+I6</f>
        <v>181233</v>
      </c>
    </row>
    <row r="7" spans="2:10" ht="13.5" thickBot="1">
      <c r="B7" s="480"/>
      <c r="C7" s="113">
        <v>630</v>
      </c>
      <c r="D7" s="21" t="s">
        <v>62</v>
      </c>
      <c r="E7" s="215">
        <v>297958</v>
      </c>
      <c r="F7" s="215">
        <v>288663</v>
      </c>
      <c r="G7" s="313"/>
      <c r="H7" s="24">
        <v>25803</v>
      </c>
      <c r="I7" s="24"/>
      <c r="J7" s="344">
        <f>F7+G7+H7+I7</f>
        <v>314466</v>
      </c>
    </row>
    <row r="8" spans="2:10" ht="15.75" thickBot="1">
      <c r="B8" s="88" t="s">
        <v>4</v>
      </c>
      <c r="C8" s="435" t="s">
        <v>5</v>
      </c>
      <c r="D8" s="456"/>
      <c r="E8" s="216">
        <f>SUM(E9:E10)</f>
        <v>18320</v>
      </c>
      <c r="F8" s="216">
        <f>SUM(F9:F11)</f>
        <v>80720</v>
      </c>
      <c r="G8" s="216">
        <f>SUM(G9:G11)</f>
        <v>0</v>
      </c>
      <c r="H8" s="216">
        <f>SUM(H9:H11)</f>
        <v>0</v>
      </c>
      <c r="I8" s="216">
        <f>SUM(I9:I11)</f>
        <v>0</v>
      </c>
      <c r="J8" s="345">
        <f>SUM(J9:J11)</f>
        <v>80720</v>
      </c>
    </row>
    <row r="9" spans="2:10" ht="12.75">
      <c r="B9" s="477"/>
      <c r="C9" s="115">
        <v>630</v>
      </c>
      <c r="D9" s="25" t="s">
        <v>64</v>
      </c>
      <c r="E9" s="26">
        <v>3320</v>
      </c>
      <c r="F9" s="26">
        <v>3320</v>
      </c>
      <c r="G9" s="314"/>
      <c r="H9" s="314"/>
      <c r="I9" s="314"/>
      <c r="J9" s="346">
        <f>F9+G9+H9+I9</f>
        <v>3320</v>
      </c>
    </row>
    <row r="10" spans="2:10" ht="12.75">
      <c r="B10" s="478"/>
      <c r="C10" s="418">
        <v>630</v>
      </c>
      <c r="D10" s="27" t="s">
        <v>65</v>
      </c>
      <c r="E10" s="28">
        <v>15000</v>
      </c>
      <c r="F10" s="28">
        <v>18000</v>
      </c>
      <c r="G10" s="325"/>
      <c r="H10" s="325"/>
      <c r="I10" s="325"/>
      <c r="J10" s="419">
        <f>F10+G10+H10+I10</f>
        <v>18000</v>
      </c>
    </row>
    <row r="11" spans="2:10" ht="13.5" thickBot="1">
      <c r="B11" s="479"/>
      <c r="C11" s="225">
        <v>630</v>
      </c>
      <c r="D11" s="420" t="s">
        <v>335</v>
      </c>
      <c r="E11" s="29"/>
      <c r="F11" s="29">
        <v>59400</v>
      </c>
      <c r="G11" s="421"/>
      <c r="H11" s="421"/>
      <c r="I11" s="421"/>
      <c r="J11" s="419">
        <f>F11+G11+H11+I11</f>
        <v>59400</v>
      </c>
    </row>
    <row r="12" spans="2:10" s="35" customFormat="1" ht="15.75" thickBot="1">
      <c r="B12" s="88" t="s">
        <v>66</v>
      </c>
      <c r="C12" s="435" t="s">
        <v>206</v>
      </c>
      <c r="D12" s="456"/>
      <c r="E12" s="41">
        <f aca="true" t="shared" si="1" ref="E12:J12">SUM(E13:E15)</f>
        <v>29448</v>
      </c>
      <c r="F12" s="41">
        <f t="shared" si="1"/>
        <v>27379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347">
        <f t="shared" si="1"/>
        <v>27379</v>
      </c>
    </row>
    <row r="13" spans="2:10" ht="12.75">
      <c r="B13" s="477"/>
      <c r="C13" s="112">
        <v>610</v>
      </c>
      <c r="D13" s="19" t="s">
        <v>2</v>
      </c>
      <c r="E13" s="20">
        <v>18584</v>
      </c>
      <c r="F13" s="20">
        <v>16839</v>
      </c>
      <c r="G13" s="317"/>
      <c r="H13" s="317"/>
      <c r="I13" s="317"/>
      <c r="J13" s="348">
        <f>F13+G13+H13+I13</f>
        <v>16839</v>
      </c>
    </row>
    <row r="14" spans="2:10" ht="12.75">
      <c r="B14" s="478"/>
      <c r="C14" s="113">
        <v>620</v>
      </c>
      <c r="D14" s="21" t="s">
        <v>3</v>
      </c>
      <c r="E14" s="22">
        <v>6495</v>
      </c>
      <c r="F14" s="22">
        <v>6389</v>
      </c>
      <c r="G14" s="318"/>
      <c r="H14" s="318"/>
      <c r="I14" s="318"/>
      <c r="J14" s="349">
        <f>F14+G14+H14+I14</f>
        <v>6389</v>
      </c>
    </row>
    <row r="15" spans="2:10" ht="13.5" thickBot="1">
      <c r="B15" s="479"/>
      <c r="C15" s="113">
        <v>630</v>
      </c>
      <c r="D15" s="21" t="s">
        <v>62</v>
      </c>
      <c r="E15" s="22">
        <v>4369</v>
      </c>
      <c r="F15" s="22">
        <f>ROUND(E15*0.95,)</f>
        <v>4151</v>
      </c>
      <c r="G15" s="318"/>
      <c r="H15" s="318"/>
      <c r="I15" s="318"/>
      <c r="J15" s="349">
        <f>F15+G15+H15+I15</f>
        <v>4151</v>
      </c>
    </row>
    <row r="16" spans="2:10" ht="15.75" thickBot="1">
      <c r="B16" s="88" t="s">
        <v>203</v>
      </c>
      <c r="C16" s="435" t="s">
        <v>211</v>
      </c>
      <c r="D16" s="456"/>
      <c r="E16" s="41">
        <f>E19+E17+E18+E20</f>
        <v>32643</v>
      </c>
      <c r="F16" s="41">
        <f>F19+F17+F18</f>
        <v>10995</v>
      </c>
      <c r="G16" s="41">
        <f>G19+G17+G18</f>
        <v>0</v>
      </c>
      <c r="H16" s="41">
        <f>H19+H17+H18</f>
        <v>0</v>
      </c>
      <c r="I16" s="41">
        <f>I19+I17+I18</f>
        <v>0</v>
      </c>
      <c r="J16" s="347">
        <f>J19+J17+J18</f>
        <v>10995</v>
      </c>
    </row>
    <row r="17" spans="2:10" ht="14.25" customHeight="1">
      <c r="B17" s="504"/>
      <c r="C17" s="112">
        <v>610</v>
      </c>
      <c r="D17" s="30" t="s">
        <v>2</v>
      </c>
      <c r="E17" s="20">
        <v>7764</v>
      </c>
      <c r="F17" s="20">
        <v>7014</v>
      </c>
      <c r="G17" s="317"/>
      <c r="H17" s="317"/>
      <c r="I17" s="317"/>
      <c r="J17" s="348">
        <f aca="true" t="shared" si="2" ref="J17:J46">F17+G17+H17+I17</f>
        <v>7014</v>
      </c>
    </row>
    <row r="18" spans="2:10" ht="14.25" customHeight="1">
      <c r="B18" s="505"/>
      <c r="C18" s="113">
        <v>620</v>
      </c>
      <c r="D18" s="31" t="s">
        <v>3</v>
      </c>
      <c r="E18" s="22">
        <v>2930</v>
      </c>
      <c r="F18" s="22">
        <v>2666</v>
      </c>
      <c r="G18" s="318"/>
      <c r="H18" s="318"/>
      <c r="I18" s="318"/>
      <c r="J18" s="349">
        <f t="shared" si="2"/>
        <v>2666</v>
      </c>
    </row>
    <row r="19" spans="2:10" ht="14.25" customHeight="1">
      <c r="B19" s="505"/>
      <c r="C19" s="113">
        <v>630</v>
      </c>
      <c r="D19" s="31" t="s">
        <v>62</v>
      </c>
      <c r="E19" s="22">
        <v>1370</v>
      </c>
      <c r="F19" s="22">
        <v>1315</v>
      </c>
      <c r="G19" s="318"/>
      <c r="H19" s="318"/>
      <c r="I19" s="318"/>
      <c r="J19" s="349">
        <f t="shared" si="2"/>
        <v>1315</v>
      </c>
    </row>
    <row r="20" spans="2:10" ht="14.25" customHeight="1" thickBot="1">
      <c r="B20" s="506"/>
      <c r="C20" s="122"/>
      <c r="D20" s="272" t="s">
        <v>296</v>
      </c>
      <c r="E20" s="278">
        <v>20579</v>
      </c>
      <c r="F20" s="278"/>
      <c r="G20" s="319"/>
      <c r="H20" s="319"/>
      <c r="I20" s="319"/>
      <c r="J20" s="349">
        <f t="shared" si="2"/>
        <v>0</v>
      </c>
    </row>
    <row r="21" spans="2:10" s="35" customFormat="1" ht="15.75" thickBot="1">
      <c r="B21" s="88" t="s">
        <v>6</v>
      </c>
      <c r="C21" s="435" t="s">
        <v>7</v>
      </c>
      <c r="D21" s="456"/>
      <c r="E21" s="41">
        <f aca="true" t="shared" si="3" ref="E21:J21">E22</f>
        <v>86300</v>
      </c>
      <c r="F21" s="41">
        <f t="shared" si="3"/>
        <v>100000</v>
      </c>
      <c r="G21" s="41">
        <f t="shared" si="3"/>
        <v>0</v>
      </c>
      <c r="H21" s="41">
        <f t="shared" si="3"/>
        <v>0</v>
      </c>
      <c r="I21" s="41">
        <f t="shared" si="3"/>
        <v>0</v>
      </c>
      <c r="J21" s="347">
        <f t="shared" si="3"/>
        <v>100000</v>
      </c>
    </row>
    <row r="22" spans="2:10" ht="13.5" thickBot="1">
      <c r="B22" s="89"/>
      <c r="C22" s="117">
        <v>630</v>
      </c>
      <c r="D22" s="11" t="s">
        <v>8</v>
      </c>
      <c r="E22" s="15">
        <v>86300</v>
      </c>
      <c r="F22" s="15">
        <v>100000</v>
      </c>
      <c r="G22" s="320"/>
      <c r="H22" s="320"/>
      <c r="I22" s="320"/>
      <c r="J22" s="349">
        <f t="shared" si="2"/>
        <v>100000</v>
      </c>
    </row>
    <row r="23" spans="2:10" s="35" customFormat="1" ht="15.75" thickBot="1">
      <c r="B23" s="88" t="s">
        <v>9</v>
      </c>
      <c r="C23" s="435" t="s">
        <v>10</v>
      </c>
      <c r="D23" s="456"/>
      <c r="E23" s="41">
        <f aca="true" t="shared" si="4" ref="E23:J23">E24</f>
        <v>600</v>
      </c>
      <c r="F23" s="41">
        <f t="shared" si="4"/>
        <v>600</v>
      </c>
      <c r="G23" s="41">
        <f t="shared" si="4"/>
        <v>0</v>
      </c>
      <c r="H23" s="41">
        <f t="shared" si="4"/>
        <v>0</v>
      </c>
      <c r="I23" s="41">
        <f t="shared" si="4"/>
        <v>0</v>
      </c>
      <c r="J23" s="347">
        <f t="shared" si="4"/>
        <v>600</v>
      </c>
    </row>
    <row r="24" spans="2:10" ht="13.5" thickBot="1">
      <c r="B24" s="90"/>
      <c r="C24" s="118"/>
      <c r="D24" s="11" t="s">
        <v>11</v>
      </c>
      <c r="E24" s="15">
        <v>600</v>
      </c>
      <c r="F24" s="15">
        <v>600</v>
      </c>
      <c r="G24" s="320"/>
      <c r="H24" s="320"/>
      <c r="I24" s="320"/>
      <c r="J24" s="349">
        <f t="shared" si="2"/>
        <v>600</v>
      </c>
    </row>
    <row r="25" spans="2:10" s="35" customFormat="1" ht="15.75" thickBot="1">
      <c r="B25" s="88" t="s">
        <v>12</v>
      </c>
      <c r="C25" s="435" t="s">
        <v>68</v>
      </c>
      <c r="D25" s="456"/>
      <c r="E25" s="41">
        <f aca="true" t="shared" si="5" ref="E25:J25">SUM(E26:E28)</f>
        <v>141210</v>
      </c>
      <c r="F25" s="41">
        <f t="shared" si="5"/>
        <v>141011</v>
      </c>
      <c r="G25" s="316">
        <f t="shared" si="5"/>
        <v>0</v>
      </c>
      <c r="H25" s="316">
        <f t="shared" si="5"/>
        <v>0</v>
      </c>
      <c r="I25" s="316">
        <f t="shared" si="5"/>
        <v>0</v>
      </c>
      <c r="J25" s="347">
        <f t="shared" si="5"/>
        <v>141011</v>
      </c>
    </row>
    <row r="26" spans="2:10" ht="12.75">
      <c r="B26" s="522"/>
      <c r="C26" s="112">
        <v>610</v>
      </c>
      <c r="D26" s="19" t="s">
        <v>2</v>
      </c>
      <c r="E26" s="20">
        <v>86144</v>
      </c>
      <c r="F26" s="20">
        <v>87967</v>
      </c>
      <c r="G26" s="317"/>
      <c r="H26" s="317"/>
      <c r="I26" s="317"/>
      <c r="J26" s="349">
        <f t="shared" si="2"/>
        <v>87967</v>
      </c>
    </row>
    <row r="27" spans="2:10" ht="12.75">
      <c r="B27" s="480"/>
      <c r="C27" s="113">
        <v>620</v>
      </c>
      <c r="D27" s="21" t="s">
        <v>3</v>
      </c>
      <c r="E27" s="22">
        <v>31626</v>
      </c>
      <c r="F27" s="22">
        <v>32724</v>
      </c>
      <c r="G27" s="318"/>
      <c r="H27" s="318"/>
      <c r="I27" s="318"/>
      <c r="J27" s="349">
        <f t="shared" si="2"/>
        <v>32724</v>
      </c>
    </row>
    <row r="28" spans="2:10" ht="13.5" thickBot="1">
      <c r="B28" s="480"/>
      <c r="C28" s="113">
        <v>630</v>
      </c>
      <c r="D28" s="21" t="s">
        <v>62</v>
      </c>
      <c r="E28" s="22">
        <v>23440</v>
      </c>
      <c r="F28" s="22">
        <v>20320</v>
      </c>
      <c r="G28" s="318"/>
      <c r="H28" s="318"/>
      <c r="I28" s="318"/>
      <c r="J28" s="349">
        <f t="shared" si="2"/>
        <v>20320</v>
      </c>
    </row>
    <row r="29" spans="2:10" s="35" customFormat="1" ht="15.75" thickBot="1">
      <c r="B29" s="88" t="s">
        <v>14</v>
      </c>
      <c r="C29" s="435" t="s">
        <v>15</v>
      </c>
      <c r="D29" s="456"/>
      <c r="E29" s="41">
        <f aca="true" t="shared" si="6" ref="E29:J29">E30</f>
        <v>1900</v>
      </c>
      <c r="F29" s="41">
        <f t="shared" si="6"/>
        <v>1700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47">
        <f t="shared" si="6"/>
        <v>1700</v>
      </c>
    </row>
    <row r="30" spans="2:10" ht="13.5" thickBot="1">
      <c r="B30" s="90"/>
      <c r="C30" s="119"/>
      <c r="D30" s="16" t="s">
        <v>16</v>
      </c>
      <c r="E30" s="15">
        <v>1900</v>
      </c>
      <c r="F30" s="15">
        <v>1700</v>
      </c>
      <c r="G30" s="320"/>
      <c r="H30" s="320"/>
      <c r="I30" s="320"/>
      <c r="J30" s="349">
        <f t="shared" si="2"/>
        <v>1700</v>
      </c>
    </row>
    <row r="31" spans="2:10" s="35" customFormat="1" ht="15.75" thickBot="1">
      <c r="B31" s="91" t="s">
        <v>56</v>
      </c>
      <c r="C31" s="435" t="s">
        <v>57</v>
      </c>
      <c r="D31" s="456"/>
      <c r="E31" s="81">
        <f aca="true" t="shared" si="7" ref="E31:J31">SUM(E32:E34)</f>
        <v>48982</v>
      </c>
      <c r="F31" s="81">
        <f t="shared" si="7"/>
        <v>48982</v>
      </c>
      <c r="G31" s="321">
        <f t="shared" si="7"/>
        <v>0</v>
      </c>
      <c r="H31" s="321">
        <f t="shared" si="7"/>
        <v>0</v>
      </c>
      <c r="I31" s="321">
        <f t="shared" si="7"/>
        <v>0</v>
      </c>
      <c r="J31" s="351">
        <f t="shared" si="7"/>
        <v>48982</v>
      </c>
    </row>
    <row r="32" spans="2:10" ht="12.75">
      <c r="B32" s="522"/>
      <c r="C32" s="112">
        <v>610</v>
      </c>
      <c r="D32" s="19" t="s">
        <v>2</v>
      </c>
      <c r="E32" s="20">
        <v>20504</v>
      </c>
      <c r="F32" s="20">
        <v>20504</v>
      </c>
      <c r="G32" s="317"/>
      <c r="H32" s="317"/>
      <c r="I32" s="317"/>
      <c r="J32" s="349">
        <f t="shared" si="2"/>
        <v>20504</v>
      </c>
    </row>
    <row r="33" spans="2:10" ht="12.75">
      <c r="B33" s="480"/>
      <c r="C33" s="113">
        <v>620</v>
      </c>
      <c r="D33" s="21" t="s">
        <v>3</v>
      </c>
      <c r="E33" s="22">
        <v>7598</v>
      </c>
      <c r="F33" s="22">
        <v>7598</v>
      </c>
      <c r="G33" s="318"/>
      <c r="H33" s="318"/>
      <c r="I33" s="318"/>
      <c r="J33" s="349">
        <f t="shared" si="2"/>
        <v>7598</v>
      </c>
    </row>
    <row r="34" spans="2:10" ht="13.5" thickBot="1">
      <c r="B34" s="481"/>
      <c r="C34" s="113">
        <v>630</v>
      </c>
      <c r="D34" s="21" t="s">
        <v>62</v>
      </c>
      <c r="E34" s="22">
        <v>20880</v>
      </c>
      <c r="F34" s="22">
        <v>20880</v>
      </c>
      <c r="G34" s="318"/>
      <c r="H34" s="318"/>
      <c r="I34" s="318"/>
      <c r="J34" s="349">
        <f t="shared" si="2"/>
        <v>20880</v>
      </c>
    </row>
    <row r="35" spans="2:10" s="35" customFormat="1" ht="15.75" thickBot="1">
      <c r="B35" s="88" t="s">
        <v>17</v>
      </c>
      <c r="C35" s="435" t="s">
        <v>18</v>
      </c>
      <c r="D35" s="456"/>
      <c r="E35" s="41">
        <f aca="true" t="shared" si="8" ref="E35:J35">E36</f>
        <v>200</v>
      </c>
      <c r="F35" s="41">
        <f t="shared" si="8"/>
        <v>200</v>
      </c>
      <c r="G35" s="316">
        <f t="shared" si="8"/>
        <v>0</v>
      </c>
      <c r="H35" s="316">
        <f t="shared" si="8"/>
        <v>0</v>
      </c>
      <c r="I35" s="316">
        <f t="shared" si="8"/>
        <v>0</v>
      </c>
      <c r="J35" s="347">
        <f t="shared" si="8"/>
        <v>200</v>
      </c>
    </row>
    <row r="36" spans="2:10" ht="13.5" thickBot="1">
      <c r="B36" s="92"/>
      <c r="C36" s="120">
        <v>640</v>
      </c>
      <c r="D36" s="17" t="s">
        <v>230</v>
      </c>
      <c r="E36" s="213">
        <v>200</v>
      </c>
      <c r="F36" s="213">
        <v>200</v>
      </c>
      <c r="G36" s="322"/>
      <c r="H36" s="15"/>
      <c r="I36" s="322"/>
      <c r="J36" s="349">
        <f t="shared" si="2"/>
        <v>200</v>
      </c>
    </row>
    <row r="37" spans="2:10" ht="15.75" thickBot="1">
      <c r="B37" s="88" t="s">
        <v>140</v>
      </c>
      <c r="C37" s="435" t="s">
        <v>30</v>
      </c>
      <c r="D37" s="456"/>
      <c r="E37" s="81">
        <f aca="true" t="shared" si="9" ref="E37:J37">SUM(E38:E40)</f>
        <v>30184</v>
      </c>
      <c r="F37" s="81">
        <f t="shared" si="9"/>
        <v>33350</v>
      </c>
      <c r="G37" s="321">
        <f t="shared" si="9"/>
        <v>0</v>
      </c>
      <c r="H37" s="321">
        <f t="shared" si="9"/>
        <v>0</v>
      </c>
      <c r="I37" s="321">
        <f t="shared" si="9"/>
        <v>0</v>
      </c>
      <c r="J37" s="351">
        <f t="shared" si="9"/>
        <v>33350</v>
      </c>
    </row>
    <row r="38" spans="2:12" ht="12.75">
      <c r="B38" s="522"/>
      <c r="C38" s="112">
        <v>610</v>
      </c>
      <c r="D38" s="19" t="s">
        <v>2</v>
      </c>
      <c r="E38" s="20">
        <v>19892</v>
      </c>
      <c r="F38" s="20">
        <v>22361</v>
      </c>
      <c r="G38" s="317"/>
      <c r="H38" s="317"/>
      <c r="I38" s="317"/>
      <c r="J38" s="349">
        <f t="shared" si="2"/>
        <v>22361</v>
      </c>
      <c r="L38" s="9"/>
    </row>
    <row r="39" spans="2:10" ht="12.75">
      <c r="B39" s="480"/>
      <c r="C39" s="113">
        <v>620</v>
      </c>
      <c r="D39" s="21" t="s">
        <v>3</v>
      </c>
      <c r="E39" s="22">
        <v>6952</v>
      </c>
      <c r="F39" s="22">
        <v>7816</v>
      </c>
      <c r="G39" s="318"/>
      <c r="H39" s="318"/>
      <c r="I39" s="318"/>
      <c r="J39" s="349">
        <f t="shared" si="2"/>
        <v>7816</v>
      </c>
    </row>
    <row r="40" spans="2:10" ht="13.5" thickBot="1">
      <c r="B40" s="481"/>
      <c r="C40" s="126">
        <v>630</v>
      </c>
      <c r="D40" s="33" t="s">
        <v>62</v>
      </c>
      <c r="E40" s="34">
        <v>3340</v>
      </c>
      <c r="F40" s="22">
        <f>ROUND(E40*0.95,)</f>
        <v>3173</v>
      </c>
      <c r="G40" s="323"/>
      <c r="H40" s="323"/>
      <c r="I40" s="323"/>
      <c r="J40" s="349">
        <f t="shared" si="2"/>
        <v>3173</v>
      </c>
    </row>
    <row r="41" spans="2:10" s="35" customFormat="1" ht="15.75" thickBot="1">
      <c r="B41" s="88" t="s">
        <v>142</v>
      </c>
      <c r="C41" s="435" t="s">
        <v>19</v>
      </c>
      <c r="D41" s="456"/>
      <c r="E41" s="41">
        <f aca="true" t="shared" si="10" ref="E41:J41">SUM(E42:E46)</f>
        <v>300350</v>
      </c>
      <c r="F41" s="41">
        <f t="shared" si="10"/>
        <v>201480</v>
      </c>
      <c r="G41" s="316">
        <f t="shared" si="10"/>
        <v>0</v>
      </c>
      <c r="H41" s="316">
        <f t="shared" si="10"/>
        <v>0</v>
      </c>
      <c r="I41" s="316">
        <f t="shared" si="10"/>
        <v>0</v>
      </c>
      <c r="J41" s="347">
        <f t="shared" si="10"/>
        <v>201480</v>
      </c>
    </row>
    <row r="42" spans="2:12" s="35" customFormat="1" ht="13.5" customHeight="1">
      <c r="B42" s="504"/>
      <c r="C42" s="121">
        <v>640</v>
      </c>
      <c r="D42" s="104" t="s">
        <v>160</v>
      </c>
      <c r="E42" s="26">
        <v>234550</v>
      </c>
      <c r="F42" s="26">
        <v>146480</v>
      </c>
      <c r="G42" s="314"/>
      <c r="H42" s="314"/>
      <c r="I42" s="314"/>
      <c r="J42" s="349">
        <f t="shared" si="2"/>
        <v>146480</v>
      </c>
      <c r="L42" s="424"/>
    </row>
    <row r="43" spans="2:10" s="35" customFormat="1" ht="13.5" customHeight="1">
      <c r="B43" s="505"/>
      <c r="C43" s="260">
        <v>630</v>
      </c>
      <c r="D43" s="261" t="s">
        <v>287</v>
      </c>
      <c r="E43" s="102">
        <v>8800</v>
      </c>
      <c r="F43" s="102">
        <v>5000</v>
      </c>
      <c r="G43" s="324"/>
      <c r="H43" s="324"/>
      <c r="I43" s="324"/>
      <c r="J43" s="349">
        <f t="shared" si="2"/>
        <v>5000</v>
      </c>
    </row>
    <row r="44" spans="2:10" s="35" customFormat="1" ht="13.5" customHeight="1">
      <c r="B44" s="505"/>
      <c r="C44" s="260">
        <v>630</v>
      </c>
      <c r="D44" s="261" t="s">
        <v>289</v>
      </c>
      <c r="E44" s="102">
        <v>1000</v>
      </c>
      <c r="F44" s="102"/>
      <c r="G44" s="324"/>
      <c r="H44" s="324"/>
      <c r="I44" s="324"/>
      <c r="J44" s="349">
        <f t="shared" si="2"/>
        <v>0</v>
      </c>
    </row>
    <row r="45" spans="2:10" s="35" customFormat="1" ht="13.5" customHeight="1">
      <c r="B45" s="505"/>
      <c r="C45" s="258">
        <v>630</v>
      </c>
      <c r="D45" s="259" t="s">
        <v>269</v>
      </c>
      <c r="E45" s="28">
        <v>0</v>
      </c>
      <c r="F45" s="28"/>
      <c r="G45" s="325"/>
      <c r="H45" s="325"/>
      <c r="I45" s="325"/>
      <c r="J45" s="349">
        <f t="shared" si="2"/>
        <v>0</v>
      </c>
    </row>
    <row r="46" spans="2:10" ht="13.5" thickBot="1">
      <c r="B46" s="506"/>
      <c r="C46" s="122">
        <v>640</v>
      </c>
      <c r="D46" s="103" t="s">
        <v>292</v>
      </c>
      <c r="E46" s="10">
        <v>56000</v>
      </c>
      <c r="F46" s="10">
        <v>50000</v>
      </c>
      <c r="G46" s="326"/>
      <c r="H46" s="326"/>
      <c r="I46" s="326"/>
      <c r="J46" s="349">
        <f t="shared" si="2"/>
        <v>50000</v>
      </c>
    </row>
    <row r="47" spans="2:10" s="35" customFormat="1" ht="15.75" thickBot="1">
      <c r="B47" s="88" t="s">
        <v>20</v>
      </c>
      <c r="C47" s="435" t="s">
        <v>21</v>
      </c>
      <c r="D47" s="456"/>
      <c r="E47" s="41">
        <f aca="true" t="shared" si="11" ref="E47:J47">SUM(E52:E59)+E48</f>
        <v>56129</v>
      </c>
      <c r="F47" s="41">
        <f t="shared" si="11"/>
        <v>55009</v>
      </c>
      <c r="G47" s="316">
        <f t="shared" si="11"/>
        <v>0</v>
      </c>
      <c r="H47" s="316">
        <f t="shared" si="11"/>
        <v>0</v>
      </c>
      <c r="I47" s="316">
        <f t="shared" si="11"/>
        <v>0</v>
      </c>
      <c r="J47" s="347">
        <f t="shared" si="11"/>
        <v>55009</v>
      </c>
    </row>
    <row r="48" spans="2:10" ht="13.5" thickBot="1">
      <c r="B48" s="477"/>
      <c r="C48" s="507" t="s">
        <v>217</v>
      </c>
      <c r="D48" s="508"/>
      <c r="E48" s="208">
        <f aca="true" t="shared" si="12" ref="E48:J48">SUM(E49:E51)</f>
        <v>26829</v>
      </c>
      <c r="F48" s="208">
        <f t="shared" si="12"/>
        <v>24184</v>
      </c>
      <c r="G48" s="327">
        <f t="shared" si="12"/>
        <v>0</v>
      </c>
      <c r="H48" s="327">
        <f t="shared" si="12"/>
        <v>0</v>
      </c>
      <c r="I48" s="327">
        <f t="shared" si="12"/>
        <v>0</v>
      </c>
      <c r="J48" s="353">
        <f t="shared" si="12"/>
        <v>24184</v>
      </c>
    </row>
    <row r="49" spans="2:10" ht="12.75">
      <c r="B49" s="478"/>
      <c r="C49" s="123">
        <v>610</v>
      </c>
      <c r="D49" s="101" t="s">
        <v>2</v>
      </c>
      <c r="E49" s="102">
        <v>17630</v>
      </c>
      <c r="F49" s="102">
        <v>16035</v>
      </c>
      <c r="G49" s="324"/>
      <c r="H49" s="324"/>
      <c r="I49" s="324"/>
      <c r="J49" s="349">
        <f aca="true" t="shared" si="13" ref="J49:J59">F49+G49+H49+I49</f>
        <v>16035</v>
      </c>
    </row>
    <row r="50" spans="2:10" ht="12.75">
      <c r="B50" s="478"/>
      <c r="C50" s="123">
        <v>620</v>
      </c>
      <c r="D50" s="101" t="s">
        <v>3</v>
      </c>
      <c r="E50" s="102">
        <v>6630</v>
      </c>
      <c r="F50" s="102">
        <v>6072</v>
      </c>
      <c r="G50" s="324"/>
      <c r="H50" s="324"/>
      <c r="I50" s="324"/>
      <c r="J50" s="349">
        <f t="shared" si="13"/>
        <v>6072</v>
      </c>
    </row>
    <row r="51" spans="2:10" ht="13.5" thickBot="1">
      <c r="B51" s="478"/>
      <c r="C51" s="116">
        <v>630</v>
      </c>
      <c r="D51" s="13" t="s">
        <v>62</v>
      </c>
      <c r="E51" s="172">
        <v>2569</v>
      </c>
      <c r="F51" s="172">
        <v>2077</v>
      </c>
      <c r="G51" s="315"/>
      <c r="H51" s="315"/>
      <c r="I51" s="315"/>
      <c r="J51" s="355">
        <f t="shared" si="13"/>
        <v>2077</v>
      </c>
    </row>
    <row r="52" spans="2:10" ht="12.75">
      <c r="B52" s="478"/>
      <c r="C52" s="123">
        <v>600</v>
      </c>
      <c r="D52" s="101" t="s">
        <v>22</v>
      </c>
      <c r="E52" s="102">
        <v>8000</v>
      </c>
      <c r="F52" s="102">
        <v>7000</v>
      </c>
      <c r="G52" s="324"/>
      <c r="H52" s="324"/>
      <c r="I52" s="324"/>
      <c r="J52" s="356">
        <f t="shared" si="13"/>
        <v>7000</v>
      </c>
    </row>
    <row r="53" spans="2:10" ht="12.75">
      <c r="B53" s="478"/>
      <c r="C53" s="123">
        <v>600</v>
      </c>
      <c r="D53" s="101" t="s">
        <v>207</v>
      </c>
      <c r="E53" s="102">
        <v>2000</v>
      </c>
      <c r="F53" s="102"/>
      <c r="G53" s="324"/>
      <c r="H53" s="324"/>
      <c r="I53" s="324"/>
      <c r="J53" s="349">
        <f t="shared" si="13"/>
        <v>0</v>
      </c>
    </row>
    <row r="54" spans="2:10" ht="12.75">
      <c r="B54" s="478"/>
      <c r="C54" s="123">
        <v>600</v>
      </c>
      <c r="D54" s="27" t="s">
        <v>23</v>
      </c>
      <c r="E54" s="28">
        <v>4000</v>
      </c>
      <c r="F54" s="28">
        <v>2000</v>
      </c>
      <c r="G54" s="325"/>
      <c r="H54" s="325"/>
      <c r="I54" s="325"/>
      <c r="J54" s="349">
        <f t="shared" si="13"/>
        <v>2000</v>
      </c>
    </row>
    <row r="55" spans="2:10" ht="12.75">
      <c r="B55" s="478"/>
      <c r="C55" s="123">
        <v>600</v>
      </c>
      <c r="D55" s="27" t="s">
        <v>209</v>
      </c>
      <c r="E55" s="28">
        <v>4000</v>
      </c>
      <c r="F55" s="28">
        <v>3000</v>
      </c>
      <c r="G55" s="325"/>
      <c r="H55" s="325"/>
      <c r="I55" s="325"/>
      <c r="J55" s="349">
        <f t="shared" si="13"/>
        <v>3000</v>
      </c>
    </row>
    <row r="56" spans="2:10" ht="12.75">
      <c r="B56" s="478"/>
      <c r="C56" s="123">
        <v>600</v>
      </c>
      <c r="D56" s="27" t="s">
        <v>24</v>
      </c>
      <c r="E56" s="28">
        <v>4000</v>
      </c>
      <c r="F56" s="28">
        <v>2000</v>
      </c>
      <c r="G56" s="325"/>
      <c r="H56" s="325"/>
      <c r="I56" s="325"/>
      <c r="J56" s="349">
        <f t="shared" si="13"/>
        <v>2000</v>
      </c>
    </row>
    <row r="57" spans="2:10" ht="13.5" customHeight="1">
      <c r="B57" s="478"/>
      <c r="C57" s="123">
        <v>600</v>
      </c>
      <c r="D57" s="27" t="s">
        <v>227</v>
      </c>
      <c r="E57" s="28">
        <v>7300</v>
      </c>
      <c r="F57" s="28">
        <v>7825</v>
      </c>
      <c r="G57" s="325"/>
      <c r="H57" s="325"/>
      <c r="I57" s="325"/>
      <c r="J57" s="349">
        <f t="shared" si="13"/>
        <v>7825</v>
      </c>
    </row>
    <row r="58" spans="2:10" ht="13.5" customHeight="1">
      <c r="B58" s="478"/>
      <c r="C58" s="123">
        <v>600</v>
      </c>
      <c r="D58" s="27" t="s">
        <v>298</v>
      </c>
      <c r="E58" s="293"/>
      <c r="F58" s="293">
        <v>3000</v>
      </c>
      <c r="G58" s="328"/>
      <c r="H58" s="328"/>
      <c r="I58" s="328"/>
      <c r="J58" s="349">
        <f t="shared" si="13"/>
        <v>3000</v>
      </c>
    </row>
    <row r="59" spans="2:10" ht="13.5" thickBot="1">
      <c r="B59" s="479"/>
      <c r="C59" s="123">
        <v>600</v>
      </c>
      <c r="D59" s="294" t="s">
        <v>299</v>
      </c>
      <c r="E59" s="29"/>
      <c r="F59" s="29">
        <v>6000</v>
      </c>
      <c r="G59" s="328"/>
      <c r="H59" s="328"/>
      <c r="I59" s="328"/>
      <c r="J59" s="349">
        <f t="shared" si="13"/>
        <v>6000</v>
      </c>
    </row>
    <row r="60" spans="2:10" s="35" customFormat="1" ht="15.75" thickBot="1">
      <c r="B60" s="88" t="s">
        <v>25</v>
      </c>
      <c r="C60" s="435" t="s">
        <v>26</v>
      </c>
      <c r="D60" s="456"/>
      <c r="E60" s="41">
        <f aca="true" t="shared" si="14" ref="E60:J60">SUM(E61:E63)</f>
        <v>21257</v>
      </c>
      <c r="F60" s="41">
        <f t="shared" si="14"/>
        <v>21257</v>
      </c>
      <c r="G60" s="316">
        <f t="shared" si="14"/>
        <v>0</v>
      </c>
      <c r="H60" s="316">
        <f t="shared" si="14"/>
        <v>0</v>
      </c>
      <c r="I60" s="316">
        <f t="shared" si="14"/>
        <v>0</v>
      </c>
      <c r="J60" s="347">
        <f t="shared" si="14"/>
        <v>21257</v>
      </c>
    </row>
    <row r="61" spans="2:10" ht="12.75">
      <c r="B61" s="477"/>
      <c r="C61" s="124" t="s">
        <v>69</v>
      </c>
      <c r="D61" s="25" t="s">
        <v>186</v>
      </c>
      <c r="E61" s="26">
        <v>9794</v>
      </c>
      <c r="F61" s="26">
        <v>9794</v>
      </c>
      <c r="G61" s="314"/>
      <c r="H61" s="314"/>
      <c r="I61" s="314"/>
      <c r="J61" s="349">
        <f>F61+G61+H61+I61</f>
        <v>9794</v>
      </c>
    </row>
    <row r="62" spans="2:10" ht="12.75">
      <c r="B62" s="478"/>
      <c r="C62" s="125" t="s">
        <v>69</v>
      </c>
      <c r="D62" s="27" t="s">
        <v>187</v>
      </c>
      <c r="E62" s="28">
        <v>5772</v>
      </c>
      <c r="F62" s="28">
        <v>5772</v>
      </c>
      <c r="G62" s="325"/>
      <c r="H62" s="325"/>
      <c r="I62" s="325"/>
      <c r="J62" s="349">
        <f>F62+G62+H62+I62</f>
        <v>5772</v>
      </c>
    </row>
    <row r="63" spans="1:10" ht="15" thickBot="1">
      <c r="A63" s="35"/>
      <c r="B63" s="511"/>
      <c r="C63" s="254">
        <v>600</v>
      </c>
      <c r="D63" s="255" t="s">
        <v>188</v>
      </c>
      <c r="E63" s="256">
        <v>5691</v>
      </c>
      <c r="F63" s="256">
        <v>5691</v>
      </c>
      <c r="G63" s="329"/>
      <c r="H63" s="329"/>
      <c r="I63" s="329"/>
      <c r="J63" s="349">
        <f>F63+G63+H63+I63</f>
        <v>5691</v>
      </c>
    </row>
    <row r="64" spans="1:10" ht="14.25" customHeight="1" thickBot="1" thickTop="1">
      <c r="A64" s="35"/>
      <c r="B64" s="512" t="s">
        <v>59</v>
      </c>
      <c r="C64" s="515" t="s">
        <v>60</v>
      </c>
      <c r="D64" s="517" t="s">
        <v>61</v>
      </c>
      <c r="E64" s="446" t="s">
        <v>262</v>
      </c>
      <c r="F64" s="425" t="s">
        <v>327</v>
      </c>
      <c r="G64" s="430" t="s">
        <v>351</v>
      </c>
      <c r="H64" s="431"/>
      <c r="I64" s="519"/>
      <c r="J64" s="441" t="s">
        <v>332</v>
      </c>
    </row>
    <row r="65" spans="1:10" ht="24.75" customHeight="1" thickBot="1">
      <c r="A65" s="35"/>
      <c r="B65" s="513"/>
      <c r="C65" s="516"/>
      <c r="D65" s="518"/>
      <c r="E65" s="447"/>
      <c r="F65" s="426"/>
      <c r="G65" s="311" t="s">
        <v>324</v>
      </c>
      <c r="H65" s="311" t="s">
        <v>325</v>
      </c>
      <c r="I65" s="311" t="s">
        <v>326</v>
      </c>
      <c r="J65" s="442"/>
    </row>
    <row r="66" spans="1:10" s="35" customFormat="1" ht="18" customHeight="1" thickBot="1" thickTop="1">
      <c r="A66" s="8"/>
      <c r="B66" s="88" t="s">
        <v>27</v>
      </c>
      <c r="C66" s="509" t="s">
        <v>28</v>
      </c>
      <c r="D66" s="510"/>
      <c r="E66" s="41">
        <f aca="true" t="shared" si="15" ref="E66:J66">SUM(E67:E69)</f>
        <v>430190</v>
      </c>
      <c r="F66" s="41">
        <f t="shared" si="15"/>
        <v>439608</v>
      </c>
      <c r="G66" s="41">
        <f t="shared" si="15"/>
        <v>0</v>
      </c>
      <c r="H66" s="41">
        <f t="shared" si="15"/>
        <v>0</v>
      </c>
      <c r="I66" s="41">
        <f t="shared" si="15"/>
        <v>0</v>
      </c>
      <c r="J66" s="347">
        <f t="shared" si="15"/>
        <v>439608</v>
      </c>
    </row>
    <row r="67" spans="1:10" s="35" customFormat="1" ht="15" customHeight="1">
      <c r="A67" s="8"/>
      <c r="B67" s="504"/>
      <c r="C67" s="115">
        <v>650</v>
      </c>
      <c r="D67" s="222" t="s">
        <v>210</v>
      </c>
      <c r="E67" s="305">
        <v>1530</v>
      </c>
      <c r="F67" s="305"/>
      <c r="G67" s="330"/>
      <c r="H67" s="26"/>
      <c r="I67" s="330"/>
      <c r="J67" s="349">
        <f>F67+G67+H67+I67</f>
        <v>0</v>
      </c>
    </row>
    <row r="68" spans="2:10" s="220" customFormat="1" ht="15" customHeight="1">
      <c r="B68" s="505"/>
      <c r="C68" s="125" t="s">
        <v>249</v>
      </c>
      <c r="D68" s="223" t="s">
        <v>250</v>
      </c>
      <c r="E68" s="224">
        <v>6640</v>
      </c>
      <c r="F68" s="224">
        <v>6640</v>
      </c>
      <c r="G68" s="331"/>
      <c r="H68" s="28"/>
      <c r="I68" s="331"/>
      <c r="J68" s="349">
        <f>F68+G68+H68+I68</f>
        <v>6640</v>
      </c>
    </row>
    <row r="69" spans="2:10" ht="15.75" customHeight="1" thickBot="1">
      <c r="B69" s="506"/>
      <c r="C69" s="225">
        <v>640</v>
      </c>
      <c r="D69" s="226" t="s">
        <v>236</v>
      </c>
      <c r="E69" s="227">
        <v>422020</v>
      </c>
      <c r="F69" s="227">
        <v>432968</v>
      </c>
      <c r="G69" s="332"/>
      <c r="H69" s="29"/>
      <c r="I69" s="332"/>
      <c r="J69" s="352">
        <f>F69+G69+H69+I69</f>
        <v>432968</v>
      </c>
    </row>
    <row r="70" spans="2:10" ht="15.75" thickBot="1">
      <c r="B70" s="94" t="s">
        <v>29</v>
      </c>
      <c r="C70" s="482" t="s">
        <v>31</v>
      </c>
      <c r="D70" s="483"/>
      <c r="E70" s="87">
        <f aca="true" t="shared" si="16" ref="E70:J70">SUM(E71:E74)</f>
        <v>130042</v>
      </c>
      <c r="F70" s="87">
        <f t="shared" si="16"/>
        <v>74743</v>
      </c>
      <c r="G70" s="87">
        <f t="shared" si="16"/>
        <v>0</v>
      </c>
      <c r="H70" s="87">
        <f t="shared" si="16"/>
        <v>0</v>
      </c>
      <c r="I70" s="87">
        <f t="shared" si="16"/>
        <v>0</v>
      </c>
      <c r="J70" s="347">
        <f t="shared" si="16"/>
        <v>74743</v>
      </c>
    </row>
    <row r="71" spans="2:10" ht="12.75">
      <c r="B71" s="477"/>
      <c r="C71" s="112">
        <v>610</v>
      </c>
      <c r="D71" s="19" t="s">
        <v>2</v>
      </c>
      <c r="E71" s="20">
        <v>7631</v>
      </c>
      <c r="F71" s="214">
        <v>6906</v>
      </c>
      <c r="G71" s="312"/>
      <c r="H71" s="20"/>
      <c r="I71" s="312"/>
      <c r="J71" s="349">
        <f>F71+G71+H71+I71</f>
        <v>6906</v>
      </c>
    </row>
    <row r="72" spans="2:10" ht="12.75">
      <c r="B72" s="478"/>
      <c r="C72" s="113">
        <v>620</v>
      </c>
      <c r="D72" s="21" t="s">
        <v>3</v>
      </c>
      <c r="E72" s="22">
        <v>2882</v>
      </c>
      <c r="F72" s="215">
        <v>2630</v>
      </c>
      <c r="G72" s="313"/>
      <c r="H72" s="22"/>
      <c r="I72" s="313"/>
      <c r="J72" s="349">
        <f>F72+G72+H72+I72</f>
        <v>2630</v>
      </c>
    </row>
    <row r="73" spans="2:10" ht="12.75">
      <c r="B73" s="478"/>
      <c r="C73" s="113">
        <v>630</v>
      </c>
      <c r="D73" s="21" t="s">
        <v>62</v>
      </c>
      <c r="E73" s="22">
        <v>2279</v>
      </c>
      <c r="F73" s="215">
        <v>1694</v>
      </c>
      <c r="G73" s="313"/>
      <c r="H73" s="22"/>
      <c r="I73" s="313"/>
      <c r="J73" s="349">
        <f>F73+G73+H73+I73</f>
        <v>1694</v>
      </c>
    </row>
    <row r="74" spans="2:10" ht="13.5" thickBot="1">
      <c r="B74" s="479"/>
      <c r="C74" s="114">
        <v>600</v>
      </c>
      <c r="D74" s="32" t="s">
        <v>284</v>
      </c>
      <c r="E74" s="24">
        <v>117250</v>
      </c>
      <c r="F74" s="257">
        <f>17910+35222+8898+1483</f>
        <v>63513</v>
      </c>
      <c r="G74" s="275"/>
      <c r="H74" s="24"/>
      <c r="I74" s="275"/>
      <c r="J74" s="352">
        <f>F74+G74+H74+I74</f>
        <v>63513</v>
      </c>
    </row>
    <row r="75" spans="2:10" ht="15.75" thickBot="1">
      <c r="B75" s="94" t="s">
        <v>32</v>
      </c>
      <c r="C75" s="482" t="s">
        <v>33</v>
      </c>
      <c r="D75" s="483"/>
      <c r="E75" s="87">
        <f aca="true" t="shared" si="17" ref="E75:J75">SUM(E76:E78)</f>
        <v>14404</v>
      </c>
      <c r="F75" s="87">
        <f t="shared" si="17"/>
        <v>13050</v>
      </c>
      <c r="G75" s="333">
        <f t="shared" si="17"/>
        <v>0</v>
      </c>
      <c r="H75" s="87">
        <f t="shared" si="17"/>
        <v>0</v>
      </c>
      <c r="I75" s="365">
        <f t="shared" si="17"/>
        <v>0</v>
      </c>
      <c r="J75" s="347">
        <f t="shared" si="17"/>
        <v>13050</v>
      </c>
    </row>
    <row r="76" spans="2:10" ht="12.75">
      <c r="B76" s="477"/>
      <c r="C76" s="112">
        <v>610</v>
      </c>
      <c r="D76" s="19" t="s">
        <v>2</v>
      </c>
      <c r="E76" s="20">
        <v>9694</v>
      </c>
      <c r="F76" s="20">
        <v>8730</v>
      </c>
      <c r="G76" s="317"/>
      <c r="H76" s="317"/>
      <c r="I76" s="317"/>
      <c r="J76" s="349">
        <f>F76+G76+H76+I76</f>
        <v>8730</v>
      </c>
    </row>
    <row r="77" spans="2:10" ht="12.75">
      <c r="B77" s="478"/>
      <c r="C77" s="113">
        <v>620</v>
      </c>
      <c r="D77" s="21" t="s">
        <v>3</v>
      </c>
      <c r="E77" s="22">
        <v>3640</v>
      </c>
      <c r="F77" s="22">
        <v>3303</v>
      </c>
      <c r="G77" s="318"/>
      <c r="H77" s="318"/>
      <c r="I77" s="318"/>
      <c r="J77" s="349">
        <f>F77+G77+H77+I77</f>
        <v>3303</v>
      </c>
    </row>
    <row r="78" spans="2:10" ht="13.5" thickBot="1">
      <c r="B78" s="479"/>
      <c r="C78" s="114">
        <v>630</v>
      </c>
      <c r="D78" s="23" t="s">
        <v>62</v>
      </c>
      <c r="E78" s="24">
        <v>1070</v>
      </c>
      <c r="F78" s="34">
        <f>ROUND(E78*0.95,)</f>
        <v>1017</v>
      </c>
      <c r="G78" s="323"/>
      <c r="H78" s="323"/>
      <c r="I78" s="323"/>
      <c r="J78" s="349">
        <f>F78+G78+H78+I78</f>
        <v>1017</v>
      </c>
    </row>
    <row r="79" spans="2:10" ht="15.75" thickBot="1">
      <c r="B79" s="94" t="s">
        <v>161</v>
      </c>
      <c r="C79" s="463" t="s">
        <v>162</v>
      </c>
      <c r="D79" s="464"/>
      <c r="E79" s="87">
        <f aca="true" t="shared" si="18" ref="E79:J79">SUM(E80:E90)</f>
        <v>251743</v>
      </c>
      <c r="F79" s="41">
        <f t="shared" si="18"/>
        <v>400157</v>
      </c>
      <c r="G79" s="41">
        <f t="shared" si="18"/>
        <v>0</v>
      </c>
      <c r="H79" s="41">
        <f t="shared" si="18"/>
        <v>0</v>
      </c>
      <c r="I79" s="41">
        <f t="shared" si="18"/>
        <v>0</v>
      </c>
      <c r="J79" s="347">
        <f t="shared" si="18"/>
        <v>400157</v>
      </c>
    </row>
    <row r="80" spans="2:10" ht="12.75">
      <c r="B80" s="480"/>
      <c r="C80" s="113">
        <v>630</v>
      </c>
      <c r="D80" s="21" t="s">
        <v>270</v>
      </c>
      <c r="E80" s="22">
        <v>51045</v>
      </c>
      <c r="F80" s="22">
        <v>117168</v>
      </c>
      <c r="G80" s="318"/>
      <c r="H80" s="318"/>
      <c r="I80" s="318"/>
      <c r="J80" s="349">
        <f aca="true" t="shared" si="19" ref="J80:J90">F80+G80+H80+I80</f>
        <v>117168</v>
      </c>
    </row>
    <row r="81" spans="2:10" ht="12.75">
      <c r="B81" s="480"/>
      <c r="C81" s="126"/>
      <c r="D81" s="85" t="s">
        <v>343</v>
      </c>
      <c r="E81" s="22"/>
      <c r="F81" s="22">
        <v>20000</v>
      </c>
      <c r="G81" s="318"/>
      <c r="H81" s="318"/>
      <c r="I81" s="318"/>
      <c r="J81" s="349">
        <f t="shared" si="19"/>
        <v>20000</v>
      </c>
    </row>
    <row r="82" spans="2:10" ht="12.75">
      <c r="B82" s="480"/>
      <c r="C82" s="126">
        <v>630</v>
      </c>
      <c r="D82" s="21" t="s">
        <v>346</v>
      </c>
      <c r="E82" s="22">
        <v>4000</v>
      </c>
      <c r="F82" s="22">
        <v>44516</v>
      </c>
      <c r="G82" s="318"/>
      <c r="H82" s="318"/>
      <c r="I82" s="318"/>
      <c r="J82" s="349">
        <f t="shared" si="19"/>
        <v>44516</v>
      </c>
    </row>
    <row r="83" spans="2:10" ht="12.75">
      <c r="B83" s="480"/>
      <c r="C83" s="126">
        <v>630</v>
      </c>
      <c r="D83" s="21" t="s">
        <v>279</v>
      </c>
      <c r="E83" s="22">
        <v>1500</v>
      </c>
      <c r="F83" s="22">
        <v>0</v>
      </c>
      <c r="G83" s="318"/>
      <c r="H83" s="318"/>
      <c r="I83" s="318"/>
      <c r="J83" s="349">
        <f t="shared" si="19"/>
        <v>0</v>
      </c>
    </row>
    <row r="84" spans="2:10" ht="12.75">
      <c r="B84" s="480"/>
      <c r="C84" s="126">
        <v>630</v>
      </c>
      <c r="D84" s="21" t="s">
        <v>288</v>
      </c>
      <c r="E84" s="22">
        <v>750</v>
      </c>
      <c r="F84" s="22">
        <v>0</v>
      </c>
      <c r="G84" s="318"/>
      <c r="H84" s="318"/>
      <c r="I84" s="318"/>
      <c r="J84" s="349">
        <f t="shared" si="19"/>
        <v>0</v>
      </c>
    </row>
    <row r="85" spans="2:10" ht="12.75">
      <c r="B85" s="480"/>
      <c r="C85" s="126">
        <v>630</v>
      </c>
      <c r="D85" s="21" t="s">
        <v>248</v>
      </c>
      <c r="E85" s="22">
        <v>28778</v>
      </c>
      <c r="F85" s="22">
        <v>35179</v>
      </c>
      <c r="G85" s="318"/>
      <c r="H85" s="318"/>
      <c r="I85" s="318"/>
      <c r="J85" s="349">
        <f t="shared" si="19"/>
        <v>35179</v>
      </c>
    </row>
    <row r="86" spans="2:10" ht="12.75">
      <c r="B86" s="480"/>
      <c r="C86" s="126">
        <v>630</v>
      </c>
      <c r="D86" s="21" t="s">
        <v>294</v>
      </c>
      <c r="E86" s="22">
        <v>4600</v>
      </c>
      <c r="F86" s="22">
        <v>5000</v>
      </c>
      <c r="G86" s="318"/>
      <c r="H86" s="318"/>
      <c r="I86" s="318"/>
      <c r="J86" s="349">
        <f t="shared" si="19"/>
        <v>5000</v>
      </c>
    </row>
    <row r="87" spans="2:10" ht="12.75">
      <c r="B87" s="480"/>
      <c r="C87" s="126">
        <v>630</v>
      </c>
      <c r="D87" s="21" t="s">
        <v>247</v>
      </c>
      <c r="E87" s="22">
        <v>15000</v>
      </c>
      <c r="F87" s="22">
        <v>0</v>
      </c>
      <c r="G87" s="318"/>
      <c r="H87" s="318"/>
      <c r="I87" s="318"/>
      <c r="J87" s="349">
        <f t="shared" si="19"/>
        <v>0</v>
      </c>
    </row>
    <row r="88" spans="2:10" ht="12.75">
      <c r="B88" s="480"/>
      <c r="C88" s="126">
        <v>630</v>
      </c>
      <c r="D88" s="33" t="s">
        <v>260</v>
      </c>
      <c r="E88" s="34">
        <v>12000</v>
      </c>
      <c r="F88" s="34">
        <v>29841</v>
      </c>
      <c r="G88" s="323"/>
      <c r="H88" s="323"/>
      <c r="I88" s="323"/>
      <c r="J88" s="349">
        <f t="shared" si="19"/>
        <v>29841</v>
      </c>
    </row>
    <row r="89" spans="2:10" ht="12.75">
      <c r="B89" s="480"/>
      <c r="C89" s="126">
        <v>640</v>
      </c>
      <c r="D89" s="33" t="s">
        <v>302</v>
      </c>
      <c r="E89" s="34">
        <v>1000</v>
      </c>
      <c r="F89" s="34">
        <v>2000</v>
      </c>
      <c r="G89" s="323"/>
      <c r="H89" s="323"/>
      <c r="I89" s="323"/>
      <c r="J89" s="349">
        <f t="shared" si="19"/>
        <v>2000</v>
      </c>
    </row>
    <row r="90" spans="2:10" ht="13.5" thickBot="1">
      <c r="B90" s="481"/>
      <c r="C90" s="114">
        <v>640</v>
      </c>
      <c r="D90" s="23" t="s">
        <v>163</v>
      </c>
      <c r="E90" s="34">
        <v>133070</v>
      </c>
      <c r="F90" s="34">
        <v>146453</v>
      </c>
      <c r="G90" s="323"/>
      <c r="H90" s="323"/>
      <c r="I90" s="323"/>
      <c r="J90" s="349">
        <f t="shared" si="19"/>
        <v>146453</v>
      </c>
    </row>
    <row r="91" spans="2:10" ht="15.75" thickBot="1">
      <c r="B91" s="94" t="s">
        <v>34</v>
      </c>
      <c r="C91" s="463" t="s">
        <v>35</v>
      </c>
      <c r="D91" s="464"/>
      <c r="E91" s="41">
        <f aca="true" t="shared" si="20" ref="E91:J91">E92</f>
        <v>5000</v>
      </c>
      <c r="F91" s="41">
        <f t="shared" si="20"/>
        <v>6000</v>
      </c>
      <c r="G91" s="41">
        <f t="shared" si="20"/>
        <v>0</v>
      </c>
      <c r="H91" s="41">
        <f t="shared" si="20"/>
        <v>0</v>
      </c>
      <c r="I91" s="41">
        <f t="shared" si="20"/>
        <v>0</v>
      </c>
      <c r="J91" s="347">
        <f t="shared" si="20"/>
        <v>6000</v>
      </c>
    </row>
    <row r="92" spans="2:10" ht="13.5" thickBot="1">
      <c r="B92" s="93"/>
      <c r="C92" s="127"/>
      <c r="D92" s="14" t="s">
        <v>242</v>
      </c>
      <c r="E92" s="15">
        <v>5000</v>
      </c>
      <c r="F92" s="15">
        <v>6000</v>
      </c>
      <c r="G92" s="320"/>
      <c r="H92" s="320"/>
      <c r="I92" s="320"/>
      <c r="J92" s="352">
        <f>F92+G92+H92+I92</f>
        <v>6000</v>
      </c>
    </row>
    <row r="93" spans="2:10" ht="15.75" thickBot="1">
      <c r="B93" s="94" t="s">
        <v>146</v>
      </c>
      <c r="C93" s="463" t="s">
        <v>147</v>
      </c>
      <c r="D93" s="464"/>
      <c r="E93" s="87">
        <f aca="true" t="shared" si="21" ref="E93:J93">E94</f>
        <v>173560</v>
      </c>
      <c r="F93" s="87">
        <f t="shared" si="21"/>
        <v>168880</v>
      </c>
      <c r="G93" s="87">
        <f t="shared" si="21"/>
        <v>0</v>
      </c>
      <c r="H93" s="87">
        <f t="shared" si="21"/>
        <v>0</v>
      </c>
      <c r="I93" s="87">
        <f t="shared" si="21"/>
        <v>0</v>
      </c>
      <c r="J93" s="347">
        <f t="shared" si="21"/>
        <v>168880</v>
      </c>
    </row>
    <row r="94" spans="2:10" ht="13.5" thickBot="1">
      <c r="B94" s="93"/>
      <c r="C94" s="127">
        <v>640</v>
      </c>
      <c r="D94" s="14" t="s">
        <v>164</v>
      </c>
      <c r="E94" s="15">
        <v>173560</v>
      </c>
      <c r="F94" s="15">
        <f>178880-10000</f>
        <v>168880</v>
      </c>
      <c r="G94" s="320"/>
      <c r="H94" s="320"/>
      <c r="I94" s="320"/>
      <c r="J94" s="352">
        <f>F94+G94+H94+I94</f>
        <v>168880</v>
      </c>
    </row>
    <row r="95" spans="2:10" ht="15.75" thickBot="1">
      <c r="B95" s="94" t="s">
        <v>148</v>
      </c>
      <c r="C95" s="463" t="s">
        <v>149</v>
      </c>
      <c r="D95" s="464"/>
      <c r="E95" s="87">
        <f aca="true" t="shared" si="22" ref="E95:J95">SUM(E96:E103)</f>
        <v>341443</v>
      </c>
      <c r="F95" s="87">
        <f t="shared" si="22"/>
        <v>330708</v>
      </c>
      <c r="G95" s="87">
        <f t="shared" si="22"/>
        <v>0</v>
      </c>
      <c r="H95" s="87">
        <f t="shared" si="22"/>
        <v>0</v>
      </c>
      <c r="I95" s="87">
        <f t="shared" si="22"/>
        <v>0</v>
      </c>
      <c r="J95" s="347">
        <f t="shared" si="22"/>
        <v>330708</v>
      </c>
    </row>
    <row r="96" spans="2:10" ht="12.75">
      <c r="B96" s="504"/>
      <c r="C96" s="133">
        <v>610</v>
      </c>
      <c r="D96" s="40" t="s">
        <v>2</v>
      </c>
      <c r="E96" s="26">
        <f>19891+2492</f>
        <v>22383</v>
      </c>
      <c r="F96" s="26">
        <v>24120</v>
      </c>
      <c r="G96" s="314"/>
      <c r="H96" s="314"/>
      <c r="I96" s="314"/>
      <c r="J96" s="349">
        <f aca="true" t="shared" si="23" ref="J96:J103">F96+G96+H96+I96</f>
        <v>24120</v>
      </c>
    </row>
    <row r="97" spans="2:10" ht="12.75">
      <c r="B97" s="505"/>
      <c r="C97" s="113">
        <v>620</v>
      </c>
      <c r="D97" s="21" t="s">
        <v>3</v>
      </c>
      <c r="E97" s="28">
        <v>8710</v>
      </c>
      <c r="F97" s="28">
        <v>8863</v>
      </c>
      <c r="G97" s="325"/>
      <c r="H97" s="325"/>
      <c r="I97" s="325"/>
      <c r="J97" s="349">
        <f t="shared" si="23"/>
        <v>8863</v>
      </c>
    </row>
    <row r="98" spans="2:10" ht="12.75">
      <c r="B98" s="505"/>
      <c r="C98" s="113">
        <v>630</v>
      </c>
      <c r="D98" s="21" t="s">
        <v>62</v>
      </c>
      <c r="E98" s="28">
        <f>291562-540</f>
        <v>291022</v>
      </c>
      <c r="F98" s="28">
        <v>273581</v>
      </c>
      <c r="G98" s="325"/>
      <c r="H98" s="325"/>
      <c r="I98" s="325"/>
      <c r="J98" s="349">
        <f t="shared" si="23"/>
        <v>273581</v>
      </c>
    </row>
    <row r="99" spans="2:10" ht="12.75">
      <c r="B99" s="505"/>
      <c r="C99" s="113">
        <v>630</v>
      </c>
      <c r="D99" s="33" t="s">
        <v>336</v>
      </c>
      <c r="E99" s="28"/>
      <c r="F99" s="28">
        <v>0</v>
      </c>
      <c r="G99" s="325"/>
      <c r="H99" s="325"/>
      <c r="I99" s="325"/>
      <c r="J99" s="349">
        <f t="shared" si="23"/>
        <v>0</v>
      </c>
    </row>
    <row r="100" spans="2:10" ht="12.75">
      <c r="B100" s="505"/>
      <c r="C100" s="113">
        <v>600</v>
      </c>
      <c r="D100" s="85" t="s">
        <v>307</v>
      </c>
      <c r="E100" s="28"/>
      <c r="F100" s="28">
        <v>2000</v>
      </c>
      <c r="G100" s="325"/>
      <c r="H100" s="325"/>
      <c r="I100" s="325"/>
      <c r="J100" s="349">
        <f t="shared" si="23"/>
        <v>2000</v>
      </c>
    </row>
    <row r="101" spans="2:10" ht="12.75">
      <c r="B101" s="505"/>
      <c r="C101" s="113">
        <v>600</v>
      </c>
      <c r="D101" s="422" t="s">
        <v>338</v>
      </c>
      <c r="E101" s="28"/>
      <c r="F101" s="28">
        <v>0</v>
      </c>
      <c r="G101" s="325"/>
      <c r="H101" s="325"/>
      <c r="I101" s="325"/>
      <c r="J101" s="349">
        <f t="shared" si="23"/>
        <v>0</v>
      </c>
    </row>
    <row r="102" spans="2:10" ht="12.75">
      <c r="B102" s="505"/>
      <c r="C102" s="113">
        <v>600</v>
      </c>
      <c r="D102" s="21" t="s">
        <v>297</v>
      </c>
      <c r="E102" s="28"/>
      <c r="F102" s="28">
        <v>0</v>
      </c>
      <c r="G102" s="325"/>
      <c r="H102" s="325"/>
      <c r="I102" s="325"/>
      <c r="J102" s="349">
        <f t="shared" si="23"/>
        <v>0</v>
      </c>
    </row>
    <row r="103" spans="2:10" ht="13.5" thickBot="1">
      <c r="B103" s="506"/>
      <c r="C103" s="122">
        <v>640</v>
      </c>
      <c r="D103" s="185" t="s">
        <v>164</v>
      </c>
      <c r="E103" s="184">
        <v>19328</v>
      </c>
      <c r="F103" s="184">
        <v>22144</v>
      </c>
      <c r="G103" s="334"/>
      <c r="H103" s="334"/>
      <c r="I103" s="334"/>
      <c r="J103" s="349">
        <f t="shared" si="23"/>
        <v>22144</v>
      </c>
    </row>
    <row r="104" spans="2:10" ht="15.75" thickBot="1">
      <c r="B104" s="88" t="s">
        <v>36</v>
      </c>
      <c r="C104" s="435" t="s">
        <v>221</v>
      </c>
      <c r="D104" s="456"/>
      <c r="E104" s="41">
        <f aca="true" t="shared" si="24" ref="E104:J104">SUM(E105:E106)</f>
        <v>262732</v>
      </c>
      <c r="F104" s="41">
        <f t="shared" si="24"/>
        <v>178762</v>
      </c>
      <c r="G104" s="41">
        <f t="shared" si="24"/>
        <v>0</v>
      </c>
      <c r="H104" s="41">
        <f t="shared" si="24"/>
        <v>0</v>
      </c>
      <c r="I104" s="41">
        <f t="shared" si="24"/>
        <v>0</v>
      </c>
      <c r="J104" s="347">
        <f t="shared" si="24"/>
        <v>178762</v>
      </c>
    </row>
    <row r="105" spans="2:10" ht="12.75">
      <c r="B105" s="477"/>
      <c r="C105" s="128"/>
      <c r="D105" s="19" t="s">
        <v>293</v>
      </c>
      <c r="E105" s="20">
        <v>202232</v>
      </c>
      <c r="F105" s="20">
        <v>118262</v>
      </c>
      <c r="G105" s="317"/>
      <c r="H105" s="317"/>
      <c r="I105" s="317"/>
      <c r="J105" s="349">
        <f>F105+G105+H105+I105</f>
        <v>118262</v>
      </c>
    </row>
    <row r="106" spans="2:10" ht="13.5" thickBot="1">
      <c r="B106" s="479"/>
      <c r="C106" s="129"/>
      <c r="D106" s="23" t="s">
        <v>231</v>
      </c>
      <c r="E106" s="24">
        <v>60500</v>
      </c>
      <c r="F106" s="24">
        <v>60500</v>
      </c>
      <c r="G106" s="335"/>
      <c r="H106" s="335"/>
      <c r="I106" s="335"/>
      <c r="J106" s="349">
        <f>F106+G106+H106+I106</f>
        <v>60500</v>
      </c>
    </row>
    <row r="107" spans="2:10" ht="15.75" thickBot="1">
      <c r="B107" s="88" t="s">
        <v>37</v>
      </c>
      <c r="C107" s="435" t="s">
        <v>38</v>
      </c>
      <c r="D107" s="456"/>
      <c r="E107" s="41">
        <f aca="true" t="shared" si="25" ref="E107:J107">SUM(E108:E115)</f>
        <v>432089</v>
      </c>
      <c r="F107" s="41">
        <f t="shared" si="25"/>
        <v>326908</v>
      </c>
      <c r="G107" s="41">
        <f t="shared" si="25"/>
        <v>0</v>
      </c>
      <c r="H107" s="41">
        <f t="shared" si="25"/>
        <v>0</v>
      </c>
      <c r="I107" s="41">
        <f t="shared" si="25"/>
        <v>0</v>
      </c>
      <c r="J107" s="347">
        <f t="shared" si="25"/>
        <v>326908</v>
      </c>
    </row>
    <row r="108" spans="2:10" ht="12.75">
      <c r="B108" s="477"/>
      <c r="C108" s="130"/>
      <c r="D108" s="30" t="s">
        <v>39</v>
      </c>
      <c r="E108" s="20">
        <v>6300</v>
      </c>
      <c r="F108" s="20">
        <v>6300</v>
      </c>
      <c r="G108" s="317"/>
      <c r="H108" s="317"/>
      <c r="I108" s="317"/>
      <c r="J108" s="349">
        <f aca="true" t="shared" si="26" ref="J108:J115">F108+G108+H108+I108</f>
        <v>6300</v>
      </c>
    </row>
    <row r="109" spans="2:10" ht="12.75">
      <c r="B109" s="478"/>
      <c r="C109" s="217"/>
      <c r="D109" s="31" t="s">
        <v>241</v>
      </c>
      <c r="E109" s="39">
        <v>81433</v>
      </c>
      <c r="F109" s="39">
        <v>0</v>
      </c>
      <c r="G109" s="336"/>
      <c r="H109" s="336"/>
      <c r="I109" s="336"/>
      <c r="J109" s="349">
        <f t="shared" si="26"/>
        <v>0</v>
      </c>
    </row>
    <row r="110" spans="2:10" ht="12.75">
      <c r="B110" s="478"/>
      <c r="C110" s="217"/>
      <c r="D110" s="31" t="s">
        <v>278</v>
      </c>
      <c r="E110" s="39">
        <v>22000</v>
      </c>
      <c r="F110" s="39">
        <v>20000</v>
      </c>
      <c r="G110" s="336"/>
      <c r="H110" s="336"/>
      <c r="I110" s="336"/>
      <c r="J110" s="349">
        <f t="shared" si="26"/>
        <v>20000</v>
      </c>
    </row>
    <row r="111" spans="2:10" ht="12.75">
      <c r="B111" s="478"/>
      <c r="C111" s="131"/>
      <c r="D111" s="31" t="s">
        <v>291</v>
      </c>
      <c r="E111" s="22">
        <v>14348</v>
      </c>
      <c r="F111" s="22">
        <v>12000</v>
      </c>
      <c r="G111" s="318"/>
      <c r="H111" s="318"/>
      <c r="I111" s="318"/>
      <c r="J111" s="349">
        <f t="shared" si="26"/>
        <v>12000</v>
      </c>
    </row>
    <row r="112" spans="2:12" ht="12.75">
      <c r="B112" s="478"/>
      <c r="C112" s="131"/>
      <c r="D112" s="31" t="s">
        <v>218</v>
      </c>
      <c r="E112" s="22">
        <v>154401</v>
      </c>
      <c r="F112" s="22">
        <v>138681</v>
      </c>
      <c r="G112" s="318"/>
      <c r="H112" s="318"/>
      <c r="I112" s="318"/>
      <c r="J112" s="349">
        <f t="shared" si="26"/>
        <v>138681</v>
      </c>
      <c r="L112" s="9"/>
    </row>
    <row r="113" spans="2:10" ht="12.75">
      <c r="B113" s="478"/>
      <c r="C113" s="131"/>
      <c r="D113" s="31" t="s">
        <v>219</v>
      </c>
      <c r="E113" s="22">
        <v>86643</v>
      </c>
      <c r="F113" s="22">
        <v>82311</v>
      </c>
      <c r="G113" s="318"/>
      <c r="H113" s="318"/>
      <c r="I113" s="318"/>
      <c r="J113" s="349">
        <f t="shared" si="26"/>
        <v>82311</v>
      </c>
    </row>
    <row r="114" spans="2:10" ht="12.75">
      <c r="B114" s="478"/>
      <c r="C114" s="131"/>
      <c r="D114" s="295" t="s">
        <v>220</v>
      </c>
      <c r="E114" s="34">
        <v>66964</v>
      </c>
      <c r="F114" s="34">
        <v>63616</v>
      </c>
      <c r="G114" s="323"/>
      <c r="H114" s="323"/>
      <c r="I114" s="323"/>
      <c r="J114" s="349">
        <f t="shared" si="26"/>
        <v>63616</v>
      </c>
    </row>
    <row r="115" spans="2:10" ht="13.5" thickBot="1">
      <c r="B115" s="479"/>
      <c r="C115" s="131"/>
      <c r="D115" s="32" t="s">
        <v>300</v>
      </c>
      <c r="E115" s="24"/>
      <c r="F115" s="24">
        <v>4000</v>
      </c>
      <c r="G115" s="335"/>
      <c r="H115" s="335"/>
      <c r="I115" s="335"/>
      <c r="J115" s="352">
        <f t="shared" si="26"/>
        <v>4000</v>
      </c>
    </row>
    <row r="116" spans="2:10" s="37" customFormat="1" ht="15.75" thickBot="1">
      <c r="B116" s="111" t="s">
        <v>154</v>
      </c>
      <c r="C116" s="435" t="s">
        <v>155</v>
      </c>
      <c r="D116" s="456"/>
      <c r="E116" s="87">
        <f aca="true" t="shared" si="27" ref="E116:J116">SUM(E117:E118)</f>
        <v>54000</v>
      </c>
      <c r="F116" s="87">
        <f t="shared" si="27"/>
        <v>47000</v>
      </c>
      <c r="G116" s="87">
        <f t="shared" si="27"/>
        <v>0</v>
      </c>
      <c r="H116" s="87">
        <f t="shared" si="27"/>
        <v>0</v>
      </c>
      <c r="I116" s="87">
        <f t="shared" si="27"/>
        <v>0</v>
      </c>
      <c r="J116" s="347">
        <f t="shared" si="27"/>
        <v>47000</v>
      </c>
    </row>
    <row r="117" spans="2:10" ht="12.75">
      <c r="B117" s="477"/>
      <c r="C117" s="112">
        <v>630</v>
      </c>
      <c r="D117" s="30" t="s">
        <v>156</v>
      </c>
      <c r="E117" s="20">
        <v>44000</v>
      </c>
      <c r="F117" s="20">
        <v>37000</v>
      </c>
      <c r="G117" s="317"/>
      <c r="H117" s="317"/>
      <c r="I117" s="317"/>
      <c r="J117" s="349">
        <f>F117+G117+H117+I117</f>
        <v>37000</v>
      </c>
    </row>
    <row r="118" spans="2:10" ht="13.5" thickBot="1">
      <c r="B118" s="479"/>
      <c r="C118" s="114">
        <v>630</v>
      </c>
      <c r="D118" s="32" t="s">
        <v>157</v>
      </c>
      <c r="E118" s="24">
        <v>10000</v>
      </c>
      <c r="F118" s="24">
        <v>10000</v>
      </c>
      <c r="G118" s="335"/>
      <c r="H118" s="335"/>
      <c r="I118" s="335"/>
      <c r="J118" s="349">
        <f>F118+G118+H118+I118</f>
        <v>10000</v>
      </c>
    </row>
    <row r="119" spans="2:10" s="35" customFormat="1" ht="15.75" thickBot="1">
      <c r="B119" s="94" t="s">
        <v>40</v>
      </c>
      <c r="C119" s="435" t="s">
        <v>41</v>
      </c>
      <c r="D119" s="456"/>
      <c r="E119" s="41">
        <f aca="true" t="shared" si="28" ref="E119:J119">SUM(E120:E122)</f>
        <v>77700</v>
      </c>
      <c r="F119" s="41">
        <f t="shared" si="28"/>
        <v>66818</v>
      </c>
      <c r="G119" s="41">
        <f t="shared" si="28"/>
        <v>0</v>
      </c>
      <c r="H119" s="41">
        <f t="shared" si="28"/>
        <v>0</v>
      </c>
      <c r="I119" s="41">
        <f t="shared" si="28"/>
        <v>0</v>
      </c>
      <c r="J119" s="347">
        <f t="shared" si="28"/>
        <v>66818</v>
      </c>
    </row>
    <row r="120" spans="2:10" ht="12.75">
      <c r="B120" s="485"/>
      <c r="C120" s="523"/>
      <c r="D120" s="21" t="s">
        <v>190</v>
      </c>
      <c r="E120" s="22">
        <v>4700</v>
      </c>
      <c r="F120" s="22">
        <v>4700</v>
      </c>
      <c r="G120" s="318"/>
      <c r="H120" s="318"/>
      <c r="I120" s="318"/>
      <c r="J120" s="349">
        <f>F120+G120+H120+I120</f>
        <v>4700</v>
      </c>
    </row>
    <row r="121" spans="2:10" ht="12.75">
      <c r="B121" s="485"/>
      <c r="C121" s="524"/>
      <c r="D121" s="21" t="s">
        <v>240</v>
      </c>
      <c r="E121" s="34">
        <v>70000</v>
      </c>
      <c r="F121" s="34">
        <v>59118</v>
      </c>
      <c r="G121" s="323"/>
      <c r="H121" s="323"/>
      <c r="I121" s="323"/>
      <c r="J121" s="349">
        <f>F121+G121+H121+I121</f>
        <v>59118</v>
      </c>
    </row>
    <row r="122" spans="2:10" ht="13.5" thickBot="1">
      <c r="B122" s="486"/>
      <c r="C122" s="526"/>
      <c r="D122" s="185" t="s">
        <v>189</v>
      </c>
      <c r="E122" s="24">
        <v>3000</v>
      </c>
      <c r="F122" s="24">
        <v>3000</v>
      </c>
      <c r="G122" s="335"/>
      <c r="H122" s="335"/>
      <c r="I122" s="335"/>
      <c r="J122" s="349">
        <f>F122+G122+H122+I122</f>
        <v>3000</v>
      </c>
    </row>
    <row r="123" spans="2:10" s="35" customFormat="1" ht="15.75" thickBot="1">
      <c r="B123" s="88" t="s">
        <v>70</v>
      </c>
      <c r="C123" s="435" t="s">
        <v>42</v>
      </c>
      <c r="D123" s="456"/>
      <c r="E123" s="216">
        <f aca="true" t="shared" si="29" ref="E123:J123">E124+E128</f>
        <v>4489383</v>
      </c>
      <c r="F123" s="41">
        <f t="shared" si="29"/>
        <v>4619768</v>
      </c>
      <c r="G123" s="41">
        <f t="shared" si="29"/>
        <v>0</v>
      </c>
      <c r="H123" s="41">
        <f t="shared" si="29"/>
        <v>0</v>
      </c>
      <c r="I123" s="41">
        <f t="shared" si="29"/>
        <v>0</v>
      </c>
      <c r="J123" s="347">
        <f t="shared" si="29"/>
        <v>4619768</v>
      </c>
    </row>
    <row r="124" spans="2:10" s="193" customFormat="1" ht="13.5" thickBot="1">
      <c r="B124" s="484"/>
      <c r="C124" s="498" t="s">
        <v>43</v>
      </c>
      <c r="D124" s="499"/>
      <c r="E124" s="273">
        <f aca="true" t="shared" si="30" ref="E124:J124">SUM(E125:E127)</f>
        <v>37398</v>
      </c>
      <c r="F124" s="12">
        <f t="shared" si="30"/>
        <v>36441</v>
      </c>
      <c r="G124" s="12">
        <f t="shared" si="30"/>
        <v>0</v>
      </c>
      <c r="H124" s="12">
        <f t="shared" si="30"/>
        <v>0</v>
      </c>
      <c r="I124" s="12">
        <f t="shared" si="30"/>
        <v>0</v>
      </c>
      <c r="J124" s="358">
        <f t="shared" si="30"/>
        <v>36441</v>
      </c>
    </row>
    <row r="125" spans="2:10" ht="12.75">
      <c r="B125" s="485"/>
      <c r="C125" s="133">
        <v>610</v>
      </c>
      <c r="D125" s="40" t="s">
        <v>2</v>
      </c>
      <c r="E125" s="240">
        <v>24974</v>
      </c>
      <c r="F125" s="301">
        <v>25008</v>
      </c>
      <c r="G125" s="337"/>
      <c r="H125" s="364"/>
      <c r="I125" s="337"/>
      <c r="J125" s="349">
        <f>F125+G125+H125+I125</f>
        <v>25008</v>
      </c>
    </row>
    <row r="126" spans="2:10" ht="12.75">
      <c r="B126" s="485"/>
      <c r="C126" s="113">
        <v>620</v>
      </c>
      <c r="D126" s="21" t="s">
        <v>3</v>
      </c>
      <c r="E126" s="274">
        <v>8944</v>
      </c>
      <c r="F126" s="302">
        <v>9172</v>
      </c>
      <c r="G126" s="338"/>
      <c r="H126" s="302"/>
      <c r="I126" s="338"/>
      <c r="J126" s="349">
        <f>F126+G126+H126+I126</f>
        <v>9172</v>
      </c>
    </row>
    <row r="127" spans="2:10" ht="13.5" thickBot="1">
      <c r="B127" s="485"/>
      <c r="C127" s="114">
        <v>630</v>
      </c>
      <c r="D127" s="23" t="s">
        <v>62</v>
      </c>
      <c r="E127" s="275">
        <v>3480</v>
      </c>
      <c r="F127" s="24">
        <v>2261</v>
      </c>
      <c r="G127" s="275"/>
      <c r="H127" s="24"/>
      <c r="I127" s="275"/>
      <c r="J127" s="349">
        <f>F127+G127+H127+I127</f>
        <v>2261</v>
      </c>
    </row>
    <row r="128" spans="2:10" ht="13.5" thickBot="1">
      <c r="B128" s="485"/>
      <c r="C128" s="494" t="s">
        <v>159</v>
      </c>
      <c r="D128" s="495"/>
      <c r="E128" s="276">
        <f aca="true" t="shared" si="31" ref="E128:J128">SUM(E129:E134)</f>
        <v>4451985</v>
      </c>
      <c r="F128" s="36">
        <f t="shared" si="31"/>
        <v>4583327</v>
      </c>
      <c r="G128" s="339">
        <f t="shared" si="31"/>
        <v>0</v>
      </c>
      <c r="H128" s="36">
        <f t="shared" si="31"/>
        <v>0</v>
      </c>
      <c r="I128" s="276">
        <f t="shared" si="31"/>
        <v>0</v>
      </c>
      <c r="J128" s="357">
        <f t="shared" si="31"/>
        <v>4583327</v>
      </c>
    </row>
    <row r="129" spans="2:10" ht="12.75">
      <c r="B129" s="485"/>
      <c r="C129" s="523"/>
      <c r="D129" s="40" t="s">
        <v>232</v>
      </c>
      <c r="E129" s="39">
        <v>2009763</v>
      </c>
      <c r="F129" s="39">
        <v>2100000</v>
      </c>
      <c r="G129" s="336"/>
      <c r="H129" s="336"/>
      <c r="I129" s="336"/>
      <c r="J129" s="349">
        <f aca="true" t="shared" si="32" ref="J129:J134">F129+G129+H129+I129</f>
        <v>2100000</v>
      </c>
    </row>
    <row r="130" spans="2:14" ht="12.75">
      <c r="B130" s="485"/>
      <c r="C130" s="524"/>
      <c r="D130" s="21" t="s">
        <v>233</v>
      </c>
      <c r="E130" s="22">
        <v>2040019</v>
      </c>
      <c r="F130" s="22">
        <v>2107827</v>
      </c>
      <c r="G130" s="318"/>
      <c r="H130" s="318"/>
      <c r="I130" s="318"/>
      <c r="J130" s="349">
        <f t="shared" si="32"/>
        <v>2107827</v>
      </c>
      <c r="M130" s="9"/>
      <c r="N130" s="9"/>
    </row>
    <row r="131" spans="2:10" ht="12.75">
      <c r="B131" s="485"/>
      <c r="C131" s="524"/>
      <c r="D131" s="33" t="s">
        <v>254</v>
      </c>
      <c r="E131" s="34">
        <v>30624</v>
      </c>
      <c r="F131" s="34">
        <v>23234</v>
      </c>
      <c r="G131" s="323"/>
      <c r="H131" s="323"/>
      <c r="I131" s="323"/>
      <c r="J131" s="349">
        <f t="shared" si="32"/>
        <v>23234</v>
      </c>
    </row>
    <row r="132" spans="2:10" ht="12.75">
      <c r="B132" s="485"/>
      <c r="C132" s="524"/>
      <c r="D132" s="33" t="s">
        <v>276</v>
      </c>
      <c r="E132" s="34">
        <v>2134</v>
      </c>
      <c r="F132" s="34">
        <v>0</v>
      </c>
      <c r="G132" s="323"/>
      <c r="H132" s="323"/>
      <c r="I132" s="323"/>
      <c r="J132" s="349">
        <f t="shared" si="32"/>
        <v>0</v>
      </c>
    </row>
    <row r="133" spans="2:10" ht="12.75">
      <c r="B133" s="485"/>
      <c r="C133" s="524"/>
      <c r="D133" s="33" t="s">
        <v>253</v>
      </c>
      <c r="E133" s="34">
        <v>48536</v>
      </c>
      <c r="F133" s="34">
        <v>19346</v>
      </c>
      <c r="G133" s="323"/>
      <c r="H133" s="323"/>
      <c r="I133" s="323"/>
      <c r="J133" s="349">
        <f t="shared" si="32"/>
        <v>19346</v>
      </c>
    </row>
    <row r="134" spans="2:14" ht="13.5" thickBot="1">
      <c r="B134" s="503"/>
      <c r="C134" s="525"/>
      <c r="D134" s="255" t="s">
        <v>212</v>
      </c>
      <c r="E134" s="256">
        <v>320909</v>
      </c>
      <c r="F134" s="256">
        <v>332920</v>
      </c>
      <c r="G134" s="329"/>
      <c r="H134" s="329"/>
      <c r="I134" s="329"/>
      <c r="J134" s="349">
        <f t="shared" si="32"/>
        <v>332920</v>
      </c>
      <c r="N134" s="9"/>
    </row>
    <row r="135" spans="2:10" ht="13.5" customHeight="1" thickBot="1" thickTop="1">
      <c r="B135" s="512" t="s">
        <v>59</v>
      </c>
      <c r="C135" s="515" t="s">
        <v>60</v>
      </c>
      <c r="D135" s="517" t="s">
        <v>61</v>
      </c>
      <c r="E135" s="446" t="s">
        <v>262</v>
      </c>
      <c r="F135" s="425" t="s">
        <v>327</v>
      </c>
      <c r="G135" s="430" t="s">
        <v>351</v>
      </c>
      <c r="H135" s="431"/>
      <c r="I135" s="519"/>
      <c r="J135" s="441" t="s">
        <v>332</v>
      </c>
    </row>
    <row r="136" spans="2:10" ht="24.75" customHeight="1" thickBot="1">
      <c r="B136" s="513"/>
      <c r="C136" s="516"/>
      <c r="D136" s="518"/>
      <c r="E136" s="447"/>
      <c r="F136" s="426"/>
      <c r="G136" s="311" t="s">
        <v>324</v>
      </c>
      <c r="H136" s="311" t="s">
        <v>325</v>
      </c>
      <c r="I136" s="311" t="s">
        <v>326</v>
      </c>
      <c r="J136" s="442"/>
    </row>
    <row r="137" spans="2:10" s="35" customFormat="1" ht="16.5" thickBot="1" thickTop="1">
      <c r="B137" s="95" t="s">
        <v>67</v>
      </c>
      <c r="C137" s="435" t="s">
        <v>44</v>
      </c>
      <c r="D137" s="456"/>
      <c r="E137" s="41">
        <f aca="true" t="shared" si="33" ref="E137:J137">SUM(E138:E140)</f>
        <v>23360</v>
      </c>
      <c r="F137" s="41">
        <f t="shared" si="33"/>
        <v>24775</v>
      </c>
      <c r="G137" s="41">
        <f t="shared" si="33"/>
        <v>0</v>
      </c>
      <c r="H137" s="41">
        <f t="shared" si="33"/>
        <v>0</v>
      </c>
      <c r="I137" s="41">
        <f t="shared" si="33"/>
        <v>0</v>
      </c>
      <c r="J137" s="347">
        <f t="shared" si="33"/>
        <v>24775</v>
      </c>
    </row>
    <row r="138" spans="2:10" s="35" customFormat="1" ht="12.75" customHeight="1">
      <c r="B138" s="500"/>
      <c r="C138" s="133">
        <v>610</v>
      </c>
      <c r="D138" s="40" t="s">
        <v>2</v>
      </c>
      <c r="E138" s="39">
        <v>15752</v>
      </c>
      <c r="F138" s="39">
        <v>16746</v>
      </c>
      <c r="G138" s="336"/>
      <c r="H138" s="336"/>
      <c r="I138" s="336"/>
      <c r="J138" s="349">
        <f>F138+G138+H138+I138</f>
        <v>16746</v>
      </c>
    </row>
    <row r="139" spans="2:10" s="35" customFormat="1" ht="12.75" customHeight="1">
      <c r="B139" s="501"/>
      <c r="C139" s="113">
        <v>620</v>
      </c>
      <c r="D139" s="21" t="s">
        <v>3</v>
      </c>
      <c r="E139" s="22">
        <v>5581</v>
      </c>
      <c r="F139" s="22">
        <v>6103</v>
      </c>
      <c r="G139" s="318"/>
      <c r="H139" s="318"/>
      <c r="I139" s="318"/>
      <c r="J139" s="349">
        <f>F139+G139+H139+I139</f>
        <v>6103</v>
      </c>
    </row>
    <row r="140" spans="2:10" ht="12.75" customHeight="1" thickBot="1">
      <c r="B140" s="502"/>
      <c r="C140" s="114">
        <v>630</v>
      </c>
      <c r="D140" s="23" t="s">
        <v>62</v>
      </c>
      <c r="E140" s="24">
        <v>2027</v>
      </c>
      <c r="F140" s="22">
        <f>ROUND(E140*0.95,)</f>
        <v>1926</v>
      </c>
      <c r="G140" s="323"/>
      <c r="H140" s="323"/>
      <c r="I140" s="323"/>
      <c r="J140" s="349">
        <f>F140+G140+H140+I140</f>
        <v>1926</v>
      </c>
    </row>
    <row r="141" spans="2:10" s="35" customFormat="1" ht="15.75" thickBot="1">
      <c r="B141" s="88" t="s">
        <v>72</v>
      </c>
      <c r="C141" s="435" t="s">
        <v>45</v>
      </c>
      <c r="D141" s="456"/>
      <c r="E141" s="41">
        <f aca="true" t="shared" si="34" ref="E141:J141">E142+E146</f>
        <v>52761</v>
      </c>
      <c r="F141" s="41">
        <f t="shared" si="34"/>
        <v>49465</v>
      </c>
      <c r="G141" s="41">
        <f t="shared" si="34"/>
        <v>0</v>
      </c>
      <c r="H141" s="41">
        <f t="shared" si="34"/>
        <v>0</v>
      </c>
      <c r="I141" s="41">
        <f t="shared" si="34"/>
        <v>0</v>
      </c>
      <c r="J141" s="347">
        <f t="shared" si="34"/>
        <v>49465</v>
      </c>
    </row>
    <row r="142" spans="2:10" ht="13.5" thickBot="1">
      <c r="B142" s="484"/>
      <c r="C142" s="498" t="s">
        <v>46</v>
      </c>
      <c r="D142" s="499"/>
      <c r="E142" s="12">
        <f aca="true" t="shared" si="35" ref="E142:J142">SUM(E143:E145)</f>
        <v>48761</v>
      </c>
      <c r="F142" s="12">
        <f t="shared" si="35"/>
        <v>46465</v>
      </c>
      <c r="G142" s="12">
        <f t="shared" si="35"/>
        <v>0</v>
      </c>
      <c r="H142" s="12">
        <f t="shared" si="35"/>
        <v>0</v>
      </c>
      <c r="I142" s="12">
        <f t="shared" si="35"/>
        <v>0</v>
      </c>
      <c r="J142" s="358">
        <f t="shared" si="35"/>
        <v>46465</v>
      </c>
    </row>
    <row r="143" spans="2:10" ht="12.75">
      <c r="B143" s="485"/>
      <c r="C143" s="133">
        <v>610</v>
      </c>
      <c r="D143" s="40" t="s">
        <v>2</v>
      </c>
      <c r="E143" s="39">
        <v>31540</v>
      </c>
      <c r="F143" s="39">
        <v>29314</v>
      </c>
      <c r="G143" s="336"/>
      <c r="H143" s="336"/>
      <c r="I143" s="336"/>
      <c r="J143" s="349">
        <f>F143+G143+H143+I143</f>
        <v>29314</v>
      </c>
    </row>
    <row r="144" spans="2:10" ht="12.75">
      <c r="B144" s="485"/>
      <c r="C144" s="113">
        <v>620</v>
      </c>
      <c r="D144" s="21" t="s">
        <v>3</v>
      </c>
      <c r="E144" s="22">
        <v>10671</v>
      </c>
      <c r="F144" s="22">
        <v>10929</v>
      </c>
      <c r="G144" s="318"/>
      <c r="H144" s="318"/>
      <c r="I144" s="318"/>
      <c r="J144" s="349">
        <f>F144+G144+H144+I144</f>
        <v>10929</v>
      </c>
    </row>
    <row r="145" spans="2:10" ht="13.5" thickBot="1">
      <c r="B145" s="485"/>
      <c r="C145" s="114">
        <v>630</v>
      </c>
      <c r="D145" s="23" t="s">
        <v>62</v>
      </c>
      <c r="E145" s="24">
        <v>6550</v>
      </c>
      <c r="F145" s="24">
        <v>6222</v>
      </c>
      <c r="G145" s="335"/>
      <c r="H145" s="335"/>
      <c r="I145" s="335"/>
      <c r="J145" s="352">
        <f>F145+G145+H145+I145</f>
        <v>6222</v>
      </c>
    </row>
    <row r="146" spans="2:10" ht="13.5" thickBot="1">
      <c r="B146" s="485"/>
      <c r="C146" s="494" t="s">
        <v>47</v>
      </c>
      <c r="D146" s="495"/>
      <c r="E146" s="160">
        <v>4000</v>
      </c>
      <c r="F146" s="160">
        <f>F147</f>
        <v>3000</v>
      </c>
      <c r="G146" s="160">
        <f>G147</f>
        <v>0</v>
      </c>
      <c r="H146" s="160">
        <f>H147</f>
        <v>0</v>
      </c>
      <c r="I146" s="160">
        <f>I147</f>
        <v>0</v>
      </c>
      <c r="J146" s="357">
        <f>J147</f>
        <v>3000</v>
      </c>
    </row>
    <row r="147" spans="2:10" ht="13.5" thickBot="1">
      <c r="B147" s="486"/>
      <c r="C147" s="232">
        <v>630</v>
      </c>
      <c r="D147" s="23" t="s">
        <v>62</v>
      </c>
      <c r="E147" s="24">
        <v>4000</v>
      </c>
      <c r="F147" s="24">
        <v>3000</v>
      </c>
      <c r="G147" s="335"/>
      <c r="H147" s="335"/>
      <c r="I147" s="335"/>
      <c r="J147" s="350">
        <f>F147+G147+H147+I147</f>
        <v>3000</v>
      </c>
    </row>
    <row r="148" spans="2:10" s="37" customFormat="1" ht="15.75" thickBot="1">
      <c r="B148" s="231" t="s">
        <v>73</v>
      </c>
      <c r="C148" s="463" t="s">
        <v>74</v>
      </c>
      <c r="D148" s="464"/>
      <c r="E148" s="87">
        <f aca="true" t="shared" si="36" ref="E148:J148">SUM(E149:E152)</f>
        <v>147362</v>
      </c>
      <c r="F148" s="87">
        <f t="shared" si="36"/>
        <v>157486</v>
      </c>
      <c r="G148" s="87">
        <f t="shared" si="36"/>
        <v>0</v>
      </c>
      <c r="H148" s="87">
        <f t="shared" si="36"/>
        <v>0</v>
      </c>
      <c r="I148" s="87">
        <f t="shared" si="36"/>
        <v>0</v>
      </c>
      <c r="J148" s="354">
        <f t="shared" si="36"/>
        <v>157486</v>
      </c>
    </row>
    <row r="149" spans="2:10" ht="12.75">
      <c r="B149" s="484"/>
      <c r="C149" s="112">
        <v>610</v>
      </c>
      <c r="D149" s="19" t="s">
        <v>2</v>
      </c>
      <c r="E149" s="20">
        <v>101445</v>
      </c>
      <c r="F149" s="20">
        <v>106696</v>
      </c>
      <c r="G149" s="317"/>
      <c r="H149" s="317"/>
      <c r="I149" s="317"/>
      <c r="J149" s="349">
        <f>F149+G149+H149+I149</f>
        <v>106696</v>
      </c>
    </row>
    <row r="150" spans="2:10" ht="12.75">
      <c r="B150" s="485"/>
      <c r="C150" s="113">
        <v>620</v>
      </c>
      <c r="D150" s="21" t="s">
        <v>3</v>
      </c>
      <c r="E150" s="22">
        <v>31012</v>
      </c>
      <c r="F150" s="22">
        <v>37290</v>
      </c>
      <c r="G150" s="318"/>
      <c r="H150" s="318"/>
      <c r="I150" s="318"/>
      <c r="J150" s="349">
        <f>F150+G150+H150+I150</f>
        <v>37290</v>
      </c>
    </row>
    <row r="151" spans="2:10" ht="13.5" thickBot="1">
      <c r="B151" s="485"/>
      <c r="C151" s="114">
        <v>630</v>
      </c>
      <c r="D151" s="23" t="s">
        <v>62</v>
      </c>
      <c r="E151" s="24">
        <v>14105</v>
      </c>
      <c r="F151" s="24">
        <f>ROUND(E151*0.95,)</f>
        <v>13400</v>
      </c>
      <c r="G151" s="335"/>
      <c r="H151" s="335"/>
      <c r="I151" s="335"/>
      <c r="J151" s="352">
        <f>F151+G151+H151+I151</f>
        <v>13400</v>
      </c>
    </row>
    <row r="152" spans="2:10" ht="13.5" thickBot="1">
      <c r="B152" s="486"/>
      <c r="C152" s="122">
        <v>630</v>
      </c>
      <c r="D152" s="185" t="s">
        <v>234</v>
      </c>
      <c r="E152" s="184">
        <v>800</v>
      </c>
      <c r="F152" s="184">
        <v>100</v>
      </c>
      <c r="G152" s="334"/>
      <c r="H152" s="334"/>
      <c r="I152" s="334"/>
      <c r="J152" s="350">
        <f>F152+G152+H152+I152</f>
        <v>100</v>
      </c>
    </row>
    <row r="153" spans="2:10" s="37" customFormat="1" ht="15.75" thickBot="1">
      <c r="B153" s="186" t="s">
        <v>48</v>
      </c>
      <c r="C153" s="463" t="s">
        <v>75</v>
      </c>
      <c r="D153" s="464"/>
      <c r="E153" s="87">
        <f aca="true" t="shared" si="37" ref="E153:J153">SUM(E154:E156)</f>
        <v>58064</v>
      </c>
      <c r="F153" s="87">
        <f t="shared" si="37"/>
        <v>33463</v>
      </c>
      <c r="G153" s="87">
        <f t="shared" si="37"/>
        <v>0</v>
      </c>
      <c r="H153" s="87">
        <f t="shared" si="37"/>
        <v>0</v>
      </c>
      <c r="I153" s="87">
        <f t="shared" si="37"/>
        <v>0</v>
      </c>
      <c r="J153" s="354">
        <f t="shared" si="37"/>
        <v>33463</v>
      </c>
    </row>
    <row r="154" spans="2:10" s="37" customFormat="1" ht="12.75" customHeight="1">
      <c r="B154" s="487"/>
      <c r="C154" s="112">
        <v>610</v>
      </c>
      <c r="D154" s="19" t="s">
        <v>2</v>
      </c>
      <c r="E154" s="20">
        <v>37320</v>
      </c>
      <c r="F154" s="20">
        <v>19199</v>
      </c>
      <c r="G154" s="317"/>
      <c r="H154" s="317"/>
      <c r="I154" s="317"/>
      <c r="J154" s="349">
        <f>F154+G154+H154+I154</f>
        <v>19199</v>
      </c>
    </row>
    <row r="155" spans="2:10" s="37" customFormat="1" ht="12.75" customHeight="1">
      <c r="B155" s="488"/>
      <c r="C155" s="113">
        <v>620</v>
      </c>
      <c r="D155" s="21" t="s">
        <v>3</v>
      </c>
      <c r="E155" s="22">
        <v>13510</v>
      </c>
      <c r="F155" s="22">
        <v>7392</v>
      </c>
      <c r="G155" s="318"/>
      <c r="H155" s="318"/>
      <c r="I155" s="318"/>
      <c r="J155" s="349">
        <f>F155+G155+H155+I155</f>
        <v>7392</v>
      </c>
    </row>
    <row r="156" spans="2:10" s="37" customFormat="1" ht="12.75" customHeight="1" thickBot="1">
      <c r="B156" s="489"/>
      <c r="C156" s="114">
        <v>630</v>
      </c>
      <c r="D156" s="23" t="s">
        <v>62</v>
      </c>
      <c r="E156" s="24">
        <v>7234</v>
      </c>
      <c r="F156" s="22">
        <f>ROUND(E156*0.95,)</f>
        <v>6872</v>
      </c>
      <c r="G156" s="323"/>
      <c r="H156" s="323"/>
      <c r="I156" s="323"/>
      <c r="J156" s="349">
        <f>F156+G156+H156+I156</f>
        <v>6872</v>
      </c>
    </row>
    <row r="157" spans="2:10" s="35" customFormat="1" ht="30.75" customHeight="1" thickBot="1">
      <c r="B157" s="299" t="s">
        <v>49</v>
      </c>
      <c r="C157" s="496" t="s">
        <v>71</v>
      </c>
      <c r="D157" s="497"/>
      <c r="E157" s="300">
        <f aca="true" t="shared" si="38" ref="E157:J157">E158+E162</f>
        <v>63786</v>
      </c>
      <c r="F157" s="300">
        <f t="shared" si="38"/>
        <v>63224</v>
      </c>
      <c r="G157" s="300">
        <f t="shared" si="38"/>
        <v>0</v>
      </c>
      <c r="H157" s="300">
        <f t="shared" si="38"/>
        <v>0</v>
      </c>
      <c r="I157" s="300">
        <f t="shared" si="38"/>
        <v>0</v>
      </c>
      <c r="J157" s="359">
        <f t="shared" si="38"/>
        <v>63224</v>
      </c>
    </row>
    <row r="158" spans="2:10" s="35" customFormat="1" ht="12.75" customHeight="1" hidden="1" thickBot="1">
      <c r="B158" s="492"/>
      <c r="C158" s="490" t="s">
        <v>50</v>
      </c>
      <c r="D158" s="491"/>
      <c r="E158" s="212">
        <f aca="true" t="shared" si="39" ref="E158:J158">SUM(E159:E161)</f>
        <v>0</v>
      </c>
      <c r="F158" s="212">
        <f t="shared" si="39"/>
        <v>0</v>
      </c>
      <c r="G158" s="212">
        <f t="shared" si="39"/>
        <v>0</v>
      </c>
      <c r="H158" s="212">
        <f t="shared" si="39"/>
        <v>0</v>
      </c>
      <c r="I158" s="212">
        <f t="shared" si="39"/>
        <v>0</v>
      </c>
      <c r="J158" s="360">
        <f t="shared" si="39"/>
        <v>0</v>
      </c>
    </row>
    <row r="159" spans="2:10" s="35" customFormat="1" ht="12.75" customHeight="1" hidden="1">
      <c r="B159" s="493"/>
      <c r="C159" s="133">
        <v>610</v>
      </c>
      <c r="D159" s="40" t="s">
        <v>2</v>
      </c>
      <c r="E159" s="237"/>
      <c r="F159" s="237"/>
      <c r="G159" s="340"/>
      <c r="H159" s="340"/>
      <c r="I159" s="340"/>
      <c r="J159" s="361"/>
    </row>
    <row r="160" spans="2:10" s="35" customFormat="1" ht="12.75" customHeight="1" hidden="1">
      <c r="B160" s="493"/>
      <c r="C160" s="113">
        <v>620</v>
      </c>
      <c r="D160" s="21" t="s">
        <v>3</v>
      </c>
      <c r="E160" s="238"/>
      <c r="F160" s="238"/>
      <c r="G160" s="341"/>
      <c r="H160" s="341"/>
      <c r="I160" s="341"/>
      <c r="J160" s="362"/>
    </row>
    <row r="161" spans="2:10" ht="13.5" hidden="1" thickBot="1">
      <c r="B161" s="493"/>
      <c r="C161" s="114">
        <v>630</v>
      </c>
      <c r="D161" s="23" t="s">
        <v>62</v>
      </c>
      <c r="E161" s="24"/>
      <c r="F161" s="24"/>
      <c r="G161" s="335"/>
      <c r="H161" s="335"/>
      <c r="I161" s="335"/>
      <c r="J161" s="355"/>
    </row>
    <row r="162" spans="2:10" ht="13.5" hidden="1" thickBot="1">
      <c r="B162" s="493"/>
      <c r="C162" s="494" t="s">
        <v>184</v>
      </c>
      <c r="D162" s="495"/>
      <c r="E162" s="36">
        <f aca="true" t="shared" si="40" ref="E162:J162">SUM(E163:E169)</f>
        <v>63786</v>
      </c>
      <c r="F162" s="36">
        <f t="shared" si="40"/>
        <v>63224</v>
      </c>
      <c r="G162" s="36">
        <f t="shared" si="40"/>
        <v>0</v>
      </c>
      <c r="H162" s="36">
        <f t="shared" si="40"/>
        <v>0</v>
      </c>
      <c r="I162" s="36">
        <f t="shared" si="40"/>
        <v>0</v>
      </c>
      <c r="J162" s="357">
        <f t="shared" si="40"/>
        <v>63224</v>
      </c>
    </row>
    <row r="163" spans="2:10" ht="12.75">
      <c r="B163" s="493"/>
      <c r="C163" s="134"/>
      <c r="D163" s="99" t="s">
        <v>51</v>
      </c>
      <c r="E163" s="39">
        <v>6562</v>
      </c>
      <c r="F163" s="39">
        <v>7000</v>
      </c>
      <c r="G163" s="336"/>
      <c r="H163" s="336"/>
      <c r="I163" s="336"/>
      <c r="J163" s="349">
        <f aca="true" t="shared" si="41" ref="J163:J169">F163+G163+H163+I163</f>
        <v>7000</v>
      </c>
    </row>
    <row r="164" spans="2:10" ht="12.75">
      <c r="B164" s="493"/>
      <c r="C164" s="132"/>
      <c r="D164" s="31" t="s">
        <v>222</v>
      </c>
      <c r="E164" s="22">
        <v>0</v>
      </c>
      <c r="F164" s="22"/>
      <c r="G164" s="318"/>
      <c r="H164" s="318"/>
      <c r="I164" s="318"/>
      <c r="J164" s="349">
        <f t="shared" si="41"/>
        <v>0</v>
      </c>
    </row>
    <row r="165" spans="2:10" ht="12.75">
      <c r="B165" s="493"/>
      <c r="C165" s="132">
        <v>630</v>
      </c>
      <c r="D165" s="31" t="s">
        <v>295</v>
      </c>
      <c r="E165" s="22">
        <v>1000</v>
      </c>
      <c r="F165" s="22"/>
      <c r="G165" s="318"/>
      <c r="H165" s="318"/>
      <c r="I165" s="318"/>
      <c r="J165" s="349">
        <f t="shared" si="41"/>
        <v>0</v>
      </c>
    </row>
    <row r="166" spans="2:10" ht="12.75">
      <c r="B166" s="493"/>
      <c r="C166" s="132">
        <v>630</v>
      </c>
      <c r="D166" s="31" t="s">
        <v>52</v>
      </c>
      <c r="E166" s="22">
        <v>35000</v>
      </c>
      <c r="F166" s="22">
        <v>35000</v>
      </c>
      <c r="G166" s="318"/>
      <c r="H166" s="318"/>
      <c r="I166" s="318"/>
      <c r="J166" s="349">
        <f t="shared" si="41"/>
        <v>35000</v>
      </c>
    </row>
    <row r="167" spans="2:10" ht="12.75">
      <c r="B167" s="493"/>
      <c r="C167" s="132">
        <v>630</v>
      </c>
      <c r="D167" s="31" t="s">
        <v>53</v>
      </c>
      <c r="E167" s="22">
        <v>0</v>
      </c>
      <c r="F167" s="22"/>
      <c r="G167" s="318"/>
      <c r="H167" s="318"/>
      <c r="I167" s="318"/>
      <c r="J167" s="349">
        <f t="shared" si="41"/>
        <v>0</v>
      </c>
    </row>
    <row r="168" spans="2:10" ht="12.75">
      <c r="B168" s="493"/>
      <c r="C168" s="132">
        <v>630</v>
      </c>
      <c r="D168" s="31" t="s">
        <v>54</v>
      </c>
      <c r="E168" s="22">
        <v>20224</v>
      </c>
      <c r="F168" s="22">
        <v>20224</v>
      </c>
      <c r="G168" s="318"/>
      <c r="H168" s="318"/>
      <c r="I168" s="318"/>
      <c r="J168" s="349">
        <f t="shared" si="41"/>
        <v>20224</v>
      </c>
    </row>
    <row r="169" spans="2:10" ht="13.5" thickBot="1">
      <c r="B169" s="493"/>
      <c r="C169" s="132">
        <v>630</v>
      </c>
      <c r="D169" s="31" t="s">
        <v>55</v>
      </c>
      <c r="E169" s="22">
        <v>1000</v>
      </c>
      <c r="F169" s="22">
        <v>1000</v>
      </c>
      <c r="G169" s="318"/>
      <c r="H169" s="318"/>
      <c r="I169" s="318"/>
      <c r="J169" s="349">
        <f t="shared" si="41"/>
        <v>1000</v>
      </c>
    </row>
    <row r="170" spans="2:10" s="38" customFormat="1" ht="17.25" thickBot="1" thickTop="1">
      <c r="B170" s="96"/>
      <c r="C170" s="149"/>
      <c r="D170" s="97" t="s">
        <v>58</v>
      </c>
      <c r="E170" s="98">
        <f aca="true" t="shared" si="42" ref="E170:J170">E4+E8+E12+E21+E23+E25+E29+E31+E35+E41+E47+E60+E66+E70+E75+E79+E91+E93+E104+E107+E116+E119+E123+E137+E141+E148+E153+E157+E95+E16+E37</f>
        <v>8827168</v>
      </c>
      <c r="F170" s="98">
        <f t="shared" si="42"/>
        <v>8681862</v>
      </c>
      <c r="G170" s="98">
        <f t="shared" si="42"/>
        <v>0</v>
      </c>
      <c r="H170" s="98">
        <f t="shared" si="42"/>
        <v>25803</v>
      </c>
      <c r="I170" s="98">
        <f t="shared" si="42"/>
        <v>0</v>
      </c>
      <c r="J170" s="363">
        <f t="shared" si="42"/>
        <v>8707665</v>
      </c>
    </row>
    <row r="171" ht="13.5" thickTop="1"/>
    <row r="172" spans="5:10" ht="12.75">
      <c r="E172" s="9"/>
      <c r="J172" s="7"/>
    </row>
    <row r="174" ht="12.75">
      <c r="E174" s="9"/>
    </row>
    <row r="175" ht="12.75">
      <c r="E175" s="9"/>
    </row>
    <row r="178" ht="12.75">
      <c r="E178" s="9"/>
    </row>
    <row r="179" spans="2:10" ht="12.75">
      <c r="B179" s="18"/>
      <c r="C179" s="136"/>
      <c r="D179" s="18"/>
      <c r="E179" s="18"/>
      <c r="F179" s="253"/>
      <c r="G179" s="253"/>
      <c r="H179" s="253"/>
      <c r="I179" s="253"/>
      <c r="J179" s="253"/>
    </row>
  </sheetData>
  <sheetProtection/>
  <mergeCells count="87">
    <mergeCell ref="C12:D12"/>
    <mergeCell ref="B13:B15"/>
    <mergeCell ref="C16:D16"/>
    <mergeCell ref="C123:D123"/>
    <mergeCell ref="C25:D25"/>
    <mergeCell ref="C29:D29"/>
    <mergeCell ref="C35:D35"/>
    <mergeCell ref="C37:D37"/>
    <mergeCell ref="B120:B122"/>
    <mergeCell ref="E135:E136"/>
    <mergeCell ref="B38:B40"/>
    <mergeCell ref="C41:D41"/>
    <mergeCell ref="C129:C134"/>
    <mergeCell ref="C135:C136"/>
    <mergeCell ref="D135:D136"/>
    <mergeCell ref="C124:D124"/>
    <mergeCell ref="B96:B103"/>
    <mergeCell ref="C120:C122"/>
    <mergeCell ref="J135:J136"/>
    <mergeCell ref="C4:D4"/>
    <mergeCell ref="C47:D47"/>
    <mergeCell ref="C107:D107"/>
    <mergeCell ref="C8:D8"/>
    <mergeCell ref="C21:D21"/>
    <mergeCell ref="C31:D31"/>
    <mergeCell ref="G135:I135"/>
    <mergeCell ref="G64:I64"/>
    <mergeCell ref="F135:F136"/>
    <mergeCell ref="B117:B118"/>
    <mergeCell ref="B108:B115"/>
    <mergeCell ref="C119:D119"/>
    <mergeCell ref="D2:D3"/>
    <mergeCell ref="B32:B34"/>
    <mergeCell ref="B5:B7"/>
    <mergeCell ref="B26:B28"/>
    <mergeCell ref="B17:B20"/>
    <mergeCell ref="B9:B11"/>
    <mergeCell ref="C23:D23"/>
    <mergeCell ref="C95:D95"/>
    <mergeCell ref="B67:B69"/>
    <mergeCell ref="C70:D70"/>
    <mergeCell ref="C91:D91"/>
    <mergeCell ref="B76:B78"/>
    <mergeCell ref="J64:J65"/>
    <mergeCell ref="E64:E65"/>
    <mergeCell ref="C64:C65"/>
    <mergeCell ref="D64:D65"/>
    <mergeCell ref="F64:F65"/>
    <mergeCell ref="B1:J1"/>
    <mergeCell ref="J2:J3"/>
    <mergeCell ref="B2:B3"/>
    <mergeCell ref="C2:C3"/>
    <mergeCell ref="E2:E3"/>
    <mergeCell ref="F2:F3"/>
    <mergeCell ref="G2:I2"/>
    <mergeCell ref="B42:B46"/>
    <mergeCell ref="C116:D116"/>
    <mergeCell ref="B48:B59"/>
    <mergeCell ref="C48:D48"/>
    <mergeCell ref="C60:D60"/>
    <mergeCell ref="C66:D66"/>
    <mergeCell ref="B61:B63"/>
    <mergeCell ref="B64:B65"/>
    <mergeCell ref="C104:D104"/>
    <mergeCell ref="C93:D93"/>
    <mergeCell ref="C146:D146"/>
    <mergeCell ref="B142:B147"/>
    <mergeCell ref="C142:D142"/>
    <mergeCell ref="B105:B106"/>
    <mergeCell ref="C137:D137"/>
    <mergeCell ref="C128:D128"/>
    <mergeCell ref="B138:B140"/>
    <mergeCell ref="B124:B134"/>
    <mergeCell ref="C141:D141"/>
    <mergeCell ref="B135:B136"/>
    <mergeCell ref="C158:D158"/>
    <mergeCell ref="B158:B169"/>
    <mergeCell ref="C162:D162"/>
    <mergeCell ref="C157:D157"/>
    <mergeCell ref="B149:B152"/>
    <mergeCell ref="C148:D148"/>
    <mergeCell ref="B154:B156"/>
    <mergeCell ref="C153:D153"/>
    <mergeCell ref="B71:B74"/>
    <mergeCell ref="B80:B90"/>
    <mergeCell ref="C79:D79"/>
    <mergeCell ref="C75:D75"/>
  </mergeCells>
  <printOptions/>
  <pageMargins left="0.33" right="0.37" top="0.27" bottom="0.16" header="0.27" footer="0.16"/>
  <pageSetup horizontalDpi="300" verticalDpi="300" orientation="portrait" paperSize="9" scale="85" r:id="rId1"/>
  <rowBreaks count="2" manualBreakCount="2">
    <brk id="63" max="255" man="1"/>
    <brk id="134" max="255" man="1"/>
  </rowBreaks>
  <ignoredErrors>
    <ignoredError sqref="C61:C63 C68" numberStoredAsText="1"/>
    <ignoredError sqref="B37 B41 B8 B93 B79 B95 B12" twoDigitTextYear="1"/>
    <ignoredError sqref="E142 F47:F48 E47:E48" formulaRange="1"/>
    <ignoredError sqref="J146:J153 J91:J95 J70:J79 J107 J104:J106 J116:J119 J128:J137 J23:J31 J21 J8:J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M29"/>
  <sheetViews>
    <sheetView showGridLines="0" zoomScalePageLayoutView="0" workbookViewId="0" topLeftCell="A1">
      <selection activeCell="G3" sqref="G3:H3"/>
    </sheetView>
  </sheetViews>
  <sheetFormatPr defaultColWidth="9.140625" defaultRowHeight="12.75"/>
  <cols>
    <col min="1" max="1" width="0.85546875" style="0" customWidth="1"/>
    <col min="2" max="2" width="8.57421875" style="0" customWidth="1"/>
    <col min="3" max="3" width="7.7109375" style="109" customWidth="1"/>
    <col min="4" max="4" width="39.57421875" style="0" customWidth="1"/>
    <col min="5" max="5" width="11.28125" style="0" hidden="1" customWidth="1"/>
    <col min="6" max="8" width="11.28125" style="0" customWidth="1"/>
    <col min="9" max="9" width="11.57421875" style="0" customWidth="1"/>
  </cols>
  <sheetData>
    <row r="1" spans="2:9" ht="12.75">
      <c r="B1" s="527" t="s">
        <v>136</v>
      </c>
      <c r="C1" s="527"/>
      <c r="D1" s="527"/>
      <c r="E1" s="527"/>
      <c r="F1" s="527"/>
      <c r="G1" s="527"/>
      <c r="H1" s="527"/>
      <c r="I1" s="527"/>
    </row>
    <row r="2" spans="2:9" ht="13.5" thickBot="1">
      <c r="B2" s="450" t="s">
        <v>137</v>
      </c>
      <c r="C2" s="450"/>
      <c r="D2" s="450"/>
      <c r="E2" s="450"/>
      <c r="F2" s="450"/>
      <c r="G2" s="450"/>
      <c r="H2" s="450"/>
      <c r="I2" s="450"/>
    </row>
    <row r="3" spans="2:9" ht="13.5" customHeight="1" thickBot="1" thickTop="1">
      <c r="B3" s="451" t="s">
        <v>112</v>
      </c>
      <c r="C3" s="448" t="s">
        <v>60</v>
      </c>
      <c r="D3" s="446" t="s">
        <v>127</v>
      </c>
      <c r="E3" s="446" t="s">
        <v>262</v>
      </c>
      <c r="F3" s="425" t="s">
        <v>327</v>
      </c>
      <c r="G3" s="430" t="s">
        <v>351</v>
      </c>
      <c r="H3" s="431"/>
      <c r="I3" s="441" t="s">
        <v>332</v>
      </c>
    </row>
    <row r="4" spans="2:9" ht="25.5" customHeight="1" thickBot="1">
      <c r="B4" s="452"/>
      <c r="C4" s="429"/>
      <c r="D4" s="447"/>
      <c r="E4" s="447"/>
      <c r="F4" s="426"/>
      <c r="G4" s="311" t="s">
        <v>328</v>
      </c>
      <c r="H4" s="311" t="s">
        <v>329</v>
      </c>
      <c r="I4" s="442"/>
    </row>
    <row r="5" spans="2:9" s="62" customFormat="1" ht="17.25" thickBot="1" thickTop="1">
      <c r="B5" s="143">
        <v>200</v>
      </c>
      <c r="C5" s="457" t="s">
        <v>119</v>
      </c>
      <c r="D5" s="458"/>
      <c r="E5" s="187">
        <f>E6</f>
        <v>192755</v>
      </c>
      <c r="F5" s="187">
        <f>F6</f>
        <v>52250</v>
      </c>
      <c r="G5" s="187">
        <f>G6</f>
        <v>0</v>
      </c>
      <c r="H5" s="187">
        <f>H6</f>
        <v>0</v>
      </c>
      <c r="I5" s="414">
        <f>I6</f>
        <v>52250</v>
      </c>
    </row>
    <row r="6" spans="2:9" s="47" customFormat="1" ht="15.75" thickBot="1">
      <c r="B6" s="144">
        <v>230</v>
      </c>
      <c r="C6" s="435" t="s">
        <v>128</v>
      </c>
      <c r="D6" s="456"/>
      <c r="E6" s="41">
        <f>E7+E10</f>
        <v>192755</v>
      </c>
      <c r="F6" s="41">
        <f>F7+F10</f>
        <v>52250</v>
      </c>
      <c r="G6" s="41">
        <f>G7+G10</f>
        <v>0</v>
      </c>
      <c r="H6" s="41">
        <f>H7+H10</f>
        <v>0</v>
      </c>
      <c r="I6" s="347">
        <f>I7+I10</f>
        <v>52250</v>
      </c>
    </row>
    <row r="7" spans="2:9" s="51" customFormat="1" ht="13.5" thickBot="1">
      <c r="B7" s="432"/>
      <c r="C7" s="108">
        <v>231</v>
      </c>
      <c r="D7" s="45" t="s">
        <v>133</v>
      </c>
      <c r="E7" s="3">
        <f>SUM(E8:E9)</f>
        <v>99320</v>
      </c>
      <c r="F7" s="3">
        <f>SUM(F8:F9)</f>
        <v>25250</v>
      </c>
      <c r="G7" s="3">
        <f>SUM(G8:G9)</f>
        <v>0</v>
      </c>
      <c r="H7" s="3">
        <f>SUM(H8:H9)</f>
        <v>0</v>
      </c>
      <c r="I7" s="369">
        <f>SUM(I8:I9)</f>
        <v>25250</v>
      </c>
    </row>
    <row r="8" spans="2:9" ht="12.75">
      <c r="B8" s="433"/>
      <c r="C8" s="443"/>
      <c r="D8" s="78" t="s">
        <v>303</v>
      </c>
      <c r="E8" s="65">
        <v>99320</v>
      </c>
      <c r="F8" s="288">
        <v>25250</v>
      </c>
      <c r="G8" s="288"/>
      <c r="H8" s="288"/>
      <c r="I8" s="383">
        <f>F8+G8+H8</f>
        <v>25250</v>
      </c>
    </row>
    <row r="9" spans="2:9" ht="13.5" thickBot="1">
      <c r="B9" s="433"/>
      <c r="C9" s="445"/>
      <c r="D9" s="71" t="s">
        <v>129</v>
      </c>
      <c r="E9" s="57"/>
      <c r="F9" s="289"/>
      <c r="G9" s="289"/>
      <c r="H9" s="289"/>
      <c r="I9" s="383">
        <f>F9+G9+H9</f>
        <v>0</v>
      </c>
    </row>
    <row r="10" spans="2:9" ht="13.5" thickBot="1">
      <c r="B10" s="433"/>
      <c r="C10" s="137">
        <v>233</v>
      </c>
      <c r="D10" s="2" t="s">
        <v>134</v>
      </c>
      <c r="E10" s="3">
        <f>SUM(E11:E13)</f>
        <v>93435</v>
      </c>
      <c r="F10" s="3">
        <f>SUM(F11:F13)</f>
        <v>27000</v>
      </c>
      <c r="G10" s="3">
        <f>SUM(G11:G13)</f>
        <v>0</v>
      </c>
      <c r="H10" s="3">
        <f>SUM(H11:H13)</f>
        <v>0</v>
      </c>
      <c r="I10" s="369">
        <f>SUM(I11:I13)</f>
        <v>27000</v>
      </c>
    </row>
    <row r="11" spans="2:9" ht="12.75">
      <c r="B11" s="433"/>
      <c r="C11" s="443"/>
      <c r="D11" s="67" t="s">
        <v>130</v>
      </c>
      <c r="E11" s="53">
        <v>87435</v>
      </c>
      <c r="F11" s="288">
        <v>27000</v>
      </c>
      <c r="G11" s="288"/>
      <c r="H11" s="288"/>
      <c r="I11" s="383">
        <f>F11+G11+H11</f>
        <v>27000</v>
      </c>
    </row>
    <row r="12" spans="2:9" ht="12.75">
      <c r="B12" s="433"/>
      <c r="C12" s="444"/>
      <c r="D12" s="4" t="s">
        <v>337</v>
      </c>
      <c r="E12" s="1">
        <v>0</v>
      </c>
      <c r="F12" s="290"/>
      <c r="G12" s="290"/>
      <c r="H12" s="290"/>
      <c r="I12" s="383">
        <f>F12+G12+H12</f>
        <v>0</v>
      </c>
    </row>
    <row r="13" spans="2:9" ht="13.5" thickBot="1">
      <c r="B13" s="433"/>
      <c r="C13" s="445"/>
      <c r="D13" s="71" t="s">
        <v>202</v>
      </c>
      <c r="E13" s="57">
        <v>6000</v>
      </c>
      <c r="F13" s="289"/>
      <c r="G13" s="289"/>
      <c r="H13" s="289"/>
      <c r="I13" s="383">
        <f>F13+G13+H13</f>
        <v>0</v>
      </c>
    </row>
    <row r="14" spans="2:9" s="73" customFormat="1" ht="16.5" thickBot="1">
      <c r="B14" s="145">
        <v>300</v>
      </c>
      <c r="C14" s="427" t="s">
        <v>122</v>
      </c>
      <c r="D14" s="528"/>
      <c r="E14" s="79">
        <f>E15+E25</f>
        <v>6137926</v>
      </c>
      <c r="F14" s="79">
        <f>F15+F25</f>
        <v>6376469</v>
      </c>
      <c r="G14" s="79">
        <f>G15+G25</f>
        <v>0</v>
      </c>
      <c r="H14" s="79">
        <f>H15+H25</f>
        <v>0</v>
      </c>
      <c r="I14" s="415">
        <f>I15+I25</f>
        <v>6376469</v>
      </c>
    </row>
    <row r="15" spans="2:9" s="47" customFormat="1" ht="15.75" thickBot="1">
      <c r="B15" s="144">
        <v>320</v>
      </c>
      <c r="C15" s="435" t="s">
        <v>131</v>
      </c>
      <c r="D15" s="456"/>
      <c r="E15" s="80">
        <f>E16</f>
        <v>6137926</v>
      </c>
      <c r="F15" s="80">
        <f>F16</f>
        <v>6376469</v>
      </c>
      <c r="G15" s="80">
        <f>G16</f>
        <v>0</v>
      </c>
      <c r="H15" s="80">
        <f>H16</f>
        <v>0</v>
      </c>
      <c r="I15" s="416">
        <f>I16</f>
        <v>6376469</v>
      </c>
    </row>
    <row r="16" spans="2:11" s="51" customFormat="1" ht="13.5" thickBot="1">
      <c r="B16" s="531"/>
      <c r="C16" s="108">
        <v>321</v>
      </c>
      <c r="D16" s="45" t="s">
        <v>124</v>
      </c>
      <c r="E16" s="66">
        <f>SUM(E17:E24)</f>
        <v>6137926</v>
      </c>
      <c r="F16" s="66">
        <f>SUM(F17:F24)</f>
        <v>6376469</v>
      </c>
      <c r="G16" s="66">
        <f>SUM(G17:G24)</f>
        <v>0</v>
      </c>
      <c r="H16" s="66">
        <f>SUM(H17:H24)</f>
        <v>0</v>
      </c>
      <c r="I16" s="375">
        <f>SUM(I17:I24)</f>
        <v>6376469</v>
      </c>
      <c r="K16" s="63"/>
    </row>
    <row r="17" spans="2:12" ht="12.75">
      <c r="B17" s="532"/>
      <c r="C17" s="443"/>
      <c r="D17" s="75" t="s">
        <v>244</v>
      </c>
      <c r="E17" s="58">
        <v>341897</v>
      </c>
      <c r="F17" s="291">
        <v>341900</v>
      </c>
      <c r="G17" s="291"/>
      <c r="H17" s="291"/>
      <c r="I17" s="383">
        <f aca="true" t="shared" si="0" ref="I17:I24">F17+G17+H17</f>
        <v>341900</v>
      </c>
      <c r="L17" s="42"/>
    </row>
    <row r="18" spans="2:9" ht="12.75">
      <c r="B18" s="532"/>
      <c r="C18" s="444"/>
      <c r="D18" s="75" t="s">
        <v>322</v>
      </c>
      <c r="E18" s="58">
        <v>55000</v>
      </c>
      <c r="F18" s="291"/>
      <c r="G18" s="291"/>
      <c r="H18" s="291"/>
      <c r="I18" s="383">
        <f t="shared" si="0"/>
        <v>0</v>
      </c>
    </row>
    <row r="19" spans="2:12" ht="12.75">
      <c r="B19" s="532"/>
      <c r="C19" s="444"/>
      <c r="D19" s="68" t="s">
        <v>312</v>
      </c>
      <c r="E19" s="58"/>
      <c r="F19" s="291">
        <v>17484</v>
      </c>
      <c r="G19" s="291"/>
      <c r="H19" s="291"/>
      <c r="I19" s="383">
        <f t="shared" si="0"/>
        <v>17484</v>
      </c>
      <c r="L19" s="42"/>
    </row>
    <row r="20" spans="2:13" ht="12.75">
      <c r="B20" s="532"/>
      <c r="C20" s="444"/>
      <c r="D20" s="54" t="s">
        <v>257</v>
      </c>
      <c r="E20" s="55">
        <v>1226655</v>
      </c>
      <c r="F20" s="310">
        <v>756137</v>
      </c>
      <c r="G20" s="310"/>
      <c r="H20" s="310"/>
      <c r="I20" s="383">
        <f t="shared" si="0"/>
        <v>756137</v>
      </c>
      <c r="M20" s="42"/>
    </row>
    <row r="21" spans="2:9" ht="12.75">
      <c r="B21" s="532"/>
      <c r="C21" s="444"/>
      <c r="D21" s="54" t="s">
        <v>259</v>
      </c>
      <c r="E21" s="55">
        <v>895575</v>
      </c>
      <c r="F21" s="310">
        <v>183135</v>
      </c>
      <c r="G21" s="310"/>
      <c r="H21" s="310"/>
      <c r="I21" s="383">
        <f t="shared" si="0"/>
        <v>183135</v>
      </c>
    </row>
    <row r="22" spans="2:11" ht="12.75">
      <c r="B22" s="532"/>
      <c r="C22" s="444"/>
      <c r="D22" s="54" t="s">
        <v>275</v>
      </c>
      <c r="E22" s="55">
        <v>2607000</v>
      </c>
      <c r="F22" s="310">
        <v>5003899</v>
      </c>
      <c r="G22" s="310"/>
      <c r="H22" s="310"/>
      <c r="I22" s="383">
        <f t="shared" si="0"/>
        <v>5003899</v>
      </c>
      <c r="K22" s="42"/>
    </row>
    <row r="23" spans="2:12" ht="12.75">
      <c r="B23" s="532"/>
      <c r="C23" s="444"/>
      <c r="D23" s="54" t="s">
        <v>314</v>
      </c>
      <c r="E23" s="55">
        <v>61600</v>
      </c>
      <c r="F23" s="310"/>
      <c r="G23" s="310"/>
      <c r="H23" s="310"/>
      <c r="I23" s="383">
        <f t="shared" si="0"/>
        <v>0</v>
      </c>
      <c r="L23" s="42"/>
    </row>
    <row r="24" spans="2:9" ht="13.5" thickBot="1">
      <c r="B24" s="532"/>
      <c r="C24" s="444"/>
      <c r="D24" s="54" t="s">
        <v>258</v>
      </c>
      <c r="E24" s="55">
        <v>950199</v>
      </c>
      <c r="F24" s="310">
        <v>73914</v>
      </c>
      <c r="G24" s="310"/>
      <c r="H24" s="310"/>
      <c r="I24" s="383">
        <f t="shared" si="0"/>
        <v>73914</v>
      </c>
    </row>
    <row r="25" spans="2:9" s="47" customFormat="1" ht="15.75" thickBot="1">
      <c r="B25" s="146">
        <v>330</v>
      </c>
      <c r="C25" s="435" t="s">
        <v>110</v>
      </c>
      <c r="D25" s="456"/>
      <c r="E25" s="74">
        <f>E26</f>
        <v>0</v>
      </c>
      <c r="F25" s="74">
        <f>F26</f>
        <v>0</v>
      </c>
      <c r="G25" s="74">
        <f>G26</f>
        <v>0</v>
      </c>
      <c r="H25" s="74">
        <f>H26</f>
        <v>0</v>
      </c>
      <c r="I25" s="417">
        <f>I26</f>
        <v>0</v>
      </c>
    </row>
    <row r="26" spans="2:9" ht="13.5" thickBot="1">
      <c r="B26" s="529"/>
      <c r="C26" s="137">
        <v>332</v>
      </c>
      <c r="D26" s="2" t="s">
        <v>135</v>
      </c>
      <c r="E26" s="3"/>
      <c r="F26" s="287"/>
      <c r="G26" s="287"/>
      <c r="H26" s="287"/>
      <c r="I26" s="369">
        <f>IF(E26=0,0,ROUND(F26/E26,2))</f>
        <v>0</v>
      </c>
    </row>
    <row r="27" spans="2:9" ht="12.75">
      <c r="B27" s="530"/>
      <c r="C27" s="443"/>
      <c r="D27" s="69"/>
      <c r="E27" s="77"/>
      <c r="F27" s="292"/>
      <c r="G27" s="292"/>
      <c r="H27" s="292"/>
      <c r="I27" s="383">
        <f>F27+G27+H27</f>
        <v>0</v>
      </c>
    </row>
    <row r="28" spans="2:9" ht="13.5" thickBot="1">
      <c r="B28" s="530"/>
      <c r="C28" s="444"/>
      <c r="D28" s="4"/>
      <c r="E28" s="1"/>
      <c r="F28" s="290"/>
      <c r="G28" s="290"/>
      <c r="H28" s="290"/>
      <c r="I28" s="383">
        <f>F28+G28+H28</f>
        <v>0</v>
      </c>
    </row>
    <row r="29" spans="2:9" s="62" customFormat="1" ht="17.25" thickBot="1" thickTop="1">
      <c r="B29" s="147"/>
      <c r="C29" s="148"/>
      <c r="D29" s="97" t="s">
        <v>132</v>
      </c>
      <c r="E29" s="98">
        <f>E14+E5</f>
        <v>6330681</v>
      </c>
      <c r="F29" s="98">
        <f>F14+F5</f>
        <v>6428719</v>
      </c>
      <c r="G29" s="98">
        <f>G14+G5</f>
        <v>0</v>
      </c>
      <c r="H29" s="98">
        <f>H14+H5</f>
        <v>0</v>
      </c>
      <c r="I29" s="363">
        <f>I14+I5</f>
        <v>6428719</v>
      </c>
    </row>
    <row r="30" ht="13.5" thickTop="1"/>
  </sheetData>
  <sheetProtection/>
  <mergeCells count="21">
    <mergeCell ref="C15:D15"/>
    <mergeCell ref="B26:B28"/>
    <mergeCell ref="C17:C24"/>
    <mergeCell ref="C27:C28"/>
    <mergeCell ref="B16:B24"/>
    <mergeCell ref="C25:D25"/>
    <mergeCell ref="C14:D14"/>
    <mergeCell ref="E3:E4"/>
    <mergeCell ref="C11:C13"/>
    <mergeCell ref="C5:D5"/>
    <mergeCell ref="D3:D4"/>
    <mergeCell ref="C3:C4"/>
    <mergeCell ref="B1:I1"/>
    <mergeCell ref="B7:B13"/>
    <mergeCell ref="B3:B4"/>
    <mergeCell ref="C8:C9"/>
    <mergeCell ref="B2:I2"/>
    <mergeCell ref="C6:D6"/>
    <mergeCell ref="I3:I4"/>
    <mergeCell ref="G3:H3"/>
    <mergeCell ref="F3:F4"/>
  </mergeCells>
  <printOptions/>
  <pageMargins left="0.16" right="0.21" top="1" bottom="1" header="0.4921259845" footer="0.4921259845"/>
  <pageSetup horizontalDpi="300" verticalDpi="300" orientation="portrait" paperSize="9" scale="90" r:id="rId1"/>
  <ignoredErrors>
    <ignoredError sqref="I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75"/>
  <sheetViews>
    <sheetView showGridLines="0" zoomScalePageLayoutView="0" workbookViewId="0" topLeftCell="A42">
      <selection activeCell="I10" sqref="I10"/>
    </sheetView>
  </sheetViews>
  <sheetFormatPr defaultColWidth="9.140625" defaultRowHeight="12.75"/>
  <cols>
    <col min="1" max="1" width="1.421875" style="201" customWidth="1"/>
    <col min="2" max="2" width="10.421875" style="201" customWidth="1"/>
    <col min="3" max="3" width="8.140625" style="201" customWidth="1"/>
    <col min="4" max="4" width="36.28125" style="201" customWidth="1"/>
    <col min="5" max="5" width="11.28125" style="188" hidden="1" customWidth="1"/>
    <col min="6" max="6" width="11.28125" style="304" customWidth="1"/>
    <col min="7" max="9" width="10.28125" style="304" customWidth="1"/>
    <col min="10" max="10" width="12.421875" style="201" customWidth="1"/>
    <col min="11" max="16384" width="9.140625" style="201" customWidth="1"/>
  </cols>
  <sheetData>
    <row r="1" spans="2:10" ht="13.5" thickBot="1">
      <c r="B1" s="554" t="s">
        <v>138</v>
      </c>
      <c r="C1" s="554"/>
      <c r="D1" s="554"/>
      <c r="E1" s="554"/>
      <c r="F1" s="554"/>
      <c r="G1" s="554"/>
      <c r="H1" s="554"/>
      <c r="I1" s="554"/>
      <c r="J1" s="554"/>
    </row>
    <row r="2" spans="2:10" ht="13.5" customHeight="1" thickBot="1" thickTop="1">
      <c r="B2" s="512" t="s">
        <v>59</v>
      </c>
      <c r="C2" s="515" t="s">
        <v>60</v>
      </c>
      <c r="D2" s="517" t="s">
        <v>61</v>
      </c>
      <c r="E2" s="446" t="s">
        <v>262</v>
      </c>
      <c r="F2" s="425" t="s">
        <v>327</v>
      </c>
      <c r="G2" s="430" t="s">
        <v>351</v>
      </c>
      <c r="H2" s="431"/>
      <c r="I2" s="519"/>
      <c r="J2" s="441" t="s">
        <v>332</v>
      </c>
    </row>
    <row r="3" spans="2:10" ht="27" customHeight="1" thickBot="1">
      <c r="B3" s="513"/>
      <c r="C3" s="516"/>
      <c r="D3" s="518"/>
      <c r="E3" s="447"/>
      <c r="F3" s="426"/>
      <c r="G3" s="311" t="s">
        <v>324</v>
      </c>
      <c r="H3" s="311" t="s">
        <v>325</v>
      </c>
      <c r="I3" s="311" t="s">
        <v>326</v>
      </c>
      <c r="J3" s="442"/>
    </row>
    <row r="4" spans="2:10" s="202" customFormat="1" ht="16.5" hidden="1" thickBot="1" thickTop="1">
      <c r="B4" s="94" t="s">
        <v>63</v>
      </c>
      <c r="C4" s="535" t="s">
        <v>139</v>
      </c>
      <c r="D4" s="535"/>
      <c r="E4" s="161">
        <v>17774</v>
      </c>
      <c r="F4" s="161">
        <f>SUM(F5:F6)</f>
        <v>0</v>
      </c>
      <c r="G4" s="386"/>
      <c r="H4" s="386"/>
      <c r="I4" s="386"/>
      <c r="J4" s="354">
        <f>IF(E4=0,0,ROUND(F4/E4,2))</f>
        <v>0</v>
      </c>
    </row>
    <row r="5" spans="2:10" ht="12.75" hidden="1">
      <c r="B5" s="533"/>
      <c r="C5" s="548"/>
      <c r="D5" s="76"/>
      <c r="E5" s="65"/>
      <c r="F5" s="65"/>
      <c r="G5" s="288"/>
      <c r="H5" s="288"/>
      <c r="I5" s="288"/>
      <c r="J5" s="383">
        <f>F5+G5+H5+I5</f>
        <v>0</v>
      </c>
    </row>
    <row r="6" spans="2:10" ht="13.5" hidden="1" thickBot="1">
      <c r="B6" s="545"/>
      <c r="C6" s="550"/>
      <c r="D6" s="76"/>
      <c r="E6" s="65"/>
      <c r="F6" s="65"/>
      <c r="G6" s="288"/>
      <c r="H6" s="288"/>
      <c r="I6" s="288"/>
      <c r="J6" s="383">
        <f>F6+G6+H6+I6</f>
        <v>0</v>
      </c>
    </row>
    <row r="7" spans="2:10" s="202" customFormat="1" ht="15.75" hidden="1" thickBot="1">
      <c r="B7" s="88" t="s">
        <v>158</v>
      </c>
      <c r="C7" s="540" t="s">
        <v>13</v>
      </c>
      <c r="D7" s="540"/>
      <c r="E7" s="41">
        <v>3070</v>
      </c>
      <c r="F7" s="41">
        <f>SUM(F8:F9)</f>
        <v>0</v>
      </c>
      <c r="G7" s="316"/>
      <c r="H7" s="316"/>
      <c r="I7" s="316"/>
      <c r="J7" s="347">
        <f>IF(E7=0,0,ROUND(F7/E7,2))</f>
        <v>0</v>
      </c>
    </row>
    <row r="8" spans="2:10" ht="12.75" hidden="1">
      <c r="B8" s="150"/>
      <c r="C8" s="280"/>
      <c r="D8" s="67" t="s">
        <v>224</v>
      </c>
      <c r="E8" s="53">
        <v>0</v>
      </c>
      <c r="F8" s="53"/>
      <c r="G8" s="387"/>
      <c r="H8" s="387"/>
      <c r="I8" s="387"/>
      <c r="J8" s="374">
        <f>IF(E8=0,0,ROUND(F8/E8,2))</f>
        <v>0</v>
      </c>
    </row>
    <row r="9" spans="2:10" ht="13.5" hidden="1" thickBot="1">
      <c r="B9" s="150"/>
      <c r="C9" s="83"/>
      <c r="D9" s="4"/>
      <c r="E9" s="1"/>
      <c r="F9" s="1"/>
      <c r="G9" s="290"/>
      <c r="H9" s="290"/>
      <c r="I9" s="290"/>
      <c r="J9" s="383">
        <f>F9+G9+H9+I9</f>
        <v>0</v>
      </c>
    </row>
    <row r="10" spans="2:10" s="202" customFormat="1" ht="16.5" thickBot="1" thickTop="1">
      <c r="B10" s="88" t="s">
        <v>140</v>
      </c>
      <c r="C10" s="540" t="s">
        <v>141</v>
      </c>
      <c r="D10" s="540"/>
      <c r="E10" s="41">
        <v>2292226</v>
      </c>
      <c r="F10" s="41">
        <f>SUM(F11:F18)</f>
        <v>2301404</v>
      </c>
      <c r="G10" s="41">
        <f>SUM(G11:G18)</f>
        <v>0</v>
      </c>
      <c r="H10" s="41">
        <f>SUM(H11:H18)</f>
        <v>0</v>
      </c>
      <c r="I10" s="41">
        <f>SUM(I11:I18)</f>
        <v>0</v>
      </c>
      <c r="J10" s="347">
        <f>SUM(J11:J18)</f>
        <v>2301404</v>
      </c>
    </row>
    <row r="11" spans="2:12" ht="12.75">
      <c r="B11" s="534"/>
      <c r="C11" s="536"/>
      <c r="D11" s="76" t="s">
        <v>316</v>
      </c>
      <c r="E11" s="65"/>
      <c r="F11" s="65">
        <v>20900</v>
      </c>
      <c r="G11" s="288"/>
      <c r="H11" s="288"/>
      <c r="I11" s="288"/>
      <c r="J11" s="383">
        <f aca="true" t="shared" si="0" ref="J11:J18">F11+G11+H11+I11</f>
        <v>20900</v>
      </c>
      <c r="L11" s="219"/>
    </row>
    <row r="12" spans="2:12" ht="12.75">
      <c r="B12" s="534"/>
      <c r="C12" s="536"/>
      <c r="D12" s="68" t="s">
        <v>273</v>
      </c>
      <c r="E12" s="55"/>
      <c r="F12" s="55">
        <v>42100</v>
      </c>
      <c r="G12" s="388"/>
      <c r="H12" s="388"/>
      <c r="I12" s="388"/>
      <c r="J12" s="383">
        <f t="shared" si="0"/>
        <v>42100</v>
      </c>
      <c r="L12" s="219"/>
    </row>
    <row r="13" spans="2:13" ht="12.75">
      <c r="B13" s="534"/>
      <c r="C13" s="536"/>
      <c r="D13" s="85" t="s">
        <v>313</v>
      </c>
      <c r="E13" s="86"/>
      <c r="F13" s="86">
        <v>279124</v>
      </c>
      <c r="G13" s="389"/>
      <c r="H13" s="389"/>
      <c r="I13" s="389"/>
      <c r="J13" s="383">
        <f t="shared" si="0"/>
        <v>279124</v>
      </c>
      <c r="K13" s="219"/>
      <c r="L13" s="219"/>
      <c r="M13" s="219"/>
    </row>
    <row r="14" spans="2:13" ht="12.75">
      <c r="B14" s="534"/>
      <c r="C14" s="536"/>
      <c r="D14" s="68" t="s">
        <v>315</v>
      </c>
      <c r="E14" s="55"/>
      <c r="F14" s="55">
        <v>921795</v>
      </c>
      <c r="G14" s="388"/>
      <c r="H14" s="388"/>
      <c r="I14" s="388"/>
      <c r="J14" s="383">
        <f t="shared" si="0"/>
        <v>921795</v>
      </c>
      <c r="L14" s="219"/>
      <c r="M14" s="219"/>
    </row>
    <row r="15" spans="2:13" ht="12.75">
      <c r="B15" s="534"/>
      <c r="C15" s="536"/>
      <c r="D15" s="68" t="s">
        <v>340</v>
      </c>
      <c r="E15" s="55"/>
      <c r="F15" s="55">
        <v>10854</v>
      </c>
      <c r="G15" s="388"/>
      <c r="H15" s="388"/>
      <c r="I15" s="388"/>
      <c r="J15" s="383">
        <f t="shared" si="0"/>
        <v>10854</v>
      </c>
      <c r="L15" s="219"/>
      <c r="M15" s="219"/>
    </row>
    <row r="16" spans="2:13" ht="12.75">
      <c r="B16" s="534"/>
      <c r="C16" s="536"/>
      <c r="D16" s="68" t="s">
        <v>341</v>
      </c>
      <c r="E16" s="55"/>
      <c r="F16" s="55">
        <v>143131</v>
      </c>
      <c r="G16" s="388"/>
      <c r="H16" s="388"/>
      <c r="I16" s="388"/>
      <c r="J16" s="383">
        <f t="shared" si="0"/>
        <v>143131</v>
      </c>
      <c r="L16" s="219"/>
      <c r="M16" s="219"/>
    </row>
    <row r="17" spans="2:13" ht="12.75">
      <c r="B17" s="534"/>
      <c r="C17" s="536"/>
      <c r="D17" s="68" t="s">
        <v>317</v>
      </c>
      <c r="E17" s="55"/>
      <c r="F17" s="55">
        <v>2500</v>
      </c>
      <c r="G17" s="388"/>
      <c r="H17" s="388"/>
      <c r="I17" s="388"/>
      <c r="J17" s="383">
        <f t="shared" si="0"/>
        <v>2500</v>
      </c>
      <c r="L17" s="219"/>
      <c r="M17" s="219"/>
    </row>
    <row r="18" spans="2:14" ht="13.5" thickBot="1">
      <c r="B18" s="545"/>
      <c r="C18" s="537"/>
      <c r="D18" s="4" t="s">
        <v>245</v>
      </c>
      <c r="E18" s="1"/>
      <c r="F18" s="1">
        <v>881000</v>
      </c>
      <c r="G18" s="290"/>
      <c r="H18" s="290"/>
      <c r="I18" s="290"/>
      <c r="J18" s="383">
        <f t="shared" si="0"/>
        <v>881000</v>
      </c>
      <c r="N18" s="219"/>
    </row>
    <row r="19" spans="2:12" s="202" customFormat="1" ht="15.75" thickBot="1">
      <c r="B19" s="152" t="s">
        <v>142</v>
      </c>
      <c r="C19" s="540" t="s">
        <v>143</v>
      </c>
      <c r="D19" s="540"/>
      <c r="E19" s="41">
        <v>37920</v>
      </c>
      <c r="F19" s="41">
        <f>SUM(F20:F22)</f>
        <v>59320</v>
      </c>
      <c r="G19" s="41">
        <f>SUM(G20:G22)</f>
        <v>0</v>
      </c>
      <c r="H19" s="41">
        <f>SUM(H20:H22)</f>
        <v>0</v>
      </c>
      <c r="I19" s="41">
        <f>SUM(I20:I22)</f>
        <v>0</v>
      </c>
      <c r="J19" s="347">
        <f>SUM(J20:J22)</f>
        <v>59320</v>
      </c>
      <c r="L19" s="277"/>
    </row>
    <row r="20" spans="2:10" ht="12.75">
      <c r="B20" s="150"/>
      <c r="C20" s="83"/>
      <c r="D20" s="68" t="s">
        <v>319</v>
      </c>
      <c r="E20" s="55"/>
      <c r="F20" s="55">
        <v>43320</v>
      </c>
      <c r="G20" s="388"/>
      <c r="H20" s="388"/>
      <c r="I20" s="388"/>
      <c r="J20" s="383">
        <f>F20+G20+H20+I20</f>
        <v>43320</v>
      </c>
    </row>
    <row r="21" spans="2:10" s="51" customFormat="1" ht="13.5" thickBot="1">
      <c r="B21" s="150"/>
      <c r="C21" s="83"/>
      <c r="D21" s="68" t="s">
        <v>320</v>
      </c>
      <c r="E21" s="55"/>
      <c r="F21" s="55">
        <v>16000</v>
      </c>
      <c r="G21" s="388"/>
      <c r="H21" s="388"/>
      <c r="I21" s="388"/>
      <c r="J21" s="383">
        <f>F21+G21+H21+I21</f>
        <v>16000</v>
      </c>
    </row>
    <row r="22" spans="2:14" ht="13.5" hidden="1" thickBot="1">
      <c r="B22" s="150"/>
      <c r="C22" s="83"/>
      <c r="D22" s="68"/>
      <c r="E22" s="86"/>
      <c r="F22" s="86"/>
      <c r="G22" s="389"/>
      <c r="H22" s="389"/>
      <c r="I22" s="389"/>
      <c r="J22" s="391">
        <f>IF(E22=0,0,ROUND(F22/E22,2))</f>
        <v>0</v>
      </c>
      <c r="N22" s="219"/>
    </row>
    <row r="23" spans="2:12" s="202" customFormat="1" ht="15.75" thickBot="1">
      <c r="B23" s="236" t="s">
        <v>27</v>
      </c>
      <c r="C23" s="540" t="s">
        <v>28</v>
      </c>
      <c r="D23" s="540"/>
      <c r="E23" s="41">
        <v>27350</v>
      </c>
      <c r="F23" s="41">
        <f>SUM(F24:F26)</f>
        <v>92500</v>
      </c>
      <c r="G23" s="41">
        <f>SUM(G24:G26)</f>
        <v>0</v>
      </c>
      <c r="H23" s="41">
        <f>SUM(H24:H26)</f>
        <v>0</v>
      </c>
      <c r="I23" s="41">
        <f>SUM(I24:I26)</f>
        <v>0</v>
      </c>
      <c r="J23" s="347">
        <f>SUM(J24:J26)</f>
        <v>92500</v>
      </c>
      <c r="L23" s="277"/>
    </row>
    <row r="24" spans="2:10" ht="12.75">
      <c r="B24" s="203"/>
      <c r="C24" s="82"/>
      <c r="D24" s="67" t="s">
        <v>318</v>
      </c>
      <c r="E24" s="53">
        <v>0</v>
      </c>
      <c r="F24" s="53">
        <v>10000</v>
      </c>
      <c r="G24" s="387"/>
      <c r="H24" s="387"/>
      <c r="I24" s="387"/>
      <c r="J24" s="383">
        <f>F24+G24+H24+I24</f>
        <v>10000</v>
      </c>
    </row>
    <row r="25" spans="2:10" ht="12.75">
      <c r="B25" s="150"/>
      <c r="C25" s="83"/>
      <c r="D25" s="4" t="s">
        <v>323</v>
      </c>
      <c r="E25" s="55">
        <v>0</v>
      </c>
      <c r="F25" s="55">
        <v>3300</v>
      </c>
      <c r="G25" s="388"/>
      <c r="H25" s="388"/>
      <c r="I25" s="388"/>
      <c r="J25" s="383">
        <f>F25+G25+H25+I25</f>
        <v>3300</v>
      </c>
    </row>
    <row r="26" spans="2:10" ht="13.5" thickBot="1">
      <c r="B26" s="151"/>
      <c r="C26" s="84"/>
      <c r="D26" s="68" t="s">
        <v>321</v>
      </c>
      <c r="E26" s="57"/>
      <c r="F26" s="57">
        <v>79200</v>
      </c>
      <c r="G26" s="289"/>
      <c r="H26" s="289"/>
      <c r="I26" s="289"/>
      <c r="J26" s="383">
        <f>F26+G26+H26+I26</f>
        <v>79200</v>
      </c>
    </row>
    <row r="27" spans="2:10" s="202" customFormat="1" ht="15.75" hidden="1" thickBot="1">
      <c r="B27" s="190" t="s">
        <v>144</v>
      </c>
      <c r="C27" s="540" t="s">
        <v>145</v>
      </c>
      <c r="D27" s="540"/>
      <c r="E27" s="41">
        <v>0</v>
      </c>
      <c r="F27" s="41">
        <f>SUM(F28:F28)</f>
        <v>0</v>
      </c>
      <c r="G27" s="316"/>
      <c r="H27" s="316"/>
      <c r="I27" s="316"/>
      <c r="J27" s="347">
        <f>IF(E27=0,0,ROUND(F27/E27,2))</f>
        <v>0</v>
      </c>
    </row>
    <row r="28" spans="2:10" ht="13.5" hidden="1" thickBot="1">
      <c r="B28" s="150"/>
      <c r="C28" s="83"/>
      <c r="D28" s="262"/>
      <c r="E28" s="1"/>
      <c r="F28" s="1"/>
      <c r="G28" s="290"/>
      <c r="H28" s="290"/>
      <c r="I28" s="290"/>
      <c r="J28" s="392">
        <f>IF(E28=0,0,ROUND(F28/E28,2))</f>
        <v>0</v>
      </c>
    </row>
    <row r="29" spans="2:12" ht="15.75" thickBot="1">
      <c r="B29" s="88" t="s">
        <v>161</v>
      </c>
      <c r="C29" s="435" t="s">
        <v>162</v>
      </c>
      <c r="D29" s="456"/>
      <c r="E29" s="41">
        <v>2784660</v>
      </c>
      <c r="F29" s="41">
        <f>SUM(F30:F32)</f>
        <v>5310447</v>
      </c>
      <c r="G29" s="41">
        <f>SUM(G30:G32)</f>
        <v>0</v>
      </c>
      <c r="H29" s="41">
        <f>SUM(H30:H32)</f>
        <v>0</v>
      </c>
      <c r="I29" s="41">
        <f>SUM(I30:I32)</f>
        <v>0</v>
      </c>
      <c r="J29" s="347">
        <f>SUM(J30:J32)</f>
        <v>5310447</v>
      </c>
      <c r="L29" s="219"/>
    </row>
    <row r="30" spans="2:12" ht="12.75">
      <c r="B30" s="203"/>
      <c r="C30" s="82"/>
      <c r="D30" s="67"/>
      <c r="E30" s="53"/>
      <c r="F30" s="53"/>
      <c r="G30" s="387"/>
      <c r="H30" s="387"/>
      <c r="I30" s="387"/>
      <c r="J30" s="383">
        <f>F30+G30+H30+I30</f>
        <v>0</v>
      </c>
      <c r="L30" s="219"/>
    </row>
    <row r="31" spans="2:12" ht="13.5" thickBot="1">
      <c r="B31" s="150"/>
      <c r="C31" s="83"/>
      <c r="D31" s="68" t="s">
        <v>260</v>
      </c>
      <c r="E31" s="55"/>
      <c r="F31" s="55">
        <v>5310447</v>
      </c>
      <c r="G31" s="388"/>
      <c r="H31" s="388"/>
      <c r="I31" s="388"/>
      <c r="J31" s="383">
        <f>F31+G31+H31+I31</f>
        <v>5310447</v>
      </c>
      <c r="L31" s="219"/>
    </row>
    <row r="32" spans="2:10" ht="13.5" hidden="1" thickBot="1">
      <c r="B32" s="151"/>
      <c r="C32" s="84"/>
      <c r="D32" s="71" t="s">
        <v>261</v>
      </c>
      <c r="E32" s="57">
        <v>0</v>
      </c>
      <c r="F32" s="57"/>
      <c r="G32" s="289"/>
      <c r="H32" s="289"/>
      <c r="I32" s="289"/>
      <c r="J32" s="384">
        <f>IF(E32=0,0,ROUND(F32/E32,2))</f>
        <v>0</v>
      </c>
    </row>
    <row r="33" spans="2:10" s="202" customFormat="1" ht="15.75" hidden="1" thickBot="1">
      <c r="B33" s="190" t="s">
        <v>146</v>
      </c>
      <c r="C33" s="535" t="s">
        <v>147</v>
      </c>
      <c r="D33" s="535"/>
      <c r="E33" s="87">
        <v>0</v>
      </c>
      <c r="F33" s="87">
        <f>SUM(F34:F35)</f>
        <v>0</v>
      </c>
      <c r="G33" s="333"/>
      <c r="H33" s="333"/>
      <c r="I33" s="333"/>
      <c r="J33" s="354">
        <f>IF(E33=0,0,ROUND(F33/E33,2))</f>
        <v>0</v>
      </c>
    </row>
    <row r="34" spans="2:10" s="202" customFormat="1" ht="13.5" customHeight="1" hidden="1">
      <c r="B34" s="504"/>
      <c r="C34" s="546"/>
      <c r="D34" s="19" t="s">
        <v>229</v>
      </c>
      <c r="E34" s="233">
        <v>0</v>
      </c>
      <c r="F34" s="233"/>
      <c r="G34" s="390"/>
      <c r="H34" s="390"/>
      <c r="I34" s="390"/>
      <c r="J34" s="393">
        <f>IF(E34=0,0,ROUND(F34/E34,2))</f>
        <v>0</v>
      </c>
    </row>
    <row r="35" spans="2:10" ht="13.5" hidden="1" thickBot="1">
      <c r="B35" s="506"/>
      <c r="C35" s="547"/>
      <c r="D35" s="21"/>
      <c r="E35" s="1">
        <v>0</v>
      </c>
      <c r="F35" s="1"/>
      <c r="G35" s="290"/>
      <c r="H35" s="290"/>
      <c r="I35" s="290"/>
      <c r="J35" s="392">
        <f>IF(E35=0,0,ROUND(F35/E35,2))</f>
        <v>0</v>
      </c>
    </row>
    <row r="36" spans="2:10" s="202" customFormat="1" ht="15.75" thickBot="1">
      <c r="B36" s="152" t="s">
        <v>148</v>
      </c>
      <c r="C36" s="540" t="s">
        <v>149</v>
      </c>
      <c r="D36" s="540"/>
      <c r="E36" s="41">
        <v>126515</v>
      </c>
      <c r="F36" s="41">
        <f>SUM(F37:F45)</f>
        <v>110775</v>
      </c>
      <c r="G36" s="41">
        <f>SUM(G37:G45)</f>
        <v>0</v>
      </c>
      <c r="H36" s="41">
        <f>SUM(H37:H45)</f>
        <v>0</v>
      </c>
      <c r="I36" s="41">
        <f>SUM(I37:I45)</f>
        <v>0</v>
      </c>
      <c r="J36" s="347">
        <f>SUM(J37:J45)</f>
        <v>110775</v>
      </c>
    </row>
    <row r="37" spans="2:13" ht="12.75">
      <c r="B37" s="533"/>
      <c r="C37" s="551"/>
      <c r="D37" s="106" t="s">
        <v>310</v>
      </c>
      <c r="E37" s="86">
        <v>0</v>
      </c>
      <c r="F37" s="53">
        <v>16500</v>
      </c>
      <c r="G37" s="387"/>
      <c r="H37" s="387"/>
      <c r="I37" s="387"/>
      <c r="J37" s="383">
        <f aca="true" t="shared" si="1" ref="J37:J45">F37+G37+H37+I37</f>
        <v>16500</v>
      </c>
      <c r="L37" s="219"/>
      <c r="M37" s="219"/>
    </row>
    <row r="38" spans="2:12" ht="12.75">
      <c r="B38" s="534"/>
      <c r="C38" s="552"/>
      <c r="D38" s="68" t="s">
        <v>311</v>
      </c>
      <c r="E38" s="86">
        <v>0</v>
      </c>
      <c r="F38" s="55">
        <v>32365</v>
      </c>
      <c r="G38" s="388"/>
      <c r="H38" s="388"/>
      <c r="I38" s="388"/>
      <c r="J38" s="383">
        <f t="shared" si="1"/>
        <v>32365</v>
      </c>
      <c r="L38" s="219"/>
    </row>
    <row r="39" spans="2:10" ht="12.75">
      <c r="B39" s="534"/>
      <c r="C39" s="552"/>
      <c r="D39" s="68" t="s">
        <v>290</v>
      </c>
      <c r="E39" s="86">
        <v>0</v>
      </c>
      <c r="F39" s="55">
        <v>20400</v>
      </c>
      <c r="G39" s="388"/>
      <c r="H39" s="388"/>
      <c r="I39" s="388"/>
      <c r="J39" s="383">
        <f t="shared" si="1"/>
        <v>20400</v>
      </c>
    </row>
    <row r="40" spans="2:12" ht="12.75">
      <c r="B40" s="534"/>
      <c r="C40" s="552"/>
      <c r="D40" s="68" t="s">
        <v>223</v>
      </c>
      <c r="E40" s="86">
        <v>0</v>
      </c>
      <c r="F40" s="55">
        <v>10000</v>
      </c>
      <c r="G40" s="388"/>
      <c r="H40" s="388"/>
      <c r="I40" s="388"/>
      <c r="J40" s="383">
        <f t="shared" si="1"/>
        <v>10000</v>
      </c>
      <c r="L40" s="219"/>
    </row>
    <row r="41" spans="2:10" ht="12.75">
      <c r="B41" s="534"/>
      <c r="C41" s="552"/>
      <c r="D41" s="68" t="s">
        <v>267</v>
      </c>
      <c r="E41" s="86">
        <v>0</v>
      </c>
      <c r="F41" s="55">
        <v>1030</v>
      </c>
      <c r="G41" s="388"/>
      <c r="H41" s="388"/>
      <c r="I41" s="388"/>
      <c r="J41" s="383">
        <f t="shared" si="1"/>
        <v>1030</v>
      </c>
    </row>
    <row r="42" spans="2:10" s="51" customFormat="1" ht="12.75">
      <c r="B42" s="534"/>
      <c r="C42" s="552"/>
      <c r="D42" s="155" t="s">
        <v>304</v>
      </c>
      <c r="E42" s="86">
        <v>0</v>
      </c>
      <c r="F42" s="86">
        <v>630</v>
      </c>
      <c r="G42" s="389"/>
      <c r="H42" s="389"/>
      <c r="I42" s="389"/>
      <c r="J42" s="383">
        <f t="shared" si="1"/>
        <v>630</v>
      </c>
    </row>
    <row r="43" spans="2:10" s="51" customFormat="1" ht="12.75">
      <c r="B43" s="534"/>
      <c r="C43" s="552"/>
      <c r="D43" s="85" t="s">
        <v>305</v>
      </c>
      <c r="E43" s="86">
        <v>0</v>
      </c>
      <c r="F43" s="86">
        <v>25000</v>
      </c>
      <c r="G43" s="389"/>
      <c r="H43" s="389"/>
      <c r="I43" s="389"/>
      <c r="J43" s="383">
        <f t="shared" si="1"/>
        <v>25000</v>
      </c>
    </row>
    <row r="44" spans="2:10" s="51" customFormat="1" ht="12.75">
      <c r="B44" s="534"/>
      <c r="C44" s="552"/>
      <c r="D44" s="68" t="s">
        <v>306</v>
      </c>
      <c r="E44" s="86">
        <v>0</v>
      </c>
      <c r="F44" s="86">
        <v>4850</v>
      </c>
      <c r="G44" s="389"/>
      <c r="H44" s="389"/>
      <c r="I44" s="389"/>
      <c r="J44" s="383">
        <f t="shared" si="1"/>
        <v>4850</v>
      </c>
    </row>
    <row r="45" spans="2:10" ht="13.5" thickBot="1">
      <c r="B45" s="545"/>
      <c r="C45" s="553"/>
      <c r="D45" s="234"/>
      <c r="E45" s="57">
        <v>0</v>
      </c>
      <c r="F45" s="57">
        <v>0</v>
      </c>
      <c r="G45" s="289"/>
      <c r="H45" s="289"/>
      <c r="I45" s="289"/>
      <c r="J45" s="383">
        <f t="shared" si="1"/>
        <v>0</v>
      </c>
    </row>
    <row r="46" spans="2:10" ht="15.75" hidden="1" thickBot="1">
      <c r="B46" s="194" t="s">
        <v>154</v>
      </c>
      <c r="C46" s="435" t="s">
        <v>155</v>
      </c>
      <c r="D46" s="456"/>
      <c r="E46" s="41">
        <v>0</v>
      </c>
      <c r="F46" s="41">
        <f>SUM(F47:F49)</f>
        <v>0</v>
      </c>
      <c r="G46" s="316"/>
      <c r="H46" s="316"/>
      <c r="I46" s="316"/>
      <c r="J46" s="347">
        <f>IF(E46=0,0,ROUND(F46/E46,2))</f>
        <v>0</v>
      </c>
    </row>
    <row r="47" spans="2:10" ht="13.5" hidden="1" thickBot="1">
      <c r="B47" s="150"/>
      <c r="C47" s="83"/>
      <c r="D47" s="68" t="s">
        <v>214</v>
      </c>
      <c r="E47" s="55">
        <v>0</v>
      </c>
      <c r="F47" s="55"/>
      <c r="G47" s="388"/>
      <c r="H47" s="388"/>
      <c r="I47" s="388"/>
      <c r="J47" s="376">
        <f>IF(E47=0,0,ROUND(F47/E47,2))</f>
        <v>0</v>
      </c>
    </row>
    <row r="48" spans="2:10" ht="13.5" hidden="1" thickBot="1">
      <c r="B48" s="150"/>
      <c r="C48" s="83"/>
      <c r="D48" s="68"/>
      <c r="E48" s="55">
        <v>0</v>
      </c>
      <c r="F48" s="55"/>
      <c r="G48" s="388"/>
      <c r="H48" s="388"/>
      <c r="I48" s="388"/>
      <c r="J48" s="376">
        <f>IF(E48=0,0,ROUND(F48/E48,2))</f>
        <v>0</v>
      </c>
    </row>
    <row r="49" spans="2:10" ht="16.5" customHeight="1" hidden="1" thickBot="1">
      <c r="B49" s="151"/>
      <c r="C49" s="84"/>
      <c r="D49" s="71"/>
      <c r="E49" s="57">
        <v>0</v>
      </c>
      <c r="F49" s="57"/>
      <c r="G49" s="289"/>
      <c r="H49" s="289"/>
      <c r="I49" s="289"/>
      <c r="J49" s="384">
        <f>IF(E49=0,0,ROUND(F49/E49,2))</f>
        <v>0</v>
      </c>
    </row>
    <row r="50" spans="2:10" ht="15.75" thickBot="1">
      <c r="B50" s="152" t="s">
        <v>150</v>
      </c>
      <c r="C50" s="540" t="s">
        <v>151</v>
      </c>
      <c r="D50" s="540"/>
      <c r="E50" s="41">
        <v>151890</v>
      </c>
      <c r="F50" s="41">
        <f>SUM(F51:F52)</f>
        <v>3600</v>
      </c>
      <c r="G50" s="41">
        <f>SUM(G51:G52)</f>
        <v>0</v>
      </c>
      <c r="H50" s="41">
        <f>SUM(H51:H52)</f>
        <v>0</v>
      </c>
      <c r="I50" s="41">
        <f>SUM(I51:I52)</f>
        <v>0</v>
      </c>
      <c r="J50" s="347">
        <f>SUM(J51:J52)</f>
        <v>3600</v>
      </c>
    </row>
    <row r="51" spans="2:13" ht="12.75">
      <c r="B51" s="533"/>
      <c r="C51" s="548"/>
      <c r="D51" s="67" t="s">
        <v>342</v>
      </c>
      <c r="E51" s="53"/>
      <c r="F51" s="53">
        <v>3600</v>
      </c>
      <c r="G51" s="387"/>
      <c r="H51" s="387"/>
      <c r="I51" s="387"/>
      <c r="J51" s="374">
        <f>F51+G51+H51+I51</f>
        <v>3600</v>
      </c>
      <c r="L51" s="219"/>
      <c r="M51" s="219"/>
    </row>
    <row r="52" spans="2:12" ht="13.5" thickBot="1">
      <c r="B52" s="534"/>
      <c r="C52" s="549"/>
      <c r="D52" s="68"/>
      <c r="E52" s="55"/>
      <c r="F52" s="55"/>
      <c r="G52" s="389"/>
      <c r="H52" s="389"/>
      <c r="I52" s="389"/>
      <c r="J52" s="383">
        <f>F52+G52+H52+I52</f>
        <v>0</v>
      </c>
      <c r="L52" s="219"/>
    </row>
    <row r="53" spans="2:10" ht="15.75" thickBot="1">
      <c r="B53" s="152" t="s">
        <v>274</v>
      </c>
      <c r="C53" s="540" t="s">
        <v>38</v>
      </c>
      <c r="D53" s="540"/>
      <c r="E53" s="41">
        <v>92860</v>
      </c>
      <c r="F53" s="41">
        <f>SUM(F54:F55)</f>
        <v>47200</v>
      </c>
      <c r="G53" s="41">
        <f>SUM(G54:G55)</f>
        <v>0</v>
      </c>
      <c r="H53" s="41">
        <f>SUM(H54:H55)</f>
        <v>0</v>
      </c>
      <c r="I53" s="41">
        <f>SUM(I54:I55)</f>
        <v>0</v>
      </c>
      <c r="J53" s="347">
        <f>SUM(J54:J55)</f>
        <v>47200</v>
      </c>
    </row>
    <row r="54" spans="2:10" ht="12.75">
      <c r="B54" s="533"/>
      <c r="C54" s="548"/>
      <c r="D54" s="67" t="s">
        <v>216</v>
      </c>
      <c r="E54" s="53"/>
      <c r="F54" s="53"/>
      <c r="G54" s="387"/>
      <c r="H54" s="387"/>
      <c r="I54" s="387"/>
      <c r="J54" s="383">
        <f>F54+G54+H54+I54</f>
        <v>0</v>
      </c>
    </row>
    <row r="55" spans="2:15" ht="13.5" thickBot="1">
      <c r="B55" s="545"/>
      <c r="C55" s="550"/>
      <c r="D55" s="71" t="s">
        <v>309</v>
      </c>
      <c r="E55" s="57"/>
      <c r="F55" s="57">
        <v>47200</v>
      </c>
      <c r="G55" s="289"/>
      <c r="H55" s="289"/>
      <c r="I55" s="289"/>
      <c r="J55" s="383">
        <f>F55+G55+H55+I55</f>
        <v>47200</v>
      </c>
      <c r="O55" s="219"/>
    </row>
    <row r="56" spans="2:10" ht="15.75" hidden="1" thickBot="1">
      <c r="B56" s="190" t="s">
        <v>268</v>
      </c>
      <c r="C56" s="435" t="s">
        <v>41</v>
      </c>
      <c r="D56" s="456"/>
      <c r="E56" s="87">
        <v>0</v>
      </c>
      <c r="F56" s="87">
        <f>F57</f>
        <v>0</v>
      </c>
      <c r="G56" s="333"/>
      <c r="H56" s="333"/>
      <c r="I56" s="333"/>
      <c r="J56" s="354">
        <f>IF(E56=0,0,ROUND(F56/E56,2))</f>
        <v>0</v>
      </c>
    </row>
    <row r="57" spans="2:10" ht="13.5" hidden="1" thickBot="1">
      <c r="B57" s="150"/>
      <c r="C57" s="83"/>
      <c r="D57" s="234" t="s">
        <v>229</v>
      </c>
      <c r="E57" s="206">
        <v>0</v>
      </c>
      <c r="F57" s="206"/>
      <c r="G57" s="290"/>
      <c r="H57" s="290"/>
      <c r="I57" s="290"/>
      <c r="J57" s="376">
        <f>IF(E57=0,0,ROUND(F57/E57,2))</f>
        <v>0</v>
      </c>
    </row>
    <row r="58" spans="2:10" ht="15.75" thickBot="1">
      <c r="B58" s="189" t="s">
        <v>152</v>
      </c>
      <c r="C58" s="541" t="s">
        <v>42</v>
      </c>
      <c r="D58" s="541"/>
      <c r="E58" s="41">
        <v>2439511</v>
      </c>
      <c r="F58" s="41">
        <f>SUM(F59:F65)</f>
        <v>352445</v>
      </c>
      <c r="G58" s="41">
        <f>SUM(G59:G65)</f>
        <v>0</v>
      </c>
      <c r="H58" s="41">
        <f>SUM(H59:H65)</f>
        <v>0</v>
      </c>
      <c r="I58" s="41">
        <f>SUM(I59:I65)</f>
        <v>0</v>
      </c>
      <c r="J58" s="347">
        <f>SUM(J59:J65)</f>
        <v>352445</v>
      </c>
    </row>
    <row r="59" spans="1:15" s="211" customFormat="1" ht="12.75">
      <c r="A59" s="188"/>
      <c r="B59" s="542"/>
      <c r="C59" s="548"/>
      <c r="D59" s="68" t="s">
        <v>286</v>
      </c>
      <c r="E59" s="55"/>
      <c r="F59" s="55">
        <v>10000</v>
      </c>
      <c r="G59" s="388"/>
      <c r="H59" s="388"/>
      <c r="I59" s="388"/>
      <c r="J59" s="383">
        <f aca="true" t="shared" si="2" ref="J59:J64">F59+G59+H59+I59</f>
        <v>10000</v>
      </c>
      <c r="L59" s="308"/>
      <c r="M59" s="308"/>
      <c r="O59" s="308"/>
    </row>
    <row r="60" spans="2:10" s="211" customFormat="1" ht="12.75">
      <c r="B60" s="543"/>
      <c r="C60" s="549"/>
      <c r="D60" s="68" t="s">
        <v>339</v>
      </c>
      <c r="E60" s="55"/>
      <c r="F60" s="55">
        <v>2782</v>
      </c>
      <c r="G60" s="388"/>
      <c r="H60" s="388"/>
      <c r="I60" s="388"/>
      <c r="J60" s="383">
        <f t="shared" si="2"/>
        <v>2782</v>
      </c>
    </row>
    <row r="61" spans="2:12" ht="12.75">
      <c r="B61" s="543"/>
      <c r="C61" s="549"/>
      <c r="D61" s="68" t="s">
        <v>237</v>
      </c>
      <c r="E61" s="55"/>
      <c r="F61" s="55">
        <v>194394</v>
      </c>
      <c r="G61" s="388"/>
      <c r="H61" s="388"/>
      <c r="I61" s="388"/>
      <c r="J61" s="383">
        <f t="shared" si="2"/>
        <v>194394</v>
      </c>
      <c r="L61" s="219"/>
    </row>
    <row r="62" spans="2:13" ht="12.75">
      <c r="B62" s="543"/>
      <c r="C62" s="549"/>
      <c r="D62" s="68" t="s">
        <v>280</v>
      </c>
      <c r="E62" s="55"/>
      <c r="F62" s="55">
        <v>10000</v>
      </c>
      <c r="G62" s="388"/>
      <c r="H62" s="388"/>
      <c r="I62" s="388"/>
      <c r="J62" s="383">
        <f t="shared" si="2"/>
        <v>10000</v>
      </c>
      <c r="L62" s="219"/>
      <c r="M62" s="219"/>
    </row>
    <row r="63" spans="2:12" ht="12.75">
      <c r="B63" s="543"/>
      <c r="C63" s="549"/>
      <c r="D63" s="68" t="s">
        <v>238</v>
      </c>
      <c r="E63" s="55"/>
      <c r="F63" s="55">
        <v>125269</v>
      </c>
      <c r="G63" s="388"/>
      <c r="H63" s="388"/>
      <c r="I63" s="388"/>
      <c r="J63" s="383">
        <f t="shared" si="2"/>
        <v>125269</v>
      </c>
      <c r="L63" s="219"/>
    </row>
    <row r="64" spans="2:10" ht="12.75">
      <c r="B64" s="543"/>
      <c r="C64" s="549"/>
      <c r="D64" s="68" t="s">
        <v>350</v>
      </c>
      <c r="E64" s="86"/>
      <c r="F64" s="86">
        <v>10000</v>
      </c>
      <c r="G64" s="389"/>
      <c r="H64" s="389"/>
      <c r="I64" s="389"/>
      <c r="J64" s="383">
        <f t="shared" si="2"/>
        <v>10000</v>
      </c>
    </row>
    <row r="65" spans="2:10" ht="13.5" thickBot="1">
      <c r="B65" s="544"/>
      <c r="C65" s="550"/>
      <c r="D65" s="85" t="s">
        <v>280</v>
      </c>
      <c r="E65" s="86">
        <v>0</v>
      </c>
      <c r="F65" s="86">
        <v>0</v>
      </c>
      <c r="G65" s="389"/>
      <c r="H65" s="389"/>
      <c r="I65" s="389"/>
      <c r="J65" s="376">
        <f>IF(E65=0,0,ROUND(F65/E65,2))</f>
        <v>0</v>
      </c>
    </row>
    <row r="66" spans="2:10" ht="15.75" thickBot="1">
      <c r="B66" s="88" t="s">
        <v>72</v>
      </c>
      <c r="C66" s="435" t="s">
        <v>45</v>
      </c>
      <c r="D66" s="456"/>
      <c r="E66" s="81">
        <v>104543</v>
      </c>
      <c r="F66" s="41">
        <f>F67+F68</f>
        <v>66000</v>
      </c>
      <c r="G66" s="41">
        <f>G67+G68</f>
        <v>0</v>
      </c>
      <c r="H66" s="41">
        <f>H67+H68</f>
        <v>0</v>
      </c>
      <c r="I66" s="41">
        <f>I67+I68</f>
        <v>0</v>
      </c>
      <c r="J66" s="347">
        <f>J67+J68</f>
        <v>66000</v>
      </c>
    </row>
    <row r="67" spans="2:10" ht="12.75" hidden="1">
      <c r="B67" s="150"/>
      <c r="C67" s="83"/>
      <c r="D67" s="67" t="s">
        <v>271</v>
      </c>
      <c r="E67" s="53"/>
      <c r="F67" s="53"/>
      <c r="G67" s="288"/>
      <c r="H67" s="288"/>
      <c r="I67" s="288"/>
      <c r="J67" s="376">
        <f>IF(E67=0,0,ROUND(F67/E67,2))</f>
        <v>0</v>
      </c>
    </row>
    <row r="68" spans="2:10" ht="13.5" thickBot="1">
      <c r="B68" s="150"/>
      <c r="C68" s="83"/>
      <c r="D68" s="4" t="s">
        <v>285</v>
      </c>
      <c r="E68" s="1">
        <v>0</v>
      </c>
      <c r="F68" s="1">
        <v>66000</v>
      </c>
      <c r="G68" s="290"/>
      <c r="H68" s="290"/>
      <c r="I68" s="290"/>
      <c r="J68" s="383">
        <f>F68+G68+H68+I68</f>
        <v>66000</v>
      </c>
    </row>
    <row r="69" spans="2:10" ht="17.25" thickBot="1" thickTop="1">
      <c r="B69" s="538" t="s">
        <v>153</v>
      </c>
      <c r="C69" s="539"/>
      <c r="D69" s="539"/>
      <c r="E69" s="98">
        <f aca="true" t="shared" si="3" ref="E69:J69">E58+E50+E53+E46+E36+E33+E29+E27+E23+E19+E10+E7+E4+E56+E66</f>
        <v>8078319</v>
      </c>
      <c r="F69" s="98">
        <f t="shared" si="3"/>
        <v>8343691</v>
      </c>
      <c r="G69" s="98">
        <f t="shared" si="3"/>
        <v>0</v>
      </c>
      <c r="H69" s="98">
        <f t="shared" si="3"/>
        <v>0</v>
      </c>
      <c r="I69" s="98">
        <f t="shared" si="3"/>
        <v>0</v>
      </c>
      <c r="J69" s="363">
        <f t="shared" si="3"/>
        <v>8343691</v>
      </c>
    </row>
    <row r="70" ht="13.5" thickTop="1"/>
    <row r="72" ht="12.75">
      <c r="E72" s="265"/>
    </row>
    <row r="73" spans="6:12" ht="12.75">
      <c r="F73" s="309"/>
      <c r="G73" s="309"/>
      <c r="H73" s="309"/>
      <c r="I73" s="309"/>
      <c r="L73" s="219"/>
    </row>
    <row r="75" ht="12.75">
      <c r="E75" s="265"/>
    </row>
  </sheetData>
  <sheetProtection/>
  <mergeCells count="38">
    <mergeCell ref="B34:B35"/>
    <mergeCell ref="B1:J1"/>
    <mergeCell ref="D2:D3"/>
    <mergeCell ref="B2:B3"/>
    <mergeCell ref="E2:E3"/>
    <mergeCell ref="C2:C3"/>
    <mergeCell ref="F2:F3"/>
    <mergeCell ref="J2:J3"/>
    <mergeCell ref="C59:C65"/>
    <mergeCell ref="G2:I2"/>
    <mergeCell ref="C51:C52"/>
    <mergeCell ref="C54:C55"/>
    <mergeCell ref="C27:D27"/>
    <mergeCell ref="C23:D23"/>
    <mergeCell ref="C5:C6"/>
    <mergeCell ref="C19:D19"/>
    <mergeCell ref="C7:D7"/>
    <mergeCell ref="C37:C45"/>
    <mergeCell ref="B54:B55"/>
    <mergeCell ref="B5:B6"/>
    <mergeCell ref="C10:D10"/>
    <mergeCell ref="C33:D33"/>
    <mergeCell ref="C29:D29"/>
    <mergeCell ref="B11:B18"/>
    <mergeCell ref="C46:D46"/>
    <mergeCell ref="B37:B45"/>
    <mergeCell ref="C34:C35"/>
    <mergeCell ref="C36:D36"/>
    <mergeCell ref="B51:B52"/>
    <mergeCell ref="C4:D4"/>
    <mergeCell ref="C11:C18"/>
    <mergeCell ref="B69:D69"/>
    <mergeCell ref="C66:D66"/>
    <mergeCell ref="C56:D56"/>
    <mergeCell ref="C50:D50"/>
    <mergeCell ref="C53:D53"/>
    <mergeCell ref="C58:D58"/>
    <mergeCell ref="B59:B65"/>
  </mergeCells>
  <printOptions/>
  <pageMargins left="0.33" right="0.16" top="0.34" bottom="0.75" header="0.3" footer="0.3"/>
  <pageSetup horizontalDpi="300" verticalDpi="300" orientation="portrait" paperSize="9" scale="88" r:id="rId1"/>
  <ignoredErrors>
    <ignoredError sqref="B27 B29 B33:B34 B7 B19 B10" twoDigitTextYear="1"/>
    <ignoredError sqref="J50 J53:J5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P27"/>
  <sheetViews>
    <sheetView showGridLines="0" zoomScalePageLayoutView="0" workbookViewId="0" topLeftCell="B1">
      <selection activeCell="G19" sqref="G19:H19"/>
    </sheetView>
  </sheetViews>
  <sheetFormatPr defaultColWidth="9.140625" defaultRowHeight="12.75"/>
  <cols>
    <col min="1" max="1" width="0.85546875" style="0" hidden="1" customWidth="1"/>
    <col min="2" max="2" width="9.00390625" style="0" customWidth="1"/>
    <col min="3" max="3" width="8.140625" style="0" customWidth="1"/>
    <col min="4" max="4" width="38.00390625" style="0" customWidth="1"/>
    <col min="5" max="5" width="11.7109375" style="0" hidden="1" customWidth="1"/>
    <col min="6" max="6" width="10.140625" style="0" customWidth="1"/>
    <col min="7" max="12" width="4.140625" style="0" customWidth="1"/>
    <col min="13" max="13" width="11.57421875" style="0" customWidth="1"/>
  </cols>
  <sheetData>
    <row r="1" spans="2:13" ht="12.75">
      <c r="B1" s="527" t="s">
        <v>171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2:13" ht="13.5" thickBot="1">
      <c r="B2" s="450" t="s">
        <v>172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2:13" ht="12.75" customHeight="1" thickBot="1" thickTop="1">
      <c r="B3" s="451" t="s">
        <v>112</v>
      </c>
      <c r="C3" s="448" t="s">
        <v>60</v>
      </c>
      <c r="D3" s="446" t="s">
        <v>127</v>
      </c>
      <c r="E3" s="425" t="s">
        <v>330</v>
      </c>
      <c r="F3" s="446" t="s">
        <v>331</v>
      </c>
      <c r="G3" s="430" t="s">
        <v>351</v>
      </c>
      <c r="H3" s="431"/>
      <c r="I3" s="431"/>
      <c r="J3" s="431"/>
      <c r="K3" s="431"/>
      <c r="L3" s="519"/>
      <c r="M3" s="441" t="s">
        <v>332</v>
      </c>
    </row>
    <row r="4" spans="2:13" ht="27" customHeight="1" thickBot="1">
      <c r="B4" s="452"/>
      <c r="C4" s="429"/>
      <c r="D4" s="447"/>
      <c r="E4" s="426"/>
      <c r="F4" s="447"/>
      <c r="G4" s="571" t="s">
        <v>328</v>
      </c>
      <c r="H4" s="593"/>
      <c r="I4" s="572"/>
      <c r="J4" s="571" t="s">
        <v>329</v>
      </c>
      <c r="K4" s="593"/>
      <c r="L4" s="572"/>
      <c r="M4" s="442"/>
    </row>
    <row r="5" spans="2:13" ht="14.25" thickBot="1" thickTop="1">
      <c r="B5" s="209">
        <v>519</v>
      </c>
      <c r="C5" s="573" t="s">
        <v>165</v>
      </c>
      <c r="D5" s="574"/>
      <c r="E5" s="210">
        <f>SUM(E6:E7)</f>
        <v>1815123</v>
      </c>
      <c r="F5" s="210">
        <f>SUM(F6:F7)</f>
        <v>773802</v>
      </c>
      <c r="G5" s="594">
        <f>SUM(G6:I7)</f>
        <v>0</v>
      </c>
      <c r="H5" s="595"/>
      <c r="I5" s="595"/>
      <c r="J5" s="594">
        <f>SUM(J6:L7)</f>
        <v>0</v>
      </c>
      <c r="K5" s="595"/>
      <c r="L5" s="596"/>
      <c r="M5" s="394">
        <f>SUM(M6:M7)</f>
        <v>773802</v>
      </c>
    </row>
    <row r="6" spans="2:13" ht="12.75">
      <c r="B6" s="432"/>
      <c r="C6" s="138"/>
      <c r="D6" s="67" t="s">
        <v>166</v>
      </c>
      <c r="E6" s="67">
        <v>726741</v>
      </c>
      <c r="F6" s="53"/>
      <c r="G6" s="590"/>
      <c r="H6" s="591"/>
      <c r="I6" s="591"/>
      <c r="J6" s="590"/>
      <c r="K6" s="591"/>
      <c r="L6" s="592"/>
      <c r="M6" s="395">
        <f>F6+G6+J6</f>
        <v>0</v>
      </c>
    </row>
    <row r="7" spans="2:15" ht="13.5" thickBot="1">
      <c r="B7" s="437"/>
      <c r="C7" s="139"/>
      <c r="D7" s="71" t="s">
        <v>167</v>
      </c>
      <c r="E7" s="71">
        <v>1088382</v>
      </c>
      <c r="F7" s="409">
        <f>842320-5070+3086+1708-8654-23000-3555-25715-7318</f>
        <v>773802</v>
      </c>
      <c r="G7" s="577"/>
      <c r="H7" s="578"/>
      <c r="I7" s="578"/>
      <c r="J7" s="577"/>
      <c r="K7" s="578"/>
      <c r="L7" s="580"/>
      <c r="M7" s="396">
        <f>F7+G7+J7</f>
        <v>773802</v>
      </c>
      <c r="O7" s="51"/>
    </row>
    <row r="8" spans="2:16" ht="13.5" thickBot="1">
      <c r="B8" s="153">
        <v>450</v>
      </c>
      <c r="C8" s="585" t="s">
        <v>108</v>
      </c>
      <c r="D8" s="586"/>
      <c r="E8" s="3">
        <f>SUM(E9:E14)</f>
        <v>583007</v>
      </c>
      <c r="F8" s="3">
        <f>SUM(F9:F14)</f>
        <v>1058771</v>
      </c>
      <c r="G8" s="587">
        <f>SUM(G9:I14)</f>
        <v>0</v>
      </c>
      <c r="H8" s="588"/>
      <c r="I8" s="588"/>
      <c r="J8" s="587">
        <f>SUM(J9:L14)</f>
        <v>0</v>
      </c>
      <c r="K8" s="588"/>
      <c r="L8" s="589"/>
      <c r="M8" s="397">
        <f>SUM(M9:M14)</f>
        <v>1058771</v>
      </c>
      <c r="O8" s="42"/>
      <c r="P8" s="42"/>
    </row>
    <row r="9" spans="2:13" ht="12.75">
      <c r="B9" s="432"/>
      <c r="C9" s="138"/>
      <c r="D9" s="140" t="s">
        <v>175</v>
      </c>
      <c r="E9" s="140">
        <v>49500</v>
      </c>
      <c r="F9" s="410">
        <v>27000</v>
      </c>
      <c r="G9" s="590"/>
      <c r="H9" s="591"/>
      <c r="I9" s="591"/>
      <c r="J9" s="590"/>
      <c r="K9" s="591"/>
      <c r="L9" s="592"/>
      <c r="M9" s="395">
        <f aca="true" t="shared" si="0" ref="M9:M14">F9+G9+J9</f>
        <v>27000</v>
      </c>
    </row>
    <row r="10" spans="2:13" ht="12.75">
      <c r="B10" s="433"/>
      <c r="C10" s="191"/>
      <c r="D10" s="192" t="s">
        <v>168</v>
      </c>
      <c r="E10" s="192">
        <v>0</v>
      </c>
      <c r="F10" s="411">
        <v>877786</v>
      </c>
      <c r="G10" s="581"/>
      <c r="H10" s="582"/>
      <c r="I10" s="582"/>
      <c r="J10" s="581"/>
      <c r="K10" s="582"/>
      <c r="L10" s="583"/>
      <c r="M10" s="398">
        <f t="shared" si="0"/>
        <v>877786</v>
      </c>
    </row>
    <row r="11" spans="2:16" ht="12.75" hidden="1">
      <c r="B11" s="433"/>
      <c r="C11" s="191"/>
      <c r="D11" s="192" t="s">
        <v>168</v>
      </c>
      <c r="E11" s="192">
        <v>325844</v>
      </c>
      <c r="F11" s="65">
        <v>0</v>
      </c>
      <c r="G11" s="581"/>
      <c r="H11" s="582"/>
      <c r="I11" s="583"/>
      <c r="J11" s="581"/>
      <c r="K11" s="582"/>
      <c r="L11" s="583"/>
      <c r="M11" s="398">
        <f>F11+G11+J11</f>
        <v>0</v>
      </c>
      <c r="N11" s="42"/>
      <c r="P11" s="42"/>
    </row>
    <row r="12" spans="2:13" ht="12.75">
      <c r="B12" s="433"/>
      <c r="C12" s="191"/>
      <c r="D12" s="192" t="s">
        <v>169</v>
      </c>
      <c r="E12" s="192">
        <v>11660</v>
      </c>
      <c r="F12" s="65">
        <v>0</v>
      </c>
      <c r="G12" s="581"/>
      <c r="H12" s="582"/>
      <c r="I12" s="582"/>
      <c r="J12" s="581"/>
      <c r="K12" s="582"/>
      <c r="L12" s="583"/>
      <c r="M12" s="398">
        <f>F12+G12+J12</f>
        <v>0</v>
      </c>
    </row>
    <row r="13" spans="2:13" ht="12.75">
      <c r="B13" s="433"/>
      <c r="C13" s="141"/>
      <c r="D13" s="142" t="s">
        <v>201</v>
      </c>
      <c r="E13" s="142">
        <v>0</v>
      </c>
      <c r="F13" s="55">
        <v>0</v>
      </c>
      <c r="G13" s="581"/>
      <c r="H13" s="582"/>
      <c r="I13" s="582"/>
      <c r="J13" s="581"/>
      <c r="K13" s="582"/>
      <c r="L13" s="583"/>
      <c r="M13" s="399">
        <f t="shared" si="0"/>
        <v>0</v>
      </c>
    </row>
    <row r="14" spans="2:14" ht="13.5" thickBot="1">
      <c r="B14" s="434"/>
      <c r="C14" s="141"/>
      <c r="D14" s="142" t="s">
        <v>174</v>
      </c>
      <c r="E14" s="142">
        <v>196003</v>
      </c>
      <c r="F14" s="55">
        <v>153985</v>
      </c>
      <c r="G14" s="577"/>
      <c r="H14" s="578"/>
      <c r="I14" s="578"/>
      <c r="J14" s="577"/>
      <c r="K14" s="578"/>
      <c r="L14" s="580"/>
      <c r="M14" s="399">
        <f t="shared" si="0"/>
        <v>153985</v>
      </c>
      <c r="N14" s="42"/>
    </row>
    <row r="15" spans="2:13" ht="14.25" thickBot="1" thickTop="1">
      <c r="B15" s="563" t="s">
        <v>170</v>
      </c>
      <c r="C15" s="564"/>
      <c r="D15" s="565"/>
      <c r="E15" s="205">
        <f>E8+E5</f>
        <v>2398130</v>
      </c>
      <c r="F15" s="205">
        <f>F8+F5</f>
        <v>1832573</v>
      </c>
      <c r="G15" s="584">
        <f>G8+G5</f>
        <v>0</v>
      </c>
      <c r="H15" s="584"/>
      <c r="I15" s="584"/>
      <c r="J15" s="584">
        <f>J8+J5</f>
        <v>0</v>
      </c>
      <c r="K15" s="584"/>
      <c r="L15" s="584"/>
      <c r="M15" s="400">
        <f>M8+M5</f>
        <v>1832573</v>
      </c>
    </row>
    <row r="16" spans="2:13" ht="13.5" thickTop="1">
      <c r="B16" s="579"/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</row>
    <row r="17" spans="2:13" ht="13.5" thickBot="1">
      <c r="B17" s="554" t="s">
        <v>173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</row>
    <row r="18" spans="2:13" ht="13.5" customHeight="1" thickBot="1" thickTop="1">
      <c r="B18" s="566" t="s">
        <v>59</v>
      </c>
      <c r="C18" s="515" t="s">
        <v>60</v>
      </c>
      <c r="D18" s="517" t="s">
        <v>61</v>
      </c>
      <c r="E18" s="425" t="s">
        <v>330</v>
      </c>
      <c r="F18" s="446" t="s">
        <v>331</v>
      </c>
      <c r="G18" s="430" t="s">
        <v>351</v>
      </c>
      <c r="H18" s="431"/>
      <c r="I18" s="431"/>
      <c r="J18" s="431"/>
      <c r="K18" s="431"/>
      <c r="L18" s="519"/>
      <c r="M18" s="441" t="s">
        <v>332</v>
      </c>
    </row>
    <row r="19" spans="2:13" ht="24" customHeight="1" thickBot="1">
      <c r="B19" s="567"/>
      <c r="C19" s="516"/>
      <c r="D19" s="518"/>
      <c r="E19" s="426"/>
      <c r="F19" s="447"/>
      <c r="G19" s="571" t="s">
        <v>324</v>
      </c>
      <c r="H19" s="572"/>
      <c r="I19" s="571" t="s">
        <v>325</v>
      </c>
      <c r="J19" s="572"/>
      <c r="K19" s="571" t="s">
        <v>326</v>
      </c>
      <c r="L19" s="572"/>
      <c r="M19" s="442"/>
    </row>
    <row r="20" spans="2:13" ht="14.25" thickBot="1" thickTop="1">
      <c r="B20" s="157" t="s">
        <v>6</v>
      </c>
      <c r="C20" s="573" t="s">
        <v>165</v>
      </c>
      <c r="D20" s="574"/>
      <c r="E20" s="195">
        <f>SUM(E21:E26)</f>
        <v>282113</v>
      </c>
      <c r="F20" s="195">
        <f>SUM(F21:F26)</f>
        <v>194518</v>
      </c>
      <c r="G20" s="575">
        <f>SUM(G21:H26)</f>
        <v>0</v>
      </c>
      <c r="H20" s="576"/>
      <c r="I20" s="575">
        <f>SUM(I21:J26)</f>
        <v>0</v>
      </c>
      <c r="J20" s="576"/>
      <c r="K20" s="575">
        <f>SUM(K21:L26)</f>
        <v>0</v>
      </c>
      <c r="L20" s="576"/>
      <c r="M20" s="401">
        <f>SUM(M21:M26)</f>
        <v>194518</v>
      </c>
    </row>
    <row r="21" spans="2:13" ht="12.75">
      <c r="B21" s="560"/>
      <c r="C21" s="154"/>
      <c r="D21" s="154" t="s">
        <v>185</v>
      </c>
      <c r="E21" s="154">
        <v>7489</v>
      </c>
      <c r="F21" s="298">
        <f>263172-120830</f>
        <v>142342</v>
      </c>
      <c r="G21" s="568"/>
      <c r="H21" s="570"/>
      <c r="I21" s="568"/>
      <c r="J21" s="570"/>
      <c r="K21" s="568"/>
      <c r="L21" s="569"/>
      <c r="M21" s="402">
        <f aca="true" t="shared" si="1" ref="M21:M26">F21+G21+I21+K21</f>
        <v>142342</v>
      </c>
    </row>
    <row r="22" spans="2:13" ht="12.75">
      <c r="B22" s="561"/>
      <c r="C22" s="218"/>
      <c r="D22" s="403" t="s">
        <v>266</v>
      </c>
      <c r="E22" s="403">
        <v>214562</v>
      </c>
      <c r="F22" s="286"/>
      <c r="G22" s="557"/>
      <c r="H22" s="558"/>
      <c r="I22" s="557"/>
      <c r="J22" s="558"/>
      <c r="K22" s="557"/>
      <c r="L22" s="559"/>
      <c r="M22" s="404">
        <f t="shared" si="1"/>
        <v>0</v>
      </c>
    </row>
    <row r="23" spans="2:13" ht="12.75">
      <c r="B23" s="561"/>
      <c r="C23" s="155"/>
      <c r="D23" s="405" t="s">
        <v>246</v>
      </c>
      <c r="E23" s="405">
        <v>52600</v>
      </c>
      <c r="F23" s="297">
        <v>52176</v>
      </c>
      <c r="G23" s="557"/>
      <c r="H23" s="558"/>
      <c r="I23" s="557"/>
      <c r="J23" s="558"/>
      <c r="K23" s="557"/>
      <c r="L23" s="559"/>
      <c r="M23" s="404">
        <f t="shared" si="1"/>
        <v>52176</v>
      </c>
    </row>
    <row r="24" spans="2:13" s="199" customFormat="1" ht="12.75">
      <c r="B24" s="561"/>
      <c r="C24" s="198"/>
      <c r="D24" s="200" t="s">
        <v>213</v>
      </c>
      <c r="E24" s="200">
        <v>7462</v>
      </c>
      <c r="F24" s="239"/>
      <c r="G24" s="557"/>
      <c r="H24" s="558"/>
      <c r="I24" s="557"/>
      <c r="J24" s="558"/>
      <c r="K24" s="557"/>
      <c r="L24" s="559"/>
      <c r="M24" s="404">
        <f t="shared" si="1"/>
        <v>0</v>
      </c>
    </row>
    <row r="25" spans="2:13" ht="12.75">
      <c r="B25" s="561"/>
      <c r="C25" s="155"/>
      <c r="D25" s="155"/>
      <c r="E25" s="155">
        <v>0</v>
      </c>
      <c r="F25" s="196"/>
      <c r="G25" s="557"/>
      <c r="H25" s="558"/>
      <c r="I25" s="557"/>
      <c r="J25" s="558"/>
      <c r="K25" s="557"/>
      <c r="L25" s="559"/>
      <c r="M25" s="406">
        <f t="shared" si="1"/>
        <v>0</v>
      </c>
    </row>
    <row r="26" spans="2:13" ht="13.5" thickBot="1">
      <c r="B26" s="562"/>
      <c r="C26" s="156"/>
      <c r="D26" s="156"/>
      <c r="E26" s="156">
        <v>0</v>
      </c>
      <c r="F26" s="197"/>
      <c r="G26" s="557"/>
      <c r="H26" s="558"/>
      <c r="I26" s="557"/>
      <c r="J26" s="558"/>
      <c r="K26" s="557"/>
      <c r="L26" s="559"/>
      <c r="M26" s="407">
        <f t="shared" si="1"/>
        <v>0</v>
      </c>
    </row>
    <row r="27" spans="2:13" ht="14.25" thickBot="1" thickTop="1">
      <c r="B27" s="563" t="s">
        <v>170</v>
      </c>
      <c r="C27" s="564"/>
      <c r="D27" s="565"/>
      <c r="E27" s="279">
        <v>67551</v>
      </c>
      <c r="F27" s="205">
        <f>F20</f>
        <v>194518</v>
      </c>
      <c r="G27" s="555">
        <f>SUM(G21:H26)</f>
        <v>0</v>
      </c>
      <c r="H27" s="556"/>
      <c r="I27" s="555">
        <f>SUM(I21:J26)</f>
        <v>0</v>
      </c>
      <c r="J27" s="556"/>
      <c r="K27" s="555">
        <f>SUM(K21:L26)</f>
        <v>0</v>
      </c>
      <c r="L27" s="556"/>
      <c r="M27" s="408">
        <f>M20</f>
        <v>194518</v>
      </c>
    </row>
    <row r="28" ht="13.5" thickTop="1"/>
  </sheetData>
  <sheetProtection/>
  <mergeCells count="77">
    <mergeCell ref="J4:L4"/>
    <mergeCell ref="G5:I5"/>
    <mergeCell ref="J5:L5"/>
    <mergeCell ref="B6:B7"/>
    <mergeCell ref="G6:I6"/>
    <mergeCell ref="J6:L6"/>
    <mergeCell ref="G7:I7"/>
    <mergeCell ref="J7:L7"/>
    <mergeCell ref="C5:D5"/>
    <mergeCell ref="B1:M1"/>
    <mergeCell ref="B2:M2"/>
    <mergeCell ref="B3:B4"/>
    <mergeCell ref="C3:C4"/>
    <mergeCell ref="D3:D4"/>
    <mergeCell ref="E3:E4"/>
    <mergeCell ref="F3:F4"/>
    <mergeCell ref="G3:L3"/>
    <mergeCell ref="M3:M4"/>
    <mergeCell ref="G4:I4"/>
    <mergeCell ref="C8:D8"/>
    <mergeCell ref="G8:I8"/>
    <mergeCell ref="J8:L8"/>
    <mergeCell ref="B9:B14"/>
    <mergeCell ref="G9:I9"/>
    <mergeCell ref="J9:L9"/>
    <mergeCell ref="G10:I10"/>
    <mergeCell ref="J10:L10"/>
    <mergeCell ref="G11:I11"/>
    <mergeCell ref="J11:L11"/>
    <mergeCell ref="F18:F19"/>
    <mergeCell ref="G15:I15"/>
    <mergeCell ref="J15:L15"/>
    <mergeCell ref="C18:C19"/>
    <mergeCell ref="G18:L18"/>
    <mergeCell ref="G12:I12"/>
    <mergeCell ref="J12:L12"/>
    <mergeCell ref="G13:I13"/>
    <mergeCell ref="J13:L13"/>
    <mergeCell ref="G14:I14"/>
    <mergeCell ref="B16:M16"/>
    <mergeCell ref="B17:M17"/>
    <mergeCell ref="B15:D15"/>
    <mergeCell ref="J14:L14"/>
    <mergeCell ref="C20:D20"/>
    <mergeCell ref="G20:H20"/>
    <mergeCell ref="I20:J20"/>
    <mergeCell ref="K20:L20"/>
    <mergeCell ref="M18:M19"/>
    <mergeCell ref="G19:H19"/>
    <mergeCell ref="I19:J19"/>
    <mergeCell ref="K19:L19"/>
    <mergeCell ref="B18:B19"/>
    <mergeCell ref="K24:L24"/>
    <mergeCell ref="K21:L21"/>
    <mergeCell ref="G22:H22"/>
    <mergeCell ref="D18:D19"/>
    <mergeCell ref="E18:E19"/>
    <mergeCell ref="I22:J22"/>
    <mergeCell ref="K22:L22"/>
    <mergeCell ref="G21:H21"/>
    <mergeCell ref="I21:J21"/>
    <mergeCell ref="K23:L23"/>
    <mergeCell ref="B21:B26"/>
    <mergeCell ref="K27:L27"/>
    <mergeCell ref="G25:H25"/>
    <mergeCell ref="I25:J25"/>
    <mergeCell ref="K25:L25"/>
    <mergeCell ref="G26:H26"/>
    <mergeCell ref="I26:J26"/>
    <mergeCell ref="K26:L26"/>
    <mergeCell ref="B27:D27"/>
    <mergeCell ref="G27:H27"/>
    <mergeCell ref="I27:J27"/>
    <mergeCell ref="G23:H23"/>
    <mergeCell ref="I23:J23"/>
    <mergeCell ref="G24:H24"/>
    <mergeCell ref="I24:J24"/>
  </mergeCells>
  <printOptions/>
  <pageMargins left="0.16" right="0.15" top="1" bottom="1" header="0.4921259845" footer="0.4921259845"/>
  <pageSetup horizontalDpi="300" verticalDpi="300" orientation="portrait" paperSize="9" scale="90" r:id="rId1"/>
  <ignoredErrors>
    <ignoredError sqref="M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36"/>
  <sheetViews>
    <sheetView showGridLines="0" tabSelected="1" zoomScalePageLayoutView="0" workbookViewId="0" topLeftCell="A10">
      <selection activeCell="A26" sqref="A26:I26"/>
    </sheetView>
  </sheetViews>
  <sheetFormatPr defaultColWidth="9.140625" defaultRowHeight="12.75"/>
  <cols>
    <col min="1" max="1" width="42.7109375" style="0" customWidth="1"/>
    <col min="2" max="2" width="11.57421875" style="0" customWidth="1"/>
    <col min="3" max="8" width="6.00390625" style="0" customWidth="1"/>
    <col min="9" max="9" width="12.00390625" style="0" customWidth="1"/>
    <col min="12" max="12" width="9.7109375" style="0" bestFit="1" customWidth="1"/>
  </cols>
  <sheetData>
    <row r="1" spans="1:9" ht="15">
      <c r="A1" s="621" t="s">
        <v>204</v>
      </c>
      <c r="B1" s="621"/>
      <c r="C1" s="621"/>
      <c r="D1" s="621"/>
      <c r="E1" s="621"/>
      <c r="F1" s="621"/>
      <c r="G1" s="621"/>
      <c r="H1" s="621"/>
      <c r="I1" s="621"/>
    </row>
    <row r="2" spans="1:9" ht="13.5" thickBot="1">
      <c r="A2" s="605"/>
      <c r="B2" s="605"/>
      <c r="C2" s="605"/>
      <c r="D2" s="605"/>
      <c r="E2" s="605"/>
      <c r="F2" s="605"/>
      <c r="G2" s="605"/>
      <c r="H2" s="605"/>
      <c r="I2" s="605"/>
    </row>
    <row r="3" spans="1:9" ht="13.5" customHeight="1" thickTop="1">
      <c r="A3" s="622" t="s">
        <v>127</v>
      </c>
      <c r="B3" s="446" t="s">
        <v>331</v>
      </c>
      <c r="C3" s="626" t="s">
        <v>352</v>
      </c>
      <c r="D3" s="627"/>
      <c r="E3" s="627"/>
      <c r="F3" s="627"/>
      <c r="G3" s="627"/>
      <c r="H3" s="628"/>
      <c r="I3" s="441" t="s">
        <v>332</v>
      </c>
    </row>
    <row r="4" spans="1:9" ht="15" customHeight="1">
      <c r="A4" s="623"/>
      <c r="B4" s="625"/>
      <c r="C4" s="631" t="s">
        <v>333</v>
      </c>
      <c r="D4" s="632"/>
      <c r="E4" s="633"/>
      <c r="F4" s="631" t="s">
        <v>334</v>
      </c>
      <c r="G4" s="632"/>
      <c r="H4" s="633"/>
      <c r="I4" s="630"/>
    </row>
    <row r="5" spans="1:9" ht="13.5" thickBot="1">
      <c r="A5" s="624"/>
      <c r="B5" s="447"/>
      <c r="C5" s="634" t="s">
        <v>324</v>
      </c>
      <c r="D5" s="634"/>
      <c r="E5" s="634" t="s">
        <v>325</v>
      </c>
      <c r="F5" s="634"/>
      <c r="G5" s="629" t="s">
        <v>326</v>
      </c>
      <c r="H5" s="629"/>
      <c r="I5" s="442"/>
    </row>
    <row r="6" spans="1:9" ht="13.5" thickTop="1">
      <c r="A6" s="241" t="s">
        <v>191</v>
      </c>
      <c r="B6" s="242">
        <f>'BEŽNÉ PRÍJMY'!F90</f>
        <v>8958779</v>
      </c>
      <c r="C6" s="611">
        <f>'BEŽNÉ PRÍJMY'!G90</f>
        <v>117514</v>
      </c>
      <c r="D6" s="612"/>
      <c r="E6" s="613"/>
      <c r="F6" s="611">
        <f>'BEŽNÉ PRÍJMY'!H90</f>
        <v>0</v>
      </c>
      <c r="G6" s="612"/>
      <c r="H6" s="613"/>
      <c r="I6" s="412">
        <f>'BEŽNÉ PRÍJMY'!I90</f>
        <v>9076293</v>
      </c>
    </row>
    <row r="7" spans="1:12" ht="13.5" thickBot="1">
      <c r="A7" s="243" t="s">
        <v>192</v>
      </c>
      <c r="B7" s="197">
        <f>'BEŽNÉ VÝDAVKY'!F170</f>
        <v>8681862</v>
      </c>
      <c r="C7" s="635">
        <f>'BEŽNÉ VÝDAVKY'!G170</f>
        <v>0</v>
      </c>
      <c r="D7" s="635"/>
      <c r="E7" s="635">
        <f>'BEŽNÉ VÝDAVKY'!H170</f>
        <v>25803</v>
      </c>
      <c r="F7" s="635"/>
      <c r="G7" s="635">
        <f>'BEŽNÉ VÝDAVKY'!I170</f>
        <v>0</v>
      </c>
      <c r="H7" s="635"/>
      <c r="I7" s="413">
        <f>'BEŽNÉ VÝDAVKY'!J170</f>
        <v>8707665</v>
      </c>
      <c r="L7" s="42"/>
    </row>
    <row r="8" spans="1:12" ht="15.75" customHeight="1" thickBot="1">
      <c r="A8" s="250" t="s">
        <v>193</v>
      </c>
      <c r="B8" s="251">
        <f>B6-B7</f>
        <v>276917</v>
      </c>
      <c r="C8" s="598">
        <f>(C6+F6)-(C7+E7+G7)</f>
        <v>91711</v>
      </c>
      <c r="D8" s="599"/>
      <c r="E8" s="599"/>
      <c r="F8" s="599"/>
      <c r="G8" s="599"/>
      <c r="H8" s="600"/>
      <c r="I8" s="252">
        <f>I6-I7</f>
        <v>368628</v>
      </c>
      <c r="L8" s="42"/>
    </row>
    <row r="9" spans="1:9" ht="14.25" thickBot="1" thickTop="1">
      <c r="A9" s="618"/>
      <c r="B9" s="619"/>
      <c r="C9" s="619"/>
      <c r="D9" s="619"/>
      <c r="E9" s="619"/>
      <c r="F9" s="619"/>
      <c r="G9" s="619"/>
      <c r="H9" s="619"/>
      <c r="I9" s="620"/>
    </row>
    <row r="10" spans="1:9" ht="13.5" thickTop="1">
      <c r="A10" s="241" t="s">
        <v>194</v>
      </c>
      <c r="B10" s="242">
        <f>'KAPITÁLOVÉ PRÍJMY'!F29</f>
        <v>6428719</v>
      </c>
      <c r="C10" s="611">
        <f>'KAPITÁLOVÉ PRÍJMY'!G29</f>
        <v>0</v>
      </c>
      <c r="D10" s="612"/>
      <c r="E10" s="613"/>
      <c r="F10" s="611">
        <f>'KAPITÁLOVÉ PRÍJMY'!H29</f>
        <v>0</v>
      </c>
      <c r="G10" s="612"/>
      <c r="H10" s="613"/>
      <c r="I10" s="412">
        <f>'KAPITÁLOVÉ PRÍJMY'!I29</f>
        <v>6428719</v>
      </c>
    </row>
    <row r="11" spans="1:9" ht="13.5" thickBot="1">
      <c r="A11" s="243" t="s">
        <v>195</v>
      </c>
      <c r="B11" s="197">
        <f>'KAPITÁLVÉ VÝDAVKY'!F69</f>
        <v>8343691</v>
      </c>
      <c r="C11" s="639">
        <f>'KAPITÁLVÉ VÝDAVKY'!G69</f>
        <v>0</v>
      </c>
      <c r="D11" s="640"/>
      <c r="E11" s="639">
        <f>'KAPITÁLVÉ VÝDAVKY'!H69</f>
        <v>0</v>
      </c>
      <c r="F11" s="640"/>
      <c r="G11" s="639">
        <f>'KAPITÁLVÉ VÝDAVKY'!I69</f>
        <v>0</v>
      </c>
      <c r="H11" s="640"/>
      <c r="I11" s="413">
        <f>'KAPITÁLVÉ VÝDAVKY'!J69</f>
        <v>8343691</v>
      </c>
    </row>
    <row r="12" spans="1:9" ht="16.5" customHeight="1" thickBot="1">
      <c r="A12" s="244" t="s">
        <v>196</v>
      </c>
      <c r="B12" s="245">
        <f>B10-B11</f>
        <v>-1914972</v>
      </c>
      <c r="C12" s="601">
        <f>(C10+F10)-(C11+E11+G11)</f>
        <v>0</v>
      </c>
      <c r="D12" s="602"/>
      <c r="E12" s="602"/>
      <c r="F12" s="602"/>
      <c r="G12" s="602"/>
      <c r="H12" s="603"/>
      <c r="I12" s="246">
        <f>I10-I11</f>
        <v>-1914972</v>
      </c>
    </row>
    <row r="13" spans="1:9" ht="14.25" thickBot="1" thickTop="1">
      <c r="A13" s="618"/>
      <c r="B13" s="619"/>
      <c r="C13" s="619"/>
      <c r="D13" s="619"/>
      <c r="E13" s="619"/>
      <c r="F13" s="619"/>
      <c r="G13" s="619"/>
      <c r="H13" s="619"/>
      <c r="I13" s="620"/>
    </row>
    <row r="14" spans="1:9" ht="13.5" thickTop="1">
      <c r="A14" s="241" t="s">
        <v>197</v>
      </c>
      <c r="B14" s="242">
        <f>'FINANČNÉ OPERÁCIE'!F15</f>
        <v>1832573</v>
      </c>
      <c r="C14" s="611">
        <f>'FINANČNÉ OPERÁCIE'!G15</f>
        <v>0</v>
      </c>
      <c r="D14" s="612"/>
      <c r="E14" s="613"/>
      <c r="F14" s="611">
        <f>'FINANČNÉ OPERÁCIE'!J15</f>
        <v>0</v>
      </c>
      <c r="G14" s="612"/>
      <c r="H14" s="613"/>
      <c r="I14" s="412">
        <f>'FINANČNÉ OPERÁCIE'!M15</f>
        <v>1832573</v>
      </c>
    </row>
    <row r="15" spans="1:12" ht="13.5" thickBot="1">
      <c r="A15" s="243" t="s">
        <v>198</v>
      </c>
      <c r="B15" s="197">
        <f>'FINANČNÉ OPERÁCIE'!F27</f>
        <v>194518</v>
      </c>
      <c r="C15" s="616">
        <f>'FINANČNÉ OPERÁCIE'!G27</f>
        <v>0</v>
      </c>
      <c r="D15" s="617"/>
      <c r="E15" s="616">
        <f>'FINANČNÉ OPERÁCIE'!I27</f>
        <v>0</v>
      </c>
      <c r="F15" s="617"/>
      <c r="G15" s="616">
        <f>'FINANČNÉ OPERÁCIE'!K27</f>
        <v>0</v>
      </c>
      <c r="H15" s="617"/>
      <c r="I15" s="413">
        <f>'FINANČNÉ OPERÁCIE'!M27</f>
        <v>194518</v>
      </c>
      <c r="L15" s="42"/>
    </row>
    <row r="16" spans="1:9" ht="17.25" customHeight="1" thickBot="1">
      <c r="A16" s="244" t="s">
        <v>199</v>
      </c>
      <c r="B16" s="245">
        <f>B14-B15</f>
        <v>1638055</v>
      </c>
      <c r="C16" s="601">
        <f>(C14+F14)-(C15+E15+G15)</f>
        <v>0</v>
      </c>
      <c r="D16" s="602"/>
      <c r="E16" s="602"/>
      <c r="F16" s="602"/>
      <c r="G16" s="602"/>
      <c r="H16" s="603"/>
      <c r="I16" s="246">
        <f>I14-I15</f>
        <v>1638055</v>
      </c>
    </row>
    <row r="17" spans="1:9" ht="14.25" thickBot="1" thickTop="1">
      <c r="A17" s="604"/>
      <c r="B17" s="605"/>
      <c r="C17" s="605"/>
      <c r="D17" s="605"/>
      <c r="E17" s="605"/>
      <c r="F17" s="605"/>
      <c r="G17" s="605"/>
      <c r="H17" s="605"/>
      <c r="I17" s="606"/>
    </row>
    <row r="18" spans="1:9" ht="13.5" thickTop="1">
      <c r="A18" s="607" t="s">
        <v>272</v>
      </c>
      <c r="B18" s="608"/>
      <c r="C18" s="611">
        <f>C6+C10+C14</f>
        <v>117514</v>
      </c>
      <c r="D18" s="612"/>
      <c r="E18" s="613"/>
      <c r="F18" s="611">
        <f>F14+F10+F6</f>
        <v>0</v>
      </c>
      <c r="G18" s="612"/>
      <c r="H18" s="613"/>
      <c r="I18" s="614"/>
    </row>
    <row r="19" spans="1:9" ht="13.5" thickBot="1">
      <c r="A19" s="609"/>
      <c r="B19" s="610"/>
      <c r="C19" s="616">
        <f>C15+C11+C7</f>
        <v>0</v>
      </c>
      <c r="D19" s="617"/>
      <c r="E19" s="616">
        <f>E15+E11+E7</f>
        <v>25803</v>
      </c>
      <c r="F19" s="617"/>
      <c r="G19" s="616">
        <f>G15+G11+G7</f>
        <v>0</v>
      </c>
      <c r="H19" s="617"/>
      <c r="I19" s="615"/>
    </row>
    <row r="20" spans="1:11" ht="17.25" thickBot="1" thickTop="1">
      <c r="A20" s="247" t="s">
        <v>200</v>
      </c>
      <c r="B20" s="248">
        <f>B8+B12+B16</f>
        <v>0</v>
      </c>
      <c r="C20" s="636">
        <f>(C18+F18)-(C19+E19+G19)</f>
        <v>91711</v>
      </c>
      <c r="D20" s="637"/>
      <c r="E20" s="637"/>
      <c r="F20" s="637"/>
      <c r="G20" s="637"/>
      <c r="H20" s="638"/>
      <c r="I20" s="249">
        <f>I16+I12+I8</f>
        <v>91711</v>
      </c>
      <c r="K20" s="42"/>
    </row>
    <row r="21" spans="1:9" ht="13.5" thickTop="1">
      <c r="A21" s="471"/>
      <c r="B21" s="471"/>
      <c r="C21" s="471"/>
      <c r="D21" s="471"/>
      <c r="E21" s="471"/>
      <c r="F21" s="471"/>
      <c r="G21" s="471"/>
      <c r="H21" s="471"/>
      <c r="I21" s="471"/>
    </row>
    <row r="22" spans="1:9" ht="12.75">
      <c r="A22" s="471"/>
      <c r="B22" s="471"/>
      <c r="C22" s="471"/>
      <c r="D22" s="471"/>
      <c r="E22" s="471"/>
      <c r="F22" s="471"/>
      <c r="G22" s="471"/>
      <c r="H22" s="471"/>
      <c r="I22" s="471"/>
    </row>
    <row r="23" spans="1:9" ht="12.75">
      <c r="A23" s="471"/>
      <c r="B23" s="471"/>
      <c r="C23" s="471"/>
      <c r="D23" s="471"/>
      <c r="E23" s="471"/>
      <c r="F23" s="471"/>
      <c r="G23" s="471"/>
      <c r="H23" s="471"/>
      <c r="I23" s="471"/>
    </row>
    <row r="24" spans="1:9" ht="12.75">
      <c r="A24" s="597"/>
      <c r="B24" s="597"/>
      <c r="C24" s="597"/>
      <c r="D24" s="597"/>
      <c r="E24" s="597"/>
      <c r="F24" s="597"/>
      <c r="G24" s="597"/>
      <c r="H24" s="597"/>
      <c r="I24" s="597"/>
    </row>
    <row r="25" spans="1:9" ht="12.75">
      <c r="A25" s="471"/>
      <c r="B25" s="471"/>
      <c r="C25" s="471"/>
      <c r="D25" s="471"/>
      <c r="E25" s="471"/>
      <c r="F25" s="471"/>
      <c r="G25" s="471"/>
      <c r="H25" s="471"/>
      <c r="I25" s="471"/>
    </row>
    <row r="26" spans="1:9" ht="12.75">
      <c r="A26" s="597" t="s">
        <v>353</v>
      </c>
      <c r="B26" s="597"/>
      <c r="C26" s="597"/>
      <c r="D26" s="597"/>
      <c r="E26" s="597"/>
      <c r="F26" s="597"/>
      <c r="G26" s="597"/>
      <c r="H26" s="597"/>
      <c r="I26" s="597"/>
    </row>
    <row r="27" spans="1:9" ht="12.75">
      <c r="A27" s="471"/>
      <c r="B27" s="471"/>
      <c r="C27" s="471"/>
      <c r="D27" s="471"/>
      <c r="E27" s="471"/>
      <c r="F27" s="471"/>
      <c r="G27" s="471"/>
      <c r="H27" s="471"/>
      <c r="I27" s="471"/>
    </row>
    <row r="28" spans="1:9" ht="12.75">
      <c r="A28" s="471"/>
      <c r="B28" s="471"/>
      <c r="C28" s="471"/>
      <c r="D28" s="471"/>
      <c r="E28" s="471"/>
      <c r="F28" s="471"/>
      <c r="G28" s="471"/>
      <c r="H28" s="471"/>
      <c r="I28" s="471"/>
    </row>
    <row r="29" spans="1:9" ht="12.75">
      <c r="A29" s="471"/>
      <c r="B29" s="471"/>
      <c r="C29" s="471"/>
      <c r="D29" s="471"/>
      <c r="E29" s="471"/>
      <c r="F29" s="471"/>
      <c r="G29" s="471"/>
      <c r="H29" s="471"/>
      <c r="I29" s="471"/>
    </row>
    <row r="30" spans="5:7" ht="12.75">
      <c r="E30" s="471"/>
      <c r="F30" s="471"/>
      <c r="G30" s="471"/>
    </row>
    <row r="31" spans="5:7" ht="12.75">
      <c r="E31" s="471"/>
      <c r="F31" s="471"/>
      <c r="G31" s="471"/>
    </row>
    <row r="35" spans="6:9" ht="12.75">
      <c r="F35" s="471" t="s">
        <v>348</v>
      </c>
      <c r="G35" s="471"/>
      <c r="H35" s="471"/>
      <c r="I35" s="471"/>
    </row>
    <row r="36" spans="6:9" ht="12.75">
      <c r="F36" s="471" t="s">
        <v>349</v>
      </c>
      <c r="G36" s="471"/>
      <c r="H36" s="471"/>
      <c r="I36" s="471"/>
    </row>
  </sheetData>
  <sheetProtection/>
  <mergeCells count="53">
    <mergeCell ref="F36:I36"/>
    <mergeCell ref="A13:I13"/>
    <mergeCell ref="C11:D11"/>
    <mergeCell ref="E11:F11"/>
    <mergeCell ref="C14:E14"/>
    <mergeCell ref="F14:H14"/>
    <mergeCell ref="C15:D15"/>
    <mergeCell ref="E15:F15"/>
    <mergeCell ref="G15:H15"/>
    <mergeCell ref="G11:H11"/>
    <mergeCell ref="E5:F5"/>
    <mergeCell ref="F35:I35"/>
    <mergeCell ref="C6:E6"/>
    <mergeCell ref="F6:H6"/>
    <mergeCell ref="C7:D7"/>
    <mergeCell ref="E7:F7"/>
    <mergeCell ref="G7:H7"/>
    <mergeCell ref="C12:H12"/>
    <mergeCell ref="C20:H20"/>
    <mergeCell ref="A22:I22"/>
    <mergeCell ref="A1:I1"/>
    <mergeCell ref="A2:I2"/>
    <mergeCell ref="A3:A5"/>
    <mergeCell ref="B3:B5"/>
    <mergeCell ref="C3:H3"/>
    <mergeCell ref="G5:H5"/>
    <mergeCell ref="I3:I5"/>
    <mergeCell ref="C4:E4"/>
    <mergeCell ref="F4:H4"/>
    <mergeCell ref="C5:D5"/>
    <mergeCell ref="E19:F19"/>
    <mergeCell ref="G19:H19"/>
    <mergeCell ref="F10:H10"/>
    <mergeCell ref="A9:I9"/>
    <mergeCell ref="C10:E10"/>
    <mergeCell ref="C19:D19"/>
    <mergeCell ref="C8:H8"/>
    <mergeCell ref="A23:I23"/>
    <mergeCell ref="A29:I29"/>
    <mergeCell ref="A21:I21"/>
    <mergeCell ref="C16:H16"/>
    <mergeCell ref="A17:I17"/>
    <mergeCell ref="A18:B19"/>
    <mergeCell ref="C18:E18"/>
    <mergeCell ref="F18:H18"/>
    <mergeCell ref="I18:I19"/>
    <mergeCell ref="E30:G30"/>
    <mergeCell ref="E31:G31"/>
    <mergeCell ref="A24:I24"/>
    <mergeCell ref="A25:I25"/>
    <mergeCell ref="A26:I26"/>
    <mergeCell ref="A27:I27"/>
    <mergeCell ref="A28:I28"/>
  </mergeCells>
  <printOptions/>
  <pageMargins left="0.22" right="0.15" top="1" bottom="1" header="0.4921259845" footer="0.4921259845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A</cp:lastModifiedBy>
  <cp:lastPrinted>2012-06-20T06:07:54Z</cp:lastPrinted>
  <dcterms:created xsi:type="dcterms:W3CDTF">2006-09-20T05:43:56Z</dcterms:created>
  <dcterms:modified xsi:type="dcterms:W3CDTF">2012-06-25T11:13:12Z</dcterms:modified>
  <cp:category/>
  <cp:version/>
  <cp:contentType/>
  <cp:contentStatus/>
</cp:coreProperties>
</file>