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8" firstSheet="2" activeTab="5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/>
  <calcPr fullCalcOnLoad="1"/>
</workbook>
</file>

<file path=xl/sharedStrings.xml><?xml version="1.0" encoding="utf-8"?>
<sst xmlns="http://schemas.openxmlformats.org/spreadsheetml/2006/main" count="451" uniqueCount="322">
  <si>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</si>
  <si>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</si>
  <si>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</si>
  <si>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</si>
  <si>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</si>
  <si>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</si>
  <si>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</si>
  <si>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</si>
  <si>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</si>
  <si>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</si>
  <si>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</si>
  <si>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</si>
  <si>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</si>
  <si>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</si>
  <si>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</si>
  <si>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</si>
  <si>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</si>
  <si>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</si>
  <si>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</si>
  <si>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</si>
  <si>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</si>
  <si>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</si>
  <si>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</si>
  <si>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</si>
  <si>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</si>
  <si>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</si>
  <si>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</si>
  <si>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</si>
  <si>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</si>
  <si>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</si>
  <si>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</si>
  <si>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</si>
  <si>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</si>
  <si>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</si>
  <si>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</si>
  <si>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</si>
  <si>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</si>
  <si>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</si>
  <si>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</si>
  <si>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</si>
  <si>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</si>
  <si>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</si>
  <si>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</si>
  <si>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</si>
  <si>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</si>
  <si>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</si>
  <si>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</si>
  <si>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</si>
  <si>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</si>
  <si>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</si>
  <si>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</si>
  <si>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</si>
  <si>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</si>
  <si>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Štipendia -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</si>
  <si>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</si>
  <si>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</si>
  <si>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</si>
  <si>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</si>
  <si>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</si>
  <si>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</si>
  <si>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</si>
  <si>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</si>
  <si>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</si>
  <si>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</si>
  <si>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</si>
  <si>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</si>
  <si>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</si>
  <si>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</si>
  <si>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</si>
  <si>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</si>
  <si>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</si>
  <si>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</si>
  <si>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</si>
  <si>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</si>
  <si>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</si>
  <si>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</si>
  <si>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</si>
  <si>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u k a z o v a t e ľ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</si>
  <si>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</si>
  <si>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</si>
  <si>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</si>
  <si>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</si>
  <si>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</si>
  <si>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</si>
  <si>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</si>
  <si>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</si>
  <si>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</si>
  <si>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</si>
  <si>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</si>
  <si>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</si>
  <si>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</si>
  <si>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</si>
  <si>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</si>
  <si>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</si>
  <si>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</si>
  <si>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</si>
  <si>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</si>
  <si>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</si>
  <si>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</si>
  <si>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</si>
  <si>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</si>
  <si>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</si>
  <si>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</si>
  <si>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</si>
  <si>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</si>
  <si>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</si>
  <si>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</si>
  <si>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</si>
  <si>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</si>
  <si>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</si>
  <si>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</si>
  <si>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</si>
  <si>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</si>
  <si>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</si>
  <si>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</si>
  <si>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</si>
  <si>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</si>
  <si>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</si>
  <si>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</si>
  <si>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</si>
  <si>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</si>
  <si>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</si>
  <si>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</si>
  <si>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</si>
  <si>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</si>
  <si>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</si>
  <si>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</si>
  <si>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</si>
  <si>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</si>
  <si>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</si>
  <si>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</si>
  <si>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</si>
  <si>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</si>
  <si>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</si>
  <si>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</si>
  <si>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</si>
  <si>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</si>
  <si>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</si>
  <si>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</si>
  <si>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</si>
  <si>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</si>
  <si>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</si>
  <si>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</si>
  <si>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</si>
  <si>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</si>
  <si>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</si>
  <si>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</si>
  <si>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</si>
  <si>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</si>
  <si>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</si>
  <si>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</si>
  <si>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</si>
  <si>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</si>
  <si>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</si>
  <si>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</si>
  <si>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</si>
  <si>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</si>
  <si>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</si>
  <si>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</si>
  <si>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</si>
  <si>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</si>
  <si>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</si>
  <si>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</si>
  <si>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</si>
  <si>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</si>
  <si>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</si>
  <si>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</si>
  <si>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</si>
  <si>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</si>
  <si>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</si>
  <si>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</si>
  <si>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</si>
  <si>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</si>
  <si>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</si>
  <si>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</si>
  <si>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</si>
  <si>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</si>
  <si>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</si>
  <si>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</si>
  <si>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</si>
  <si>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</si>
  <si>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</si>
  <si>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</si>
  <si>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</si>
  <si>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Ostatné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</si>
  <si>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</si>
  <si>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</si>
  <si>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</si>
  <si>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</si>
  <si>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</si>
  <si>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</si>
  <si>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</si>
  <si>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</si>
  <si>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</si>
  <si>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</si>
  <si>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</si>
  <si>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</si>
  <si>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</si>
  <si>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</si>
  <si>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</si>
  <si>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</si>
  <si>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</si>
  <si>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</si>
  <si>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>01.6</t>
  </si>
  <si>
    <t xml:space="preserve">REKAPITULÁCIA  PRÍJMOV  A  VÝDAVKOV </t>
  </si>
  <si>
    <t>Transfer REGOB</t>
  </si>
  <si>
    <t>Iné všeobecné služby-matrika</t>
  </si>
  <si>
    <t>Tlač knižnej publikácie - Levoča</t>
  </si>
  <si>
    <t>Ochrana životného prostredia</t>
  </si>
  <si>
    <t>Partnerské mestá</t>
  </si>
  <si>
    <t>REGOB</t>
  </si>
  <si>
    <t>Náklady na školstvo-cirkev.</t>
  </si>
  <si>
    <t>Káblová televízia - štúdia</t>
  </si>
  <si>
    <t>Transfer KÚCD a PK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</si>
  <si>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</si>
  <si>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</si>
  <si>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</si>
  <si>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</si>
  <si>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</si>
  <si>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MPV - ostatné</t>
  </si>
  <si>
    <t>kamerový systém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</si>
  <si>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</si>
  <si>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</si>
  <si>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</si>
  <si>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</si>
  <si>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</si>
  <si>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</si>
  <si>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</si>
  <si>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</si>
  <si>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</si>
  <si>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</si>
  <si>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</si>
  <si>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G. Haina - školská infraštruk.</t>
  </si>
  <si>
    <t>ZŠ Francisciho - školská infraštruk.</t>
  </si>
  <si>
    <t>Technické služby-cint. služby</t>
  </si>
  <si>
    <t xml:space="preserve">    z pozemkov - dialnica</t>
  </si>
  <si>
    <t>Karpatské klim. mestečká</t>
  </si>
  <si>
    <t>Voda - Lev.Lúky</t>
  </si>
  <si>
    <t>Odvod z výťažku 5%</t>
  </si>
  <si>
    <t>dot. na  obnovu kult. pamiatok</t>
  </si>
  <si>
    <t>Objekt VNsP</t>
  </si>
  <si>
    <t>Splácanie bankových úverov ŠFRB</t>
  </si>
  <si>
    <t xml:space="preserve">Prestavba NMP I. etapa </t>
  </si>
  <si>
    <t>630</t>
  </si>
  <si>
    <t>Uzat.a rek.skládky KO D.Stráže</t>
  </si>
  <si>
    <t xml:space="preserve">MV a RR SR prestavba NMP I. etapa </t>
  </si>
  <si>
    <t>ZŠ Francisciho 11 škol. infra.</t>
  </si>
  <si>
    <t>ZŠ G. Haina 37 škol. infra.</t>
  </si>
  <si>
    <t>MV a RR SR ZŠ Francisciho 11 škol. infra.</t>
  </si>
  <si>
    <t>MV a RR SR ZŠ G. Haina 37 škol. infra.</t>
  </si>
  <si>
    <t>MV a RR SR NMP I. etapa</t>
  </si>
  <si>
    <t>MVaRR SR ZŠ Francisciho-škol.infra.</t>
  </si>
  <si>
    <t>MVaRR SR ZŠ G. Haina - škol. infra.</t>
  </si>
  <si>
    <t>Hnedý priemyselný park</t>
  </si>
  <si>
    <t>TP -hnedý priemyselný park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</si>
  <si>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</si>
  <si>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</si>
  <si>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</si>
  <si>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</si>
  <si>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</si>
  <si>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</si>
  <si>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Kostol sv. Jakuba</t>
  </si>
  <si>
    <t>Jedáleň pre dôchodcov - havária</t>
  </si>
  <si>
    <t>Rekapitulácia</t>
  </si>
  <si>
    <t>Kostol sv. Jakuba - odstránenie vlhkosti</t>
  </si>
  <si>
    <t>08.2.0.</t>
  </si>
  <si>
    <t>SARIO - hnedý priem. park</t>
  </si>
  <si>
    <t>Komuntná sociálna práca</t>
  </si>
  <si>
    <t>Mestský server</t>
  </si>
  <si>
    <t>Dni Majstra Pavla</t>
  </si>
  <si>
    <t>ZUŠ - hudobné nástroje</t>
  </si>
  <si>
    <t>ZŠ Francisciho - dažďové zvody</t>
  </si>
  <si>
    <t>Dochádzkový systém</t>
  </si>
  <si>
    <t>Vojnové hroby</t>
  </si>
  <si>
    <t>Chránené dielne</t>
  </si>
  <si>
    <t>Povodňová aktivita</t>
  </si>
  <si>
    <t>Protipovodňové aktivity</t>
  </si>
  <si>
    <t>PD - DSS</t>
  </si>
  <si>
    <t>ZŠ Francisciho-odvodnenie</t>
  </si>
  <si>
    <t>ZŠ G. Haina -odvodnenie</t>
  </si>
  <si>
    <t>Dopravné značenie</t>
  </si>
  <si>
    <t>nákup objekt Pisarčiná</t>
  </si>
  <si>
    <t>Ostatné transfery na  kultúru</t>
  </si>
  <si>
    <t>Cestná doprava / transfer SAD /</t>
  </si>
  <si>
    <t>Transfer pre TS (SÚZ)</t>
  </si>
  <si>
    <t>Príspevok pre TS (SÚZ)</t>
  </si>
  <si>
    <t>Návrh 2012</t>
  </si>
  <si>
    <t>NMP 4  -výmena prísl. rozvádzačov</t>
  </si>
  <si>
    <t>Medzinárodný zraz turistov</t>
  </si>
  <si>
    <t>Značenie Levočské vrchy</t>
  </si>
  <si>
    <t xml:space="preserve">Galéria </t>
  </si>
  <si>
    <t xml:space="preserve">     poľovné revíry</t>
  </si>
  <si>
    <t>Náhradná výsadba stromov</t>
  </si>
  <si>
    <r>
      <t xml:space="preserve">    </t>
    </r>
    <r>
      <rPr>
        <sz val="10"/>
        <rFont val="Arial CE"/>
        <family val="2"/>
      </rPr>
      <t xml:space="preserve"> z predaja budov</t>
    </r>
  </si>
  <si>
    <t>MPV Ovocinárska</t>
  </si>
  <si>
    <t>Lev. Lúky - zádveria</t>
  </si>
  <si>
    <t>chata Kohlwald</t>
  </si>
  <si>
    <t>zbúranie objektu Potočná ul.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</si>
  <si>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</si>
  <si>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</si>
  <si>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</si>
  <si>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</si>
  <si>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>Premostenie Levočského potoka</t>
  </si>
  <si>
    <t>Výstavné priestory - galéria, NMP č. 43</t>
  </si>
  <si>
    <t>Kostol sv. Jakuba - strecha</t>
  </si>
  <si>
    <t>MK SR Kostol sv. Jakuba - odstránenie vlhkosti</t>
  </si>
  <si>
    <t xml:space="preserve">Prestavba N.M.P. I. etapa </t>
  </si>
  <si>
    <t>Projektová dokumentácia</t>
  </si>
  <si>
    <t>Digitalizácia kam. systému</t>
  </si>
  <si>
    <t>Návrh 2013</t>
  </si>
  <si>
    <t>Návrh 2014</t>
  </si>
  <si>
    <t>Samozberný zametač</t>
  </si>
  <si>
    <t>kropiaca cisternová nadstavba</t>
  </si>
  <si>
    <t>prejazdová váha</t>
  </si>
  <si>
    <t xml:space="preserve">kamerový systém </t>
  </si>
  <si>
    <t>Podvozok nosič nadstavby</t>
  </si>
  <si>
    <t>Vyvesené : 05.12.2011</t>
  </si>
  <si>
    <t>Príspevok pre MKS digitalizácia kina</t>
  </si>
  <si>
    <t>Schválené na 18. zasadnutí MZ dňa 20.12. 2011 uznesením č. 18/B/15</t>
  </si>
  <si>
    <t>Zvesené :   04.01.2012</t>
  </si>
  <si>
    <t>zástupca primátora</t>
  </si>
  <si>
    <t xml:space="preserve">    Ing. Ján Babej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</si>
</sst>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\ _S_k"/>
    <numFmt numFmtId="174" formatCode="0.0"/>
    <numFmt numFmtId="175" formatCode="[$-41B]d\.\ mmmm\ yyyy"/>
    <numFmt numFmtId="176" formatCode="#,##0.000"/>
    <numFmt numFmtId="177" formatCode="#,##0.0000"/>
    <numFmt numFmtId="178" formatCode="#,##0.00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</numFmts>
  <fonts count="3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medium"/>
      <right style="double"/>
      <top style="hair"/>
      <bottom style="hair"/>
    </border>
    <border>
      <left style="medium"/>
      <right style="double"/>
      <top style="medium"/>
      <bottom style="hair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hair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double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590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10" fillId="0" borderId="0" xfId="0" applyNumberFormat="1" applyFont="1" applyAlignment="1">
      <alignment/>
    </xf>
    <xf numFmtId="3" fontId="3" fillId="0" borderId="2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12" fillId="0" borderId="0" xfId="0" applyFont="1" applyAlignment="1">
      <alignment/>
    </xf>
    <xf numFmtId="3" fontId="8" fillId="19" borderId="11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3" xfId="0" applyFont="1" applyBorder="1" applyAlignment="1">
      <alignment/>
    </xf>
    <xf numFmtId="3" fontId="9" fillId="16" borderId="11" xfId="0" applyNumberFormat="1" applyFont="1" applyFill="1" applyBorder="1" applyAlignment="1">
      <alignment/>
    </xf>
    <xf numFmtId="3" fontId="6" fillId="19" borderId="30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1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4" fontId="6" fillId="19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6" fillId="19" borderId="34" xfId="0" applyNumberFormat="1" applyFont="1" applyFill="1" applyBorder="1" applyAlignment="1">
      <alignment/>
    </xf>
    <xf numFmtId="16" fontId="6" fillId="19" borderId="31" xfId="0" applyNumberFormat="1" applyFont="1" applyFill="1" applyBorder="1" applyAlignment="1">
      <alignment/>
    </xf>
    <xf numFmtId="0" fontId="9" fillId="16" borderId="35" xfId="0" applyFont="1" applyFill="1" applyBorder="1" applyAlignment="1">
      <alignment/>
    </xf>
    <xf numFmtId="0" fontId="9" fillId="16" borderId="36" xfId="0" applyFont="1" applyFill="1" applyBorder="1" applyAlignment="1">
      <alignment/>
    </xf>
    <xf numFmtId="3" fontId="9" fillId="16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6" fillId="19" borderId="34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9" fillId="16" borderId="41" xfId="0" applyFont="1" applyFill="1" applyBorder="1" applyAlignment="1">
      <alignment/>
    </xf>
    <xf numFmtId="0" fontId="6" fillId="19" borderId="42" xfId="0" applyFont="1" applyFill="1" applyBorder="1" applyAlignment="1">
      <alignment/>
    </xf>
    <xf numFmtId="0" fontId="9" fillId="16" borderId="43" xfId="0" applyFont="1" applyFill="1" applyBorder="1" applyAlignment="1">
      <alignment horizontal="center"/>
    </xf>
    <xf numFmtId="0" fontId="6" fillId="19" borderId="31" xfId="0" applyFont="1" applyFill="1" applyBorder="1" applyAlignment="1">
      <alignment/>
    </xf>
    <xf numFmtId="0" fontId="9" fillId="16" borderId="44" xfId="0" applyFont="1" applyFill="1" applyBorder="1" applyAlignment="1">
      <alignment/>
    </xf>
    <xf numFmtId="0" fontId="9" fillId="16" borderId="45" xfId="0" applyFont="1" applyFill="1" applyBorder="1" applyAlignment="1">
      <alignment horizontal="center"/>
    </xf>
    <xf numFmtId="0" fontId="9" fillId="16" borderId="36" xfId="0" applyFont="1" applyFill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6" fillId="19" borderId="31" xfId="0" applyNumberFormat="1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" fillId="0" borderId="34" xfId="0" applyNumberFormat="1" applyFont="1" applyBorder="1" applyAlignment="1">
      <alignment/>
    </xf>
    <xf numFmtId="49" fontId="6" fillId="19" borderId="47" xfId="0" applyNumberFormat="1" applyFont="1" applyFill="1" applyBorder="1" applyAlignment="1">
      <alignment vertical="center" wrapText="1"/>
    </xf>
    <xf numFmtId="3" fontId="6" fillId="19" borderId="48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1" fontId="6" fillId="19" borderId="12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16" borderId="30" xfId="0" applyNumberFormat="1" applyFont="1" applyFill="1" applyBorder="1" applyAlignment="1">
      <alignment/>
    </xf>
    <xf numFmtId="3" fontId="6" fillId="19" borderId="30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9" fillId="16" borderId="1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1" xfId="0" applyFont="1" applyFill="1" applyBorder="1" applyAlignment="1">
      <alignment horizontal="center"/>
    </xf>
    <xf numFmtId="0" fontId="6" fillId="19" borderId="46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19" borderId="49" xfId="0" applyFont="1" applyFill="1" applyBorder="1" applyAlignment="1">
      <alignment horizontal="center"/>
    </xf>
    <xf numFmtId="0" fontId="6" fillId="19" borderId="31" xfId="0" applyFont="1" applyFill="1" applyBorder="1" applyAlignment="1">
      <alignment horizontal="center"/>
    </xf>
    <xf numFmtId="0" fontId="6" fillId="19" borderId="34" xfId="0" applyFont="1" applyFill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50" xfId="0" applyNumberFormat="1" applyFont="1" applyBorder="1" applyAlignment="1">
      <alignment/>
    </xf>
    <xf numFmtId="0" fontId="9" fillId="16" borderId="34" xfId="0" applyFont="1" applyFill="1" applyBorder="1" applyAlignment="1">
      <alignment horizontal="center"/>
    </xf>
    <xf numFmtId="3" fontId="9" fillId="16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19" borderId="49" xfId="0" applyFont="1" applyFill="1" applyBorder="1" applyAlignment="1">
      <alignment/>
    </xf>
    <xf numFmtId="3" fontId="9" fillId="16" borderId="1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8" fillId="19" borderId="31" xfId="0" applyFont="1" applyFill="1" applyBorder="1" applyAlignment="1">
      <alignment/>
    </xf>
    <xf numFmtId="49" fontId="6" fillId="19" borderId="34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ont="1" applyFill="1" applyAlignment="1">
      <alignment/>
    </xf>
    <xf numFmtId="49" fontId="6" fillId="19" borderId="31" xfId="0" applyNumberFormat="1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5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16" borderId="36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6" fillId="0" borderId="0" xfId="0" applyFont="1" applyAlignment="1">
      <alignment/>
    </xf>
    <xf numFmtId="3" fontId="2" fillId="0" borderId="30" xfId="0" applyNumberFormat="1" applyFont="1" applyFill="1" applyBorder="1" applyAlignment="1">
      <alignment vertical="center" wrapText="1"/>
    </xf>
    <xf numFmtId="3" fontId="3" fillId="0" borderId="53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6" fillId="19" borderId="53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9" fontId="3" fillId="0" borderId="20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8" fillId="19" borderId="4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8" fillId="0" borderId="0" xfId="0" applyNumberFormat="1" applyFont="1" applyAlignment="1">
      <alignment/>
    </xf>
    <xf numFmtId="49" fontId="6" fillId="19" borderId="3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8" fillId="0" borderId="58" xfId="0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12" fillId="19" borderId="35" xfId="0" applyFont="1" applyFill="1" applyBorder="1" applyAlignment="1">
      <alignment/>
    </xf>
    <xf numFmtId="3" fontId="12" fillId="19" borderId="36" xfId="0" applyNumberFormat="1" applyFont="1" applyFill="1" applyBorder="1" applyAlignment="1">
      <alignment/>
    </xf>
    <xf numFmtId="3" fontId="12" fillId="19" borderId="60" xfId="0" applyNumberFormat="1" applyFont="1" applyFill="1" applyBorder="1" applyAlignment="1">
      <alignment/>
    </xf>
    <xf numFmtId="0" fontId="8" fillId="0" borderId="58" xfId="0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61" xfId="0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3" fillId="0" borderId="62" xfId="0" applyFont="1" applyBorder="1" applyAlignment="1">
      <alignment/>
    </xf>
    <xf numFmtId="3" fontId="17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65" xfId="0" applyFont="1" applyBorder="1" applyAlignment="1">
      <alignment/>
    </xf>
    <xf numFmtId="3" fontId="3" fillId="0" borderId="66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4" fontId="6" fillId="19" borderId="67" xfId="0" applyNumberFormat="1" applyFont="1" applyFill="1" applyBorder="1" applyAlignment="1">
      <alignment/>
    </xf>
    <xf numFmtId="4" fontId="1" fillId="0" borderId="68" xfId="0" applyNumberFormat="1" applyFont="1" applyBorder="1" applyAlignment="1">
      <alignment/>
    </xf>
    <xf numFmtId="4" fontId="3" fillId="0" borderId="69" xfId="0" applyNumberFormat="1" applyFont="1" applyBorder="1" applyAlignment="1">
      <alignment/>
    </xf>
    <xf numFmtId="4" fontId="3" fillId="0" borderId="70" xfId="0" applyNumberFormat="1" applyFont="1" applyBorder="1" applyAlignment="1">
      <alignment/>
    </xf>
    <xf numFmtId="4" fontId="3" fillId="0" borderId="71" xfId="0" applyNumberFormat="1" applyFont="1" applyBorder="1" applyAlignment="1">
      <alignment/>
    </xf>
    <xf numFmtId="4" fontId="1" fillId="0" borderId="72" xfId="0" applyNumberFormat="1" applyFont="1" applyBorder="1" applyAlignment="1">
      <alignment/>
    </xf>
    <xf numFmtId="4" fontId="3" fillId="0" borderId="73" xfId="0" applyNumberFormat="1" applyFont="1" applyBorder="1" applyAlignment="1">
      <alignment/>
    </xf>
    <xf numFmtId="4" fontId="3" fillId="0" borderId="70" xfId="0" applyNumberFormat="1" applyFont="1" applyBorder="1" applyAlignment="1">
      <alignment/>
    </xf>
    <xf numFmtId="4" fontId="3" fillId="0" borderId="74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6" fillId="19" borderId="75" xfId="0" applyNumberFormat="1" applyFont="1" applyFill="1" applyBorder="1" applyAlignment="1">
      <alignment/>
    </xf>
    <xf numFmtId="4" fontId="6" fillId="19" borderId="76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" fontId="1" fillId="0" borderId="75" xfId="0" applyNumberFormat="1" applyFont="1" applyBorder="1" applyAlignment="1">
      <alignment/>
    </xf>
    <xf numFmtId="4" fontId="3" fillId="0" borderId="77" xfId="0" applyNumberFormat="1" applyFont="1" applyBorder="1" applyAlignment="1">
      <alignment/>
    </xf>
    <xf numFmtId="4" fontId="3" fillId="0" borderId="78" xfId="0" applyNumberFormat="1" applyFont="1" applyBorder="1" applyAlignment="1">
      <alignment/>
    </xf>
    <xf numFmtId="4" fontId="3" fillId="0" borderId="79" xfId="0" applyNumberFormat="1" applyFont="1" applyBorder="1" applyAlignment="1">
      <alignment/>
    </xf>
    <xf numFmtId="4" fontId="1" fillId="0" borderId="80" xfId="0" applyNumberFormat="1" applyFont="1" applyBorder="1" applyAlignment="1">
      <alignment/>
    </xf>
    <xf numFmtId="4" fontId="3" fillId="0" borderId="81" xfId="0" applyNumberFormat="1" applyFont="1" applyBorder="1" applyAlignment="1">
      <alignment/>
    </xf>
    <xf numFmtId="3" fontId="0" fillId="0" borderId="82" xfId="0" applyNumberFormat="1" applyFont="1" applyBorder="1" applyAlignment="1">
      <alignment horizontal="center"/>
    </xf>
    <xf numFmtId="4" fontId="0" fillId="0" borderId="83" xfId="0" applyNumberFormat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84" xfId="0" applyFont="1" applyFill="1" applyBorder="1" applyAlignment="1">
      <alignment/>
    </xf>
    <xf numFmtId="4" fontId="3" fillId="0" borderId="80" xfId="0" applyNumberFormat="1" applyFont="1" applyBorder="1" applyAlignment="1">
      <alignment/>
    </xf>
    <xf numFmtId="4" fontId="3" fillId="0" borderId="83" xfId="0" applyNumberFormat="1" applyFont="1" applyBorder="1" applyAlignment="1">
      <alignment/>
    </xf>
    <xf numFmtId="4" fontId="18" fillId="0" borderId="80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6" fillId="19" borderId="31" xfId="0" applyFont="1" applyFill="1" applyBorder="1" applyAlignment="1">
      <alignment vertical="center" wrapText="1"/>
    </xf>
    <xf numFmtId="3" fontId="8" fillId="19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3" fontId="1" fillId="16" borderId="36" xfId="0" applyNumberFormat="1" applyFont="1" applyFill="1" applyBorder="1" applyAlignment="1">
      <alignment horizontal="right"/>
    </xf>
    <xf numFmtId="3" fontId="3" fillId="0" borderId="67" xfId="0" applyNumberFormat="1" applyFont="1" applyBorder="1" applyAlignment="1">
      <alignment/>
    </xf>
    <xf numFmtId="3" fontId="6" fillId="19" borderId="72" xfId="0" applyNumberFormat="1" applyFont="1" applyFill="1" applyBorder="1" applyAlignment="1">
      <alignment/>
    </xf>
    <xf numFmtId="3" fontId="9" fillId="16" borderId="68" xfId="0" applyNumberFormat="1" applyFont="1" applyFill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9" fillId="16" borderId="74" xfId="0" applyNumberFormat="1" applyFont="1" applyFill="1" applyBorder="1" applyAlignment="1">
      <alignment/>
    </xf>
    <xf numFmtId="3" fontId="6" fillId="19" borderId="74" xfId="0" applyNumberFormat="1" applyFont="1" applyFill="1" applyBorder="1" applyAlignment="1">
      <alignment/>
    </xf>
    <xf numFmtId="3" fontId="1" fillId="0" borderId="67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6" fillId="19" borderId="67" xfId="0" applyNumberFormat="1" applyFont="1" applyFill="1" applyBorder="1" applyAlignment="1">
      <alignment/>
    </xf>
    <xf numFmtId="3" fontId="1" fillId="0" borderId="67" xfId="0" applyNumberFormat="1" applyFont="1" applyBorder="1" applyAlignment="1">
      <alignment/>
    </xf>
    <xf numFmtId="3" fontId="3" fillId="0" borderId="85" xfId="0" applyNumberFormat="1" applyFont="1" applyBorder="1" applyAlignment="1">
      <alignment/>
    </xf>
    <xf numFmtId="3" fontId="6" fillId="19" borderId="68" xfId="0" applyNumberFormat="1" applyFont="1" applyFill="1" applyBorder="1" applyAlignment="1">
      <alignment/>
    </xf>
    <xf numFmtId="3" fontId="3" fillId="0" borderId="68" xfId="0" applyNumberFormat="1" applyFont="1" applyBorder="1" applyAlignment="1">
      <alignment/>
    </xf>
    <xf numFmtId="3" fontId="6" fillId="19" borderId="68" xfId="0" applyNumberFormat="1" applyFont="1" applyFill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9" fillId="16" borderId="68" xfId="0" applyNumberFormat="1" applyFont="1" applyFill="1" applyBorder="1" applyAlignment="1">
      <alignment/>
    </xf>
    <xf numFmtId="3" fontId="9" fillId="16" borderId="8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6" fillId="19" borderId="8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3" fillId="0" borderId="73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6" fillId="19" borderId="75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6" fillId="19" borderId="75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3" fillId="0" borderId="89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6" fillId="19" borderId="76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1" fillId="0" borderId="75" xfId="0" applyNumberFormat="1" applyFont="1" applyFill="1" applyBorder="1" applyAlignment="1">
      <alignment/>
    </xf>
    <xf numFmtId="3" fontId="1" fillId="0" borderId="75" xfId="0" applyNumberFormat="1" applyFont="1" applyFill="1" applyBorder="1" applyAlignment="1">
      <alignment/>
    </xf>
    <xf numFmtId="3" fontId="1" fillId="0" borderId="78" xfId="0" applyNumberFormat="1" applyFont="1" applyFill="1" applyBorder="1" applyAlignment="1">
      <alignment/>
    </xf>
    <xf numFmtId="3" fontId="8" fillId="19" borderId="75" xfId="0" applyNumberFormat="1" applyFont="1" applyFill="1" applyBorder="1" applyAlignment="1">
      <alignment vertical="center" wrapText="1"/>
    </xf>
    <xf numFmtId="3" fontId="2" fillId="0" borderId="91" xfId="0" applyNumberFormat="1" applyFont="1" applyFill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 wrapText="1"/>
    </xf>
    <xf numFmtId="3" fontId="0" fillId="0" borderId="79" xfId="0" applyNumberFormat="1" applyFont="1" applyFill="1" applyBorder="1" applyAlignment="1">
      <alignment vertical="center" wrapText="1"/>
    </xf>
    <xf numFmtId="3" fontId="9" fillId="16" borderId="60" xfId="0" applyNumberFormat="1" applyFont="1" applyFill="1" applyBorder="1" applyAlignment="1">
      <alignment/>
    </xf>
    <xf numFmtId="3" fontId="6" fillId="19" borderId="92" xfId="0" applyNumberFormat="1" applyFont="1" applyFill="1" applyBorder="1" applyAlignment="1">
      <alignment vertical="center" wrapText="1"/>
    </xf>
    <xf numFmtId="3" fontId="0" fillId="0" borderId="81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3" fontId="8" fillId="19" borderId="25" xfId="0" applyNumberFormat="1" applyFont="1" applyFill="1" applyBorder="1" applyAlignment="1">
      <alignment/>
    </xf>
    <xf numFmtId="1" fontId="6" fillId="19" borderId="87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17" fillId="0" borderId="54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8" fillId="19" borderId="75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17" fillId="0" borderId="79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3" fontId="3" fillId="0" borderId="81" xfId="0" applyNumberFormat="1" applyFont="1" applyBorder="1" applyAlignment="1">
      <alignment/>
    </xf>
    <xf numFmtId="3" fontId="0" fillId="0" borderId="93" xfId="0" applyNumberForma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center"/>
    </xf>
    <xf numFmtId="4" fontId="0" fillId="0" borderId="79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4" fontId="0" fillId="0" borderId="79" xfId="0" applyNumberForma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1" fillId="0" borderId="93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1" fillId="0" borderId="94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1" fillId="16" borderId="60" xfId="0" applyNumberFormat="1" applyFont="1" applyFill="1" applyBorder="1" applyAlignment="1">
      <alignment/>
    </xf>
    <xf numFmtId="3" fontId="0" fillId="0" borderId="94" xfId="0" applyNumberFormat="1" applyBorder="1" applyAlignment="1">
      <alignment/>
    </xf>
    <xf numFmtId="3" fontId="0" fillId="0" borderId="79" xfId="0" applyNumberFormat="1" applyFont="1" applyBorder="1" applyAlignment="1">
      <alignment horizontal="right"/>
    </xf>
    <xf numFmtId="3" fontId="0" fillId="0" borderId="95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3" fontId="9" fillId="16" borderId="76" xfId="0" applyNumberFormat="1" applyFont="1" applyFill="1" applyBorder="1" applyAlignment="1">
      <alignment horizontal="right"/>
    </xf>
    <xf numFmtId="3" fontId="9" fillId="16" borderId="75" xfId="0" applyNumberFormat="1" applyFont="1" applyFill="1" applyBorder="1" applyAlignment="1">
      <alignment/>
    </xf>
    <xf numFmtId="3" fontId="6" fillId="19" borderId="91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6" fillId="24" borderId="75" xfId="0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1" fillId="16" borderId="96" xfId="0" applyFont="1" applyFill="1" applyBorder="1" applyAlignment="1">
      <alignment horizontal="center" vertical="center"/>
    </xf>
    <xf numFmtId="0" fontId="1" fillId="16" borderId="97" xfId="0" applyFont="1" applyFill="1" applyBorder="1" applyAlignment="1">
      <alignment horizontal="center" vertical="center"/>
    </xf>
    <xf numFmtId="0" fontId="11" fillId="16" borderId="47" xfId="0" applyFont="1" applyFill="1" applyBorder="1" applyAlignment="1">
      <alignment horizontal="center" vertical="center"/>
    </xf>
    <xf numFmtId="0" fontId="11" fillId="16" borderId="98" xfId="0" applyFont="1" applyFill="1" applyBorder="1" applyAlignment="1">
      <alignment horizontal="center" vertical="center"/>
    </xf>
    <xf numFmtId="0" fontId="11" fillId="16" borderId="48" xfId="0" applyFont="1" applyFill="1" applyBorder="1" applyAlignment="1">
      <alignment horizontal="center" vertical="center"/>
    </xf>
    <xf numFmtId="0" fontId="11" fillId="16" borderId="9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9" borderId="25" xfId="0" applyFont="1" applyFill="1" applyBorder="1" applyAlignment="1">
      <alignment horizontal="left"/>
    </xf>
    <xf numFmtId="0" fontId="6" fillId="19" borderId="53" xfId="0" applyFont="1" applyFill="1" applyBorder="1" applyAlignment="1">
      <alignment horizontal="left"/>
    </xf>
    <xf numFmtId="0" fontId="9" fillId="16" borderId="100" xfId="0" applyFont="1" applyFill="1" applyBorder="1" applyAlignment="1">
      <alignment horizontal="left"/>
    </xf>
    <xf numFmtId="0" fontId="9" fillId="16" borderId="101" xfId="0" applyFont="1" applyFill="1" applyBorder="1" applyAlignment="1">
      <alignment horizontal="left"/>
    </xf>
    <xf numFmtId="0" fontId="9" fillId="16" borderId="102" xfId="0" applyFont="1" applyFill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9" fillId="16" borderId="87" xfId="0" applyFont="1" applyFill="1" applyBorder="1" applyAlignment="1">
      <alignment horizontal="left"/>
    </xf>
    <xf numFmtId="0" fontId="9" fillId="16" borderId="53" xfId="0" applyFont="1" applyFill="1" applyBorder="1" applyAlignment="1">
      <alignment horizontal="left"/>
    </xf>
    <xf numFmtId="0" fontId="6" fillId="19" borderId="25" xfId="0" applyFont="1" applyFill="1" applyBorder="1" applyAlignment="1">
      <alignment horizontal="left"/>
    </xf>
    <xf numFmtId="0" fontId="6" fillId="19" borderId="53" xfId="0" applyFont="1" applyFill="1" applyBorder="1" applyAlignment="1">
      <alignment horizontal="left"/>
    </xf>
    <xf numFmtId="0" fontId="6" fillId="19" borderId="87" xfId="0" applyFont="1" applyFill="1" applyBorder="1" applyAlignment="1">
      <alignment horizontal="left"/>
    </xf>
    <xf numFmtId="0" fontId="6" fillId="19" borderId="6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3" xfId="0" applyFont="1" applyBorder="1" applyAlignment="1">
      <alignment horizontal="left"/>
    </xf>
    <xf numFmtId="0" fontId="11" fillId="16" borderId="47" xfId="0" applyFont="1" applyFill="1" applyBorder="1" applyAlignment="1">
      <alignment horizontal="center" vertical="center" wrapText="1"/>
    </xf>
    <xf numFmtId="0" fontId="11" fillId="16" borderId="98" xfId="0" applyFont="1" applyFill="1" applyBorder="1" applyAlignment="1">
      <alignment horizontal="center" vertical="center" wrapText="1"/>
    </xf>
    <xf numFmtId="0" fontId="1" fillId="0" borderId="10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3" fontId="1" fillId="16" borderId="105" xfId="0" applyNumberFormat="1" applyFont="1" applyFill="1" applyBorder="1" applyAlignment="1">
      <alignment horizontal="center" vertical="center" wrapText="1"/>
    </xf>
    <xf numFmtId="3" fontId="1" fillId="16" borderId="106" xfId="0" applyNumberFormat="1" applyFont="1" applyFill="1" applyBorder="1" applyAlignment="1">
      <alignment horizontal="center" vertical="center" wrapText="1"/>
    </xf>
    <xf numFmtId="0" fontId="9" fillId="16" borderId="87" xfId="0" applyFont="1" applyFill="1" applyBorder="1" applyAlignment="1">
      <alignment horizontal="left"/>
    </xf>
    <xf numFmtId="0" fontId="9" fillId="16" borderId="63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3" fontId="1" fillId="16" borderId="48" xfId="0" applyNumberFormat="1" applyFont="1" applyFill="1" applyBorder="1" applyAlignment="1">
      <alignment horizontal="center" vertical="center" wrapText="1"/>
    </xf>
    <xf numFmtId="3" fontId="1" fillId="16" borderId="99" xfId="0" applyNumberFormat="1" applyFont="1" applyFill="1" applyBorder="1" applyAlignment="1">
      <alignment horizontal="center" vertical="center" wrapText="1"/>
    </xf>
    <xf numFmtId="0" fontId="11" fillId="16" borderId="48" xfId="0" applyFont="1" applyFill="1" applyBorder="1" applyAlignment="1">
      <alignment horizontal="center" vertical="center" wrapText="1"/>
    </xf>
    <xf numFmtId="0" fontId="11" fillId="16" borderId="99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99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left"/>
    </xf>
    <xf numFmtId="0" fontId="9" fillId="16" borderId="24" xfId="0" applyFont="1" applyFill="1" applyBorder="1" applyAlignment="1">
      <alignment horizontal="left"/>
    </xf>
    <xf numFmtId="0" fontId="1" fillId="0" borderId="98" xfId="0" applyFont="1" applyBorder="1" applyAlignment="1">
      <alignment horizontal="center"/>
    </xf>
    <xf numFmtId="0" fontId="6" fillId="19" borderId="24" xfId="0" applyFont="1" applyFill="1" applyBorder="1" applyAlignment="1">
      <alignment horizontal="left"/>
    </xf>
    <xf numFmtId="16" fontId="1" fillId="16" borderId="48" xfId="0" applyNumberFormat="1" applyFont="1" applyFill="1" applyBorder="1" applyAlignment="1">
      <alignment horizontal="center" vertical="center" wrapText="1"/>
    </xf>
    <xf numFmtId="16" fontId="1" fillId="16" borderId="99" xfId="0" applyNumberFormat="1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/>
    </xf>
    <xf numFmtId="0" fontId="1" fillId="16" borderId="99" xfId="0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" fontId="1" fillId="16" borderId="92" xfId="0" applyNumberFormat="1" applyFont="1" applyFill="1" applyBorder="1" applyAlignment="1">
      <alignment horizontal="center" vertical="center" wrapText="1"/>
    </xf>
    <xf numFmtId="3" fontId="1" fillId="16" borderId="107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49" fontId="5" fillId="16" borderId="47" xfId="0" applyNumberFormat="1" applyFont="1" applyFill="1" applyBorder="1" applyAlignment="1">
      <alignment horizontal="center" vertical="center" wrapText="1"/>
    </xf>
    <xf numFmtId="49" fontId="5" fillId="16" borderId="98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6" fillId="19" borderId="108" xfId="0" applyFont="1" applyFill="1" applyBorder="1" applyAlignment="1">
      <alignment horizontal="left" vertical="center" wrapText="1"/>
    </xf>
    <xf numFmtId="0" fontId="6" fillId="19" borderId="109" xfId="0" applyFont="1" applyFill="1" applyBorder="1" applyAlignment="1">
      <alignment horizontal="left" vertical="center" wrapText="1"/>
    </xf>
    <xf numFmtId="16" fontId="1" fillId="0" borderId="103" xfId="0" applyNumberFormat="1" applyFont="1" applyFill="1" applyBorder="1" applyAlignment="1">
      <alignment horizontal="left"/>
    </xf>
    <xf numFmtId="49" fontId="1" fillId="0" borderId="98" xfId="0" applyNumberFormat="1" applyFont="1" applyFill="1" applyBorder="1" applyAlignment="1">
      <alignment horizontal="center"/>
    </xf>
    <xf numFmtId="49" fontId="6" fillId="19" borderId="25" xfId="0" applyNumberFormat="1" applyFont="1" applyFill="1" applyBorder="1" applyAlignment="1">
      <alignment horizontal="left"/>
    </xf>
    <xf numFmtId="49" fontId="6" fillId="19" borderId="53" xfId="0" applyNumberFormat="1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16" fontId="6" fillId="0" borderId="52" xfId="0" applyNumberFormat="1" applyFont="1" applyFill="1" applyBorder="1" applyAlignment="1">
      <alignment horizontal="center"/>
    </xf>
    <xf numFmtId="16" fontId="6" fillId="0" borderId="32" xfId="0" applyNumberFormat="1" applyFont="1" applyFill="1" applyBorder="1" applyAlignment="1">
      <alignment horizontal="center"/>
    </xf>
    <xf numFmtId="16" fontId="6" fillId="0" borderId="34" xfId="0" applyNumberFormat="1" applyFont="1" applyFill="1" applyBorder="1" applyAlignment="1">
      <alignment horizontal="center"/>
    </xf>
    <xf numFmtId="49" fontId="6" fillId="19" borderId="87" xfId="0" applyNumberFormat="1" applyFont="1" applyFill="1" applyBorder="1" applyAlignment="1">
      <alignment horizontal="left"/>
    </xf>
    <xf numFmtId="49" fontId="6" fillId="19" borderId="63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19" borderId="87" xfId="0" applyFont="1" applyFill="1" applyBorder="1" applyAlignment="1">
      <alignment horizontal="left" vertical="center" wrapText="1"/>
    </xf>
    <xf numFmtId="0" fontId="6" fillId="19" borderId="63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16" borderId="5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19" borderId="11" xfId="0" applyFont="1" applyFill="1" applyBorder="1" applyAlignment="1">
      <alignment horizontal="left"/>
    </xf>
    <xf numFmtId="49" fontId="1" fillId="0" borderId="5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49" fontId="19" fillId="0" borderId="52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" fontId="1" fillId="0" borderId="103" xfId="0" applyNumberFormat="1" applyFont="1" applyBorder="1" applyAlignment="1">
      <alignment horizontal="left"/>
    </xf>
    <xf numFmtId="0" fontId="9" fillId="16" borderId="35" xfId="0" applyFont="1" applyFill="1" applyBorder="1" applyAlignment="1">
      <alignment horizontal="left"/>
    </xf>
    <xf numFmtId="0" fontId="9" fillId="16" borderId="36" xfId="0" applyFont="1" applyFill="1" applyBorder="1" applyAlignment="1">
      <alignment horizontal="left"/>
    </xf>
    <xf numFmtId="49" fontId="6" fillId="19" borderId="11" xfId="0" applyNumberFormat="1" applyFont="1" applyFill="1" applyBorder="1" applyAlignment="1">
      <alignment horizontal="left"/>
    </xf>
    <xf numFmtId="0" fontId="1" fillId="16" borderId="100" xfId="0" applyFont="1" applyFill="1" applyBorder="1" applyAlignment="1">
      <alignment horizontal="left"/>
    </xf>
    <xf numFmtId="0" fontId="1" fillId="16" borderId="101" xfId="0" applyFont="1" applyFill="1" applyBorder="1" applyAlignment="1">
      <alignment horizontal="left"/>
    </xf>
    <xf numFmtId="0" fontId="0" fillId="0" borderId="110" xfId="0" applyBorder="1" applyAlignment="1">
      <alignment horizontal="center"/>
    </xf>
    <xf numFmtId="0" fontId="1" fillId="16" borderId="102" xfId="0" applyFont="1" applyFill="1" applyBorder="1" applyAlignment="1">
      <alignment horizontal="left"/>
    </xf>
    <xf numFmtId="49" fontId="11" fillId="16" borderId="47" xfId="0" applyNumberFormat="1" applyFont="1" applyFill="1" applyBorder="1" applyAlignment="1">
      <alignment horizontal="center" vertical="center" wrapText="1"/>
    </xf>
    <xf numFmtId="49" fontId="11" fillId="16" borderId="98" xfId="0" applyNumberFormat="1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8" xfId="0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2" xfId="0" applyBorder="1" applyAlignment="1">
      <alignment horizontal="center"/>
    </xf>
    <xf numFmtId="0" fontId="0" fillId="0" borderId="106" xfId="0" applyBorder="1" applyAlignment="1">
      <alignment horizontal="center"/>
    </xf>
    <xf numFmtId="0" fontId="12" fillId="0" borderId="113" xfId="0" applyFont="1" applyBorder="1" applyAlignment="1">
      <alignment horizontal="left" vertical="center"/>
    </xf>
    <xf numFmtId="0" fontId="12" fillId="0" borderId="110" xfId="0" applyFont="1" applyBorder="1" applyAlignment="1">
      <alignment horizontal="left" vertical="center"/>
    </xf>
    <xf numFmtId="0" fontId="12" fillId="0" borderId="105" xfId="0" applyFont="1" applyBorder="1" applyAlignment="1">
      <alignment horizontal="left" vertical="center"/>
    </xf>
    <xf numFmtId="0" fontId="12" fillId="0" borderId="112" xfId="0" applyFont="1" applyBorder="1" applyAlignment="1">
      <alignment horizontal="left" vertical="center"/>
    </xf>
    <xf numFmtId="0" fontId="12" fillId="0" borderId="103" xfId="0" applyFont="1" applyBorder="1" applyAlignment="1">
      <alignment horizontal="left" vertical="center"/>
    </xf>
    <xf numFmtId="0" fontId="12" fillId="0" borderId="106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K146"/>
  <sheetViews>
    <sheetView showGridLines="0" zoomScalePageLayoutView="0" workbookViewId="0" topLeftCell="A1">
      <selection activeCell="C127" sqref="C127"/>
    </sheetView>
  </sheetViews>
  <sheetFormatPr defaultColWidth="9.140625" defaultRowHeight="12.75"/>
  <cols>
    <col min="1" max="1" width="0.5625" style="0" customWidth="1"/>
    <col min="2" max="2" width="9.140625" style="110" customWidth="1"/>
    <col min="3" max="3" width="7.140625" style="0" customWidth="1"/>
    <col min="4" max="4" width="36.00390625" style="0" customWidth="1"/>
    <col min="5" max="6" width="12.57421875" style="42" customWidth="1"/>
    <col min="7" max="7" width="12.140625" style="0" customWidth="1"/>
    <col min="8" max="8" width="12.00390625" style="0" customWidth="1"/>
    <col min="9" max="9" width="11.421875" style="0" bestFit="1" customWidth="1"/>
    <col min="10" max="10" width="11.00390625" style="0" bestFit="1" customWidth="1"/>
    <col min="11" max="11" width="9.28125" style="0" bestFit="1" customWidth="1"/>
  </cols>
  <sheetData>
    <row r="1" spans="2:7" ht="12.75">
      <c r="B1" s="458" t="s">
        <v>298</v>
      </c>
      <c r="C1" s="458"/>
      <c r="D1" s="458"/>
      <c r="E1" s="458"/>
      <c r="F1" s="458"/>
      <c r="G1" s="458"/>
    </row>
    <row r="2" spans="2:7" ht="13.5" thickBot="1">
      <c r="B2" s="459" t="s">
        <v>76</v>
      </c>
      <c r="C2" s="459"/>
      <c r="D2" s="459"/>
      <c r="E2" s="459"/>
      <c r="F2" s="459"/>
      <c r="G2" s="459"/>
    </row>
    <row r="3" spans="2:7" ht="13.5" customHeight="1" thickTop="1">
      <c r="B3" s="460" t="s">
        <v>112</v>
      </c>
      <c r="C3" s="473" t="s">
        <v>60</v>
      </c>
      <c r="D3" s="475" t="s">
        <v>127</v>
      </c>
      <c r="E3" s="471" t="s">
        <v>286</v>
      </c>
      <c r="F3" s="471" t="s">
        <v>309</v>
      </c>
      <c r="G3" s="465" t="s">
        <v>310</v>
      </c>
    </row>
    <row r="4" spans="2:7" ht="35.25" customHeight="1" thickBot="1">
      <c r="B4" s="461"/>
      <c r="C4" s="474"/>
      <c r="D4" s="476"/>
      <c r="E4" s="472"/>
      <c r="F4" s="472"/>
      <c r="G4" s="466"/>
    </row>
    <row r="5" spans="2:11" s="62" customFormat="1" ht="17.25" thickBot="1" thickTop="1">
      <c r="B5" s="182">
        <v>100</v>
      </c>
      <c r="C5" s="467" t="s">
        <v>78</v>
      </c>
      <c r="D5" s="468"/>
      <c r="E5" s="183">
        <f>E6+E8+E13</f>
        <v>5287566</v>
      </c>
      <c r="F5" s="183">
        <f>F6+F8+F13</f>
        <v>5374556</v>
      </c>
      <c r="G5" s="315">
        <f>G6+G8+G13</f>
        <v>5469412</v>
      </c>
      <c r="I5" s="42"/>
      <c r="J5"/>
      <c r="K5" s="66"/>
    </row>
    <row r="6" spans="2:11" s="61" customFormat="1" ht="16.5" thickBot="1">
      <c r="B6" s="174">
        <v>110</v>
      </c>
      <c r="C6" s="439" t="s">
        <v>79</v>
      </c>
      <c r="D6" s="440"/>
      <c r="E6" s="163">
        <f>E7</f>
        <v>4655816</v>
      </c>
      <c r="F6" s="163">
        <f>F7</f>
        <v>4742806</v>
      </c>
      <c r="G6" s="314">
        <f>G7</f>
        <v>4837662</v>
      </c>
      <c r="I6"/>
      <c r="K6" s="66"/>
    </row>
    <row r="7" spans="2:11" s="51" customFormat="1" ht="15.75" thickBot="1">
      <c r="B7" s="175"/>
      <c r="C7" s="50"/>
      <c r="D7" s="259" t="s">
        <v>113</v>
      </c>
      <c r="E7" s="203">
        <f>4649810+6006</f>
        <v>4655816</v>
      </c>
      <c r="F7" s="203">
        <v>4742806</v>
      </c>
      <c r="G7" s="313">
        <v>4837662</v>
      </c>
      <c r="H7" s="210"/>
      <c r="I7" s="42"/>
      <c r="J7" s="64"/>
      <c r="K7" s="66"/>
    </row>
    <row r="8" spans="2:11" s="61" customFormat="1" ht="16.5" thickBot="1">
      <c r="B8" s="176">
        <v>120</v>
      </c>
      <c r="C8" s="450" t="s">
        <v>117</v>
      </c>
      <c r="D8" s="451"/>
      <c r="E8" s="82">
        <v>340000</v>
      </c>
      <c r="F8" s="82">
        <f>E8</f>
        <v>340000</v>
      </c>
      <c r="G8" s="269">
        <f>G9</f>
        <v>340000</v>
      </c>
      <c r="I8"/>
      <c r="J8" s="234"/>
      <c r="K8" s="66"/>
    </row>
    <row r="9" spans="2:11" s="5" customFormat="1" ht="15.75" thickBot="1">
      <c r="B9" s="462"/>
      <c r="C9" s="50">
        <v>121</v>
      </c>
      <c r="D9" s="260" t="s">
        <v>80</v>
      </c>
      <c r="E9" s="164">
        <v>340000</v>
      </c>
      <c r="F9" s="164">
        <f>E9</f>
        <v>340000</v>
      </c>
      <c r="G9" s="270">
        <f>SUM(G10:G12)</f>
        <v>340000</v>
      </c>
      <c r="I9"/>
      <c r="J9" s="279"/>
      <c r="K9" s="66"/>
    </row>
    <row r="10" spans="2:11" ht="15">
      <c r="B10" s="463"/>
      <c r="C10" s="455"/>
      <c r="D10" s="261" t="s">
        <v>114</v>
      </c>
      <c r="E10" s="58">
        <v>65000</v>
      </c>
      <c r="F10" s="58">
        <f>E10</f>
        <v>65000</v>
      </c>
      <c r="G10" s="271">
        <f>F10</f>
        <v>65000</v>
      </c>
      <c r="K10" s="66"/>
    </row>
    <row r="11" spans="2:11" ht="15">
      <c r="B11" s="463"/>
      <c r="C11" s="456"/>
      <c r="D11" s="262" t="s">
        <v>115</v>
      </c>
      <c r="E11" s="59">
        <v>250000</v>
      </c>
      <c r="F11" s="59">
        <f>E11</f>
        <v>250000</v>
      </c>
      <c r="G11" s="272">
        <f>F11</f>
        <v>250000</v>
      </c>
      <c r="K11" s="66"/>
    </row>
    <row r="12" spans="2:11" ht="15.75" thickBot="1">
      <c r="B12" s="464"/>
      <c r="C12" s="457"/>
      <c r="D12" s="263" t="s">
        <v>116</v>
      </c>
      <c r="E12" s="60">
        <v>25000</v>
      </c>
      <c r="F12" s="60">
        <f>E12</f>
        <v>25000</v>
      </c>
      <c r="G12" s="273">
        <f>F12</f>
        <v>25000</v>
      </c>
      <c r="K12" s="66"/>
    </row>
    <row r="13" spans="2:11" s="61" customFormat="1" ht="16.5" thickBot="1">
      <c r="B13" s="177">
        <v>130</v>
      </c>
      <c r="C13" s="450" t="s">
        <v>118</v>
      </c>
      <c r="D13" s="451"/>
      <c r="E13" s="82">
        <v>291750</v>
      </c>
      <c r="F13" s="82">
        <f>F14</f>
        <v>291750</v>
      </c>
      <c r="G13" s="269">
        <f>G14</f>
        <v>291750</v>
      </c>
      <c r="K13" s="66"/>
    </row>
    <row r="14" spans="2:11" s="5" customFormat="1" ht="15.75" thickBot="1">
      <c r="B14" s="444"/>
      <c r="C14" s="65">
        <v>133</v>
      </c>
      <c r="D14" s="264" t="s">
        <v>81</v>
      </c>
      <c r="E14" s="165">
        <v>291750</v>
      </c>
      <c r="F14" s="165">
        <f>SUM(F15:F21)</f>
        <v>291750</v>
      </c>
      <c r="G14" s="274">
        <f>SUM(G15:G21)</f>
        <v>291750</v>
      </c>
      <c r="I14" s="279"/>
      <c r="K14" s="66"/>
    </row>
    <row r="15" spans="2:11" ht="15">
      <c r="B15" s="445"/>
      <c r="C15" s="431"/>
      <c r="D15" s="69" t="s">
        <v>82</v>
      </c>
      <c r="E15" s="53">
        <v>7450</v>
      </c>
      <c r="F15" s="53">
        <f aca="true" t="shared" si="0" ref="F15:G21">E15</f>
        <v>7450</v>
      </c>
      <c r="G15" s="275">
        <f t="shared" si="0"/>
        <v>7450</v>
      </c>
      <c r="I15" s="42"/>
      <c r="K15" s="66"/>
    </row>
    <row r="16" spans="2:11" ht="15">
      <c r="B16" s="445"/>
      <c r="C16" s="454"/>
      <c r="D16" s="70" t="s">
        <v>83</v>
      </c>
      <c r="E16" s="55">
        <v>600</v>
      </c>
      <c r="F16" s="55">
        <f t="shared" si="0"/>
        <v>600</v>
      </c>
      <c r="G16" s="276">
        <f t="shared" si="0"/>
        <v>600</v>
      </c>
      <c r="K16" s="66"/>
    </row>
    <row r="17" spans="2:11" ht="15">
      <c r="B17" s="445"/>
      <c r="C17" s="454"/>
      <c r="D17" s="70" t="s">
        <v>84</v>
      </c>
      <c r="E17" s="55">
        <v>700</v>
      </c>
      <c r="F17" s="55">
        <f t="shared" si="0"/>
        <v>700</v>
      </c>
      <c r="G17" s="276">
        <f t="shared" si="0"/>
        <v>700</v>
      </c>
      <c r="K17" s="66"/>
    </row>
    <row r="18" spans="2:11" ht="15">
      <c r="B18" s="445"/>
      <c r="C18" s="454"/>
      <c r="D18" s="70" t="s">
        <v>85</v>
      </c>
      <c r="E18" s="55">
        <v>11000</v>
      </c>
      <c r="F18" s="55">
        <f t="shared" si="0"/>
        <v>11000</v>
      </c>
      <c r="G18" s="276">
        <f t="shared" si="0"/>
        <v>11000</v>
      </c>
      <c r="K18" s="66"/>
    </row>
    <row r="19" spans="2:11" ht="15">
      <c r="B19" s="445"/>
      <c r="C19" s="454"/>
      <c r="D19" s="70" t="s">
        <v>221</v>
      </c>
      <c r="E19" s="55">
        <v>19000</v>
      </c>
      <c r="F19" s="55">
        <f t="shared" si="0"/>
        <v>19000</v>
      </c>
      <c r="G19" s="276">
        <f t="shared" si="0"/>
        <v>19000</v>
      </c>
      <c r="I19" s="42"/>
      <c r="K19" s="66"/>
    </row>
    <row r="20" spans="2:11" ht="15">
      <c r="B20" s="445"/>
      <c r="C20" s="454"/>
      <c r="D20" s="70" t="s">
        <v>86</v>
      </c>
      <c r="E20" s="55">
        <v>170000</v>
      </c>
      <c r="F20" s="55">
        <f t="shared" si="0"/>
        <v>170000</v>
      </c>
      <c r="G20" s="276">
        <f t="shared" si="0"/>
        <v>170000</v>
      </c>
      <c r="H20" s="42"/>
      <c r="I20" s="42"/>
      <c r="K20" s="66"/>
    </row>
    <row r="21" spans="2:11" ht="15.75" thickBot="1">
      <c r="B21" s="445"/>
      <c r="C21" s="469"/>
      <c r="D21" s="73" t="s">
        <v>87</v>
      </c>
      <c r="E21" s="55">
        <v>83000</v>
      </c>
      <c r="F21" s="55">
        <f t="shared" si="0"/>
        <v>83000</v>
      </c>
      <c r="G21" s="276">
        <f t="shared" si="0"/>
        <v>83000</v>
      </c>
      <c r="H21" s="42"/>
      <c r="K21" s="66"/>
    </row>
    <row r="22" spans="2:11" s="62" customFormat="1" ht="16.5" thickBot="1">
      <c r="B22" s="173">
        <v>200</v>
      </c>
      <c r="C22" s="477" t="s">
        <v>119</v>
      </c>
      <c r="D22" s="478"/>
      <c r="E22" s="166">
        <f>E23+E34+E50+E52</f>
        <v>1046575</v>
      </c>
      <c r="F22" s="166">
        <f>F23+F34+F50+F52</f>
        <v>936959</v>
      </c>
      <c r="G22" s="319">
        <f>F22</f>
        <v>936959</v>
      </c>
      <c r="I22" s="66"/>
      <c r="K22" s="66"/>
    </row>
    <row r="23" spans="2:11" s="47" customFormat="1" ht="16.5" thickBot="1">
      <c r="B23" s="178">
        <v>210</v>
      </c>
      <c r="C23" s="439" t="s">
        <v>120</v>
      </c>
      <c r="D23" s="480"/>
      <c r="E23" s="167">
        <f>E24+E28</f>
        <v>605918</v>
      </c>
      <c r="F23" s="167">
        <f>F24+F28</f>
        <v>498802</v>
      </c>
      <c r="G23" s="320">
        <f>F23</f>
        <v>498802</v>
      </c>
      <c r="I23" s="63"/>
      <c r="K23" s="66"/>
    </row>
    <row r="24" spans="2:11" s="51" customFormat="1" ht="15.75" thickBot="1">
      <c r="B24" s="444" t="s">
        <v>88</v>
      </c>
      <c r="C24" s="50">
        <v>211</v>
      </c>
      <c r="D24" s="48" t="s">
        <v>120</v>
      </c>
      <c r="E24" s="68">
        <v>10000</v>
      </c>
      <c r="F24" s="68">
        <v>10000</v>
      </c>
      <c r="G24" s="321">
        <v>10000</v>
      </c>
      <c r="I24" s="64"/>
      <c r="K24" s="66"/>
    </row>
    <row r="25" spans="2:11" ht="15" hidden="1">
      <c r="B25" s="445"/>
      <c r="C25" s="455"/>
      <c r="D25" s="52" t="s">
        <v>89</v>
      </c>
      <c r="E25" s="278"/>
      <c r="F25" s="278"/>
      <c r="G25" s="322"/>
      <c r="K25" s="66"/>
    </row>
    <row r="26" spans="2:11" ht="15" hidden="1">
      <c r="B26" s="445"/>
      <c r="C26" s="456"/>
      <c r="D26" s="54" t="s">
        <v>230</v>
      </c>
      <c r="E26" s="258"/>
      <c r="F26" s="258"/>
      <c r="G26" s="317"/>
      <c r="I26" s="218"/>
      <c r="K26" s="66"/>
    </row>
    <row r="27" spans="2:11" ht="15.75" thickBot="1">
      <c r="B27" s="445"/>
      <c r="C27" s="457"/>
      <c r="D27" s="56" t="s">
        <v>90</v>
      </c>
      <c r="E27" s="57">
        <f>10000</f>
        <v>10000</v>
      </c>
      <c r="F27" s="57">
        <v>10000</v>
      </c>
      <c r="G27" s="318">
        <v>10000</v>
      </c>
      <c r="K27" s="66"/>
    </row>
    <row r="28" spans="2:11" ht="15.75" thickBot="1">
      <c r="B28" s="445"/>
      <c r="C28" s="2">
        <v>212</v>
      </c>
      <c r="D28" s="45" t="s">
        <v>91</v>
      </c>
      <c r="E28" s="168">
        <f>SUM(E29:E33)</f>
        <v>595918</v>
      </c>
      <c r="F28" s="168">
        <f>SUM(F29:F33)</f>
        <v>488802</v>
      </c>
      <c r="G28" s="323">
        <f>SUM(G29:G33)</f>
        <v>488802</v>
      </c>
      <c r="I28" s="42"/>
      <c r="K28" s="66"/>
    </row>
    <row r="29" spans="2:11" ht="15">
      <c r="B29" s="445"/>
      <c r="C29" s="431"/>
      <c r="D29" s="52" t="s">
        <v>92</v>
      </c>
      <c r="E29" s="53">
        <f>248652+96644-1000+11472</f>
        <v>355768</v>
      </c>
      <c r="F29" s="53">
        <v>248652</v>
      </c>
      <c r="G29" s="316">
        <f aca="true" t="shared" si="1" ref="F29:G33">F29</f>
        <v>248652</v>
      </c>
      <c r="K29" s="66"/>
    </row>
    <row r="30" spans="2:11" ht="15">
      <c r="B30" s="445"/>
      <c r="C30" s="454"/>
      <c r="D30" s="54" t="s">
        <v>93</v>
      </c>
      <c r="E30" s="55">
        <v>5000</v>
      </c>
      <c r="F30" s="55">
        <f t="shared" si="1"/>
        <v>5000</v>
      </c>
      <c r="G30" s="317">
        <f t="shared" si="1"/>
        <v>5000</v>
      </c>
      <c r="I30" s="42"/>
      <c r="J30" s="42"/>
      <c r="K30" s="66"/>
    </row>
    <row r="31" spans="2:11" ht="15">
      <c r="B31" s="445"/>
      <c r="C31" s="454"/>
      <c r="D31" s="229" t="s">
        <v>291</v>
      </c>
      <c r="E31" s="87">
        <v>6150</v>
      </c>
      <c r="F31" s="87">
        <f t="shared" si="1"/>
        <v>6150</v>
      </c>
      <c r="G31" s="317">
        <f t="shared" si="1"/>
        <v>6150</v>
      </c>
      <c r="I31" s="42"/>
      <c r="J31" s="42"/>
      <c r="K31" s="66"/>
    </row>
    <row r="32" spans="2:11" ht="15">
      <c r="B32" s="445"/>
      <c r="C32" s="454"/>
      <c r="D32" s="229" t="s">
        <v>223</v>
      </c>
      <c r="E32" s="87">
        <v>154000</v>
      </c>
      <c r="F32" s="87">
        <f t="shared" si="1"/>
        <v>154000</v>
      </c>
      <c r="G32" s="317">
        <f t="shared" si="1"/>
        <v>154000</v>
      </c>
      <c r="I32" s="42"/>
      <c r="K32" s="66"/>
    </row>
    <row r="33" spans="2:11" ht="15.75" thickBot="1">
      <c r="B33" s="470"/>
      <c r="C33" s="469"/>
      <c r="D33" s="56" t="s">
        <v>94</v>
      </c>
      <c r="E33" s="57">
        <v>75000</v>
      </c>
      <c r="F33" s="57">
        <f t="shared" si="1"/>
        <v>75000</v>
      </c>
      <c r="G33" s="318">
        <f t="shared" si="1"/>
        <v>75000</v>
      </c>
      <c r="I33" s="42"/>
      <c r="K33" s="66"/>
    </row>
    <row r="34" spans="2:11" s="47" customFormat="1" ht="16.5" thickBot="1">
      <c r="B34" s="177">
        <v>220</v>
      </c>
      <c r="C34" s="439" t="s">
        <v>95</v>
      </c>
      <c r="D34" s="480"/>
      <c r="E34" s="41">
        <f>E35+E38+E46</f>
        <v>422857</v>
      </c>
      <c r="F34" s="41">
        <f>F35+F38</f>
        <v>420357</v>
      </c>
      <c r="G34" s="324">
        <f>G35+G38</f>
        <v>420357</v>
      </c>
      <c r="I34" s="63"/>
      <c r="K34" s="66"/>
    </row>
    <row r="35" spans="2:11" s="51" customFormat="1" ht="15.75" thickBot="1">
      <c r="B35" s="444"/>
      <c r="C35" s="2">
        <v>221</v>
      </c>
      <c r="D35" s="45" t="s">
        <v>121</v>
      </c>
      <c r="E35" s="3">
        <f>E36</f>
        <v>99600</v>
      </c>
      <c r="F35" s="3">
        <f>F36</f>
        <v>99600</v>
      </c>
      <c r="G35" s="325">
        <f>G36</f>
        <v>99600</v>
      </c>
      <c r="I35" s="64"/>
      <c r="K35" s="66"/>
    </row>
    <row r="36" spans="2:11" ht="15">
      <c r="B36" s="445"/>
      <c r="C36" s="431"/>
      <c r="D36" s="52" t="s">
        <v>96</v>
      </c>
      <c r="E36" s="53">
        <v>99600</v>
      </c>
      <c r="F36" s="53">
        <v>99600</v>
      </c>
      <c r="G36" s="316">
        <v>99600</v>
      </c>
      <c r="J36" s="42"/>
      <c r="K36" s="66"/>
    </row>
    <row r="37" spans="2:11" ht="15.75" thickBot="1">
      <c r="B37" s="445"/>
      <c r="C37" s="469"/>
      <c r="D37" s="56" t="s">
        <v>97</v>
      </c>
      <c r="E37" s="57"/>
      <c r="F37" s="57"/>
      <c r="G37" s="318"/>
      <c r="K37" s="66"/>
    </row>
    <row r="38" spans="2:11" ht="15.75" thickBot="1">
      <c r="B38" s="445"/>
      <c r="C38" s="2">
        <v>223</v>
      </c>
      <c r="D38" s="43" t="s">
        <v>98</v>
      </c>
      <c r="E38" s="3">
        <f>SUM(E39:E45)</f>
        <v>320757</v>
      </c>
      <c r="F38" s="3">
        <f>SUM(F39:F45)</f>
        <v>320757</v>
      </c>
      <c r="G38" s="325">
        <f>SUM(G39:G45)</f>
        <v>320757</v>
      </c>
      <c r="I38" s="42"/>
      <c r="K38" s="66"/>
    </row>
    <row r="39" spans="2:11" ht="15">
      <c r="B39" s="445"/>
      <c r="C39" s="431"/>
      <c r="D39" s="52" t="s">
        <v>99</v>
      </c>
      <c r="E39" s="53">
        <v>15000</v>
      </c>
      <c r="F39" s="53">
        <v>15000</v>
      </c>
      <c r="G39" s="316">
        <v>15000</v>
      </c>
      <c r="K39" s="66"/>
    </row>
    <row r="40" spans="2:11" ht="15">
      <c r="B40" s="445"/>
      <c r="C40" s="454"/>
      <c r="D40" s="54" t="s">
        <v>100</v>
      </c>
      <c r="E40" s="55">
        <v>18000</v>
      </c>
      <c r="F40" s="55">
        <v>18000</v>
      </c>
      <c r="G40" s="317">
        <v>18000</v>
      </c>
      <c r="K40" s="66"/>
    </row>
    <row r="41" spans="2:11" ht="15">
      <c r="B41" s="445"/>
      <c r="C41" s="454"/>
      <c r="D41" s="54" t="s">
        <v>101</v>
      </c>
      <c r="E41" s="55">
        <v>18260</v>
      </c>
      <c r="F41" s="55">
        <v>18260</v>
      </c>
      <c r="G41" s="317">
        <v>18260</v>
      </c>
      <c r="K41" s="66"/>
    </row>
    <row r="42" spans="2:11" ht="15">
      <c r="B42" s="445"/>
      <c r="C42" s="454"/>
      <c r="D42" s="54" t="s">
        <v>102</v>
      </c>
      <c r="E42" s="55">
        <v>16930</v>
      </c>
      <c r="F42" s="55">
        <v>16930</v>
      </c>
      <c r="G42" s="317">
        <v>16930</v>
      </c>
      <c r="K42" s="66"/>
    </row>
    <row r="43" spans="2:11" ht="15">
      <c r="B43" s="445"/>
      <c r="C43" s="454"/>
      <c r="D43" s="229" t="s">
        <v>255</v>
      </c>
      <c r="E43" s="87">
        <v>95000</v>
      </c>
      <c r="F43" s="87">
        <v>95000</v>
      </c>
      <c r="G43" s="317">
        <v>95000</v>
      </c>
      <c r="I43" s="42"/>
      <c r="K43" s="66"/>
    </row>
    <row r="44" spans="2:11" ht="15">
      <c r="B44" s="445"/>
      <c r="C44" s="454"/>
      <c r="D44" s="229" t="s">
        <v>256</v>
      </c>
      <c r="E44" s="87">
        <v>85000</v>
      </c>
      <c r="F44" s="87">
        <v>85000</v>
      </c>
      <c r="G44" s="317">
        <v>85000</v>
      </c>
      <c r="I44" s="42"/>
      <c r="K44" s="66"/>
    </row>
    <row r="45" spans="2:11" ht="15.75" thickBot="1">
      <c r="B45" s="445"/>
      <c r="C45" s="454"/>
      <c r="D45" s="229" t="s">
        <v>103</v>
      </c>
      <c r="E45" s="87">
        <v>72567</v>
      </c>
      <c r="F45" s="87">
        <v>72567</v>
      </c>
      <c r="G45" s="317">
        <v>72567</v>
      </c>
      <c r="K45" s="66"/>
    </row>
    <row r="46" spans="2:11" ht="15.75" thickBot="1">
      <c r="B46" s="445"/>
      <c r="C46" s="2">
        <v>229</v>
      </c>
      <c r="D46" s="43" t="s">
        <v>104</v>
      </c>
      <c r="E46" s="168">
        <v>2500</v>
      </c>
      <c r="F46" s="168">
        <v>2500</v>
      </c>
      <c r="G46" s="323">
        <v>2500</v>
      </c>
      <c r="I46" s="42"/>
      <c r="K46" s="66"/>
    </row>
    <row r="47" spans="2:11" ht="15.75" thickBot="1">
      <c r="B47" s="479"/>
      <c r="C47" s="179"/>
      <c r="D47" s="180" t="s">
        <v>105</v>
      </c>
      <c r="E47" s="181">
        <v>2500</v>
      </c>
      <c r="F47" s="181">
        <v>2500</v>
      </c>
      <c r="G47" s="326">
        <v>2500</v>
      </c>
      <c r="K47" s="66"/>
    </row>
    <row r="48" spans="2:7" ht="13.5" customHeight="1" thickTop="1">
      <c r="B48" s="434" t="s">
        <v>112</v>
      </c>
      <c r="C48" s="436" t="s">
        <v>60</v>
      </c>
      <c r="D48" s="432" t="s">
        <v>77</v>
      </c>
      <c r="E48" s="471" t="s">
        <v>286</v>
      </c>
      <c r="F48" s="471" t="s">
        <v>309</v>
      </c>
      <c r="G48" s="465" t="s">
        <v>310</v>
      </c>
    </row>
    <row r="49" spans="2:7" ht="30" customHeight="1" thickBot="1">
      <c r="B49" s="435"/>
      <c r="C49" s="437"/>
      <c r="D49" s="433"/>
      <c r="E49" s="472"/>
      <c r="F49" s="472"/>
      <c r="G49" s="466"/>
    </row>
    <row r="50" spans="2:7" s="47" customFormat="1" ht="16.5" thickBot="1" thickTop="1">
      <c r="B50" s="176">
        <v>240</v>
      </c>
      <c r="C50" s="452" t="s">
        <v>106</v>
      </c>
      <c r="D50" s="453"/>
      <c r="E50" s="88">
        <v>800</v>
      </c>
      <c r="F50" s="88">
        <v>800</v>
      </c>
      <c r="G50" s="327">
        <v>800</v>
      </c>
    </row>
    <row r="51" spans="2:7" ht="13.5" customHeight="1" thickBot="1">
      <c r="B51" s="227"/>
      <c r="C51" s="228"/>
      <c r="D51" s="207" t="s">
        <v>107</v>
      </c>
      <c r="E51" s="44">
        <v>800</v>
      </c>
      <c r="F51" s="44">
        <v>800</v>
      </c>
      <c r="G51" s="328">
        <v>800</v>
      </c>
    </row>
    <row r="52" spans="2:7" s="61" customFormat="1" ht="15.75" thickBot="1">
      <c r="B52" s="176">
        <v>290</v>
      </c>
      <c r="C52" s="450" t="s">
        <v>108</v>
      </c>
      <c r="D52" s="451"/>
      <c r="E52" s="169">
        <v>17000</v>
      </c>
      <c r="F52" s="169">
        <v>17000</v>
      </c>
      <c r="G52" s="329">
        <v>17000</v>
      </c>
    </row>
    <row r="53" spans="2:9" ht="13.5" thickBot="1">
      <c r="B53" s="444"/>
      <c r="C53" s="2">
        <v>292</v>
      </c>
      <c r="D53" s="45" t="s">
        <v>108</v>
      </c>
      <c r="E53" s="3">
        <v>17000</v>
      </c>
      <c r="F53" s="3">
        <v>17000</v>
      </c>
      <c r="G53" s="325">
        <v>17000</v>
      </c>
      <c r="I53" s="42"/>
    </row>
    <row r="54" spans="2:9" ht="12.75">
      <c r="B54" s="445"/>
      <c r="C54" s="455"/>
      <c r="D54" s="74" t="s">
        <v>238</v>
      </c>
      <c r="E54" s="72">
        <v>12000</v>
      </c>
      <c r="F54" s="72">
        <v>12000</v>
      </c>
      <c r="G54" s="330">
        <v>12000</v>
      </c>
      <c r="I54" s="42"/>
    </row>
    <row r="55" spans="2:9" ht="12.75">
      <c r="B55" s="445"/>
      <c r="C55" s="456"/>
      <c r="D55" s="77" t="s">
        <v>108</v>
      </c>
      <c r="E55" s="58">
        <v>3000</v>
      </c>
      <c r="F55" s="58">
        <v>3000</v>
      </c>
      <c r="G55" s="331">
        <v>3000</v>
      </c>
      <c r="I55" s="42"/>
    </row>
    <row r="56" spans="2:7" ht="13.5" thickBot="1">
      <c r="B56" s="470"/>
      <c r="C56" s="457"/>
      <c r="D56" s="49" t="s">
        <v>109</v>
      </c>
      <c r="E56" s="60">
        <v>2000</v>
      </c>
      <c r="F56" s="60">
        <v>2000</v>
      </c>
      <c r="G56" s="429">
        <v>2000</v>
      </c>
    </row>
    <row r="57" spans="2:9" s="75" customFormat="1" ht="16.5" thickBot="1">
      <c r="B57" s="182">
        <v>300</v>
      </c>
      <c r="C57" s="448" t="s">
        <v>122</v>
      </c>
      <c r="D57" s="449"/>
      <c r="E57" s="170">
        <f>E58+E80</f>
        <v>2416132</v>
      </c>
      <c r="F57" s="170">
        <f>F58</f>
        <v>2333094</v>
      </c>
      <c r="G57" s="332">
        <f>G58</f>
        <v>2356213</v>
      </c>
      <c r="I57" s="268"/>
    </row>
    <row r="58" spans="2:9" ht="15.75" thickBot="1">
      <c r="B58" s="177">
        <v>310</v>
      </c>
      <c r="C58" s="439" t="s">
        <v>123</v>
      </c>
      <c r="D58" s="440"/>
      <c r="E58" s="82">
        <f>E59+E61</f>
        <v>2416132</v>
      </c>
      <c r="F58" s="82">
        <f>F59+F61</f>
        <v>2333094</v>
      </c>
      <c r="G58" s="324">
        <f>G59+G61</f>
        <v>2356213</v>
      </c>
      <c r="I58" s="42"/>
    </row>
    <row r="59" spans="2:9" ht="13.5" thickBot="1">
      <c r="B59" s="444"/>
      <c r="C59" s="6">
        <v>311</v>
      </c>
      <c r="D59" s="2" t="s">
        <v>124</v>
      </c>
      <c r="E59" s="165">
        <v>0</v>
      </c>
      <c r="F59" s="165">
        <v>0</v>
      </c>
      <c r="G59" s="423">
        <v>0</v>
      </c>
      <c r="I59" s="42"/>
    </row>
    <row r="60" spans="2:10" ht="13.5" thickBot="1">
      <c r="B60" s="445"/>
      <c r="C60" s="101"/>
      <c r="D60" s="69" t="s">
        <v>257</v>
      </c>
      <c r="E60" s="72"/>
      <c r="F60" s="72"/>
      <c r="G60" s="316"/>
      <c r="J60" s="42"/>
    </row>
    <row r="61" spans="2:7" ht="13.5" thickBot="1">
      <c r="B61" s="445"/>
      <c r="C61" s="50">
        <v>312</v>
      </c>
      <c r="D61" s="50" t="s">
        <v>125</v>
      </c>
      <c r="E61" s="68">
        <f>SUM(E62:E79)</f>
        <v>2416132</v>
      </c>
      <c r="F61" s="68">
        <f>SUM(F62:F79)</f>
        <v>2333094</v>
      </c>
      <c r="G61" s="321">
        <f>SUM(G62:G79)</f>
        <v>2356213</v>
      </c>
    </row>
    <row r="62" spans="2:7" ht="12.75">
      <c r="B62" s="445"/>
      <c r="C62" s="446"/>
      <c r="D62" s="69" t="s">
        <v>176</v>
      </c>
      <c r="E62" s="72">
        <v>23000</v>
      </c>
      <c r="F62" s="72">
        <f>ROUND(E62*1.01,)</f>
        <v>23230</v>
      </c>
      <c r="G62" s="316">
        <f>ROUND(F62*1.01,)</f>
        <v>23462</v>
      </c>
    </row>
    <row r="63" spans="2:8" ht="12.75">
      <c r="B63" s="445"/>
      <c r="C63" s="447"/>
      <c r="D63" s="70" t="s">
        <v>177</v>
      </c>
      <c r="E63" s="59">
        <v>2100000</v>
      </c>
      <c r="F63" s="59">
        <f aca="true" t="shared" si="2" ref="F63:G74">ROUND(E63*1.01,)</f>
        <v>2121000</v>
      </c>
      <c r="G63" s="317">
        <f t="shared" si="2"/>
        <v>2142210</v>
      </c>
      <c r="H63" s="42"/>
    </row>
    <row r="64" spans="2:7" ht="12.75">
      <c r="B64" s="445"/>
      <c r="C64" s="447"/>
      <c r="D64" s="70" t="s">
        <v>178</v>
      </c>
      <c r="E64" s="55">
        <v>16089</v>
      </c>
      <c r="F64" s="55">
        <f t="shared" si="2"/>
        <v>16250</v>
      </c>
      <c r="G64" s="317">
        <f t="shared" si="2"/>
        <v>16413</v>
      </c>
    </row>
    <row r="65" spans="2:7" ht="12.75">
      <c r="B65" s="445"/>
      <c r="C65" s="447"/>
      <c r="D65" s="70" t="s">
        <v>179</v>
      </c>
      <c r="E65" s="55">
        <v>24000</v>
      </c>
      <c r="F65" s="55">
        <f t="shared" si="2"/>
        <v>24240</v>
      </c>
      <c r="G65" s="317">
        <f t="shared" si="2"/>
        <v>24482</v>
      </c>
    </row>
    <row r="66" spans="2:7" ht="12.75">
      <c r="B66" s="445"/>
      <c r="C66" s="447"/>
      <c r="D66" s="70" t="s">
        <v>180</v>
      </c>
      <c r="E66" s="55">
        <v>7050</v>
      </c>
      <c r="F66" s="55">
        <f t="shared" si="2"/>
        <v>7121</v>
      </c>
      <c r="G66" s="317">
        <f t="shared" si="2"/>
        <v>7192</v>
      </c>
    </row>
    <row r="67" spans="2:7" ht="12.75">
      <c r="B67" s="445"/>
      <c r="C67" s="447"/>
      <c r="D67" s="70" t="s">
        <v>181</v>
      </c>
      <c r="E67" s="55">
        <v>7000</v>
      </c>
      <c r="F67" s="55">
        <f t="shared" si="2"/>
        <v>7070</v>
      </c>
      <c r="G67" s="317">
        <f t="shared" si="2"/>
        <v>7141</v>
      </c>
    </row>
    <row r="68" spans="2:7" ht="12.75">
      <c r="B68" s="445"/>
      <c r="C68" s="447"/>
      <c r="D68" s="70" t="s">
        <v>182</v>
      </c>
      <c r="E68" s="55">
        <v>55224</v>
      </c>
      <c r="F68" s="55">
        <f t="shared" si="2"/>
        <v>55776</v>
      </c>
      <c r="G68" s="317">
        <f t="shared" si="2"/>
        <v>56334</v>
      </c>
    </row>
    <row r="69" spans="2:7" s="188" customFormat="1" ht="12.75">
      <c r="B69" s="445"/>
      <c r="C69" s="447"/>
      <c r="D69" s="70" t="s">
        <v>183</v>
      </c>
      <c r="E69" s="55">
        <v>48982</v>
      </c>
      <c r="F69" s="55">
        <f t="shared" si="2"/>
        <v>49472</v>
      </c>
      <c r="G69" s="317">
        <f t="shared" si="2"/>
        <v>49967</v>
      </c>
    </row>
    <row r="70" spans="2:9" ht="12.75">
      <c r="B70" s="445"/>
      <c r="C70" s="447"/>
      <c r="D70" s="70" t="s">
        <v>213</v>
      </c>
      <c r="E70" s="55">
        <v>986</v>
      </c>
      <c r="F70" s="55">
        <f t="shared" si="2"/>
        <v>996</v>
      </c>
      <c r="G70" s="317">
        <f t="shared" si="2"/>
        <v>1006</v>
      </c>
      <c r="I70" s="42"/>
    </row>
    <row r="71" spans="2:7" ht="12.75">
      <c r="B71" s="445"/>
      <c r="C71" s="447"/>
      <c r="D71" s="70" t="s">
        <v>208</v>
      </c>
      <c r="E71" s="55">
        <v>1542</v>
      </c>
      <c r="F71" s="55">
        <f t="shared" si="2"/>
        <v>1557</v>
      </c>
      <c r="G71" s="317">
        <f t="shared" si="2"/>
        <v>1573</v>
      </c>
    </row>
    <row r="72" spans="2:7" ht="12.75">
      <c r="B72" s="445"/>
      <c r="C72" s="447"/>
      <c r="D72" s="70" t="s">
        <v>267</v>
      </c>
      <c r="E72" s="55"/>
      <c r="F72" s="55">
        <f t="shared" si="2"/>
        <v>0</v>
      </c>
      <c r="G72" s="317">
        <f t="shared" si="2"/>
        <v>0</v>
      </c>
    </row>
    <row r="73" spans="2:7" ht="12.75">
      <c r="B73" s="445"/>
      <c r="C73" s="447"/>
      <c r="D73" s="70" t="s">
        <v>205</v>
      </c>
      <c r="E73" s="55">
        <v>5074</v>
      </c>
      <c r="F73" s="55">
        <f t="shared" si="2"/>
        <v>5125</v>
      </c>
      <c r="G73" s="317">
        <f t="shared" si="2"/>
        <v>5176</v>
      </c>
    </row>
    <row r="74" spans="2:7" ht="12.75">
      <c r="B74" s="445"/>
      <c r="C74" s="447"/>
      <c r="D74" s="70" t="s">
        <v>273</v>
      </c>
      <c r="E74" s="55"/>
      <c r="F74" s="55">
        <f t="shared" si="2"/>
        <v>0</v>
      </c>
      <c r="G74" s="317">
        <f t="shared" si="2"/>
        <v>0</v>
      </c>
    </row>
    <row r="75" spans="2:7" ht="12.75">
      <c r="B75" s="445"/>
      <c r="C75" s="447"/>
      <c r="D75" s="70" t="s">
        <v>274</v>
      </c>
      <c r="E75" s="55">
        <v>21257</v>
      </c>
      <c r="F75" s="55">
        <v>21257</v>
      </c>
      <c r="G75" s="393">
        <v>21257</v>
      </c>
    </row>
    <row r="76" spans="2:7" ht="12.75">
      <c r="B76" s="445"/>
      <c r="C76" s="447"/>
      <c r="D76" s="70" t="s">
        <v>275</v>
      </c>
      <c r="E76" s="55">
        <v>50476</v>
      </c>
      <c r="F76" s="55"/>
      <c r="G76" s="276"/>
    </row>
    <row r="77" spans="2:7" ht="12.75">
      <c r="B77" s="445"/>
      <c r="C77" s="447"/>
      <c r="D77" s="70" t="s">
        <v>245</v>
      </c>
      <c r="E77" s="55">
        <v>15433</v>
      </c>
      <c r="F77" s="55"/>
      <c r="G77" s="276"/>
    </row>
    <row r="78" spans="2:7" ht="12.75">
      <c r="B78" s="445"/>
      <c r="C78" s="447"/>
      <c r="D78" s="70" t="s">
        <v>249</v>
      </c>
      <c r="E78" s="55">
        <v>21841</v>
      </c>
      <c r="F78" s="55"/>
      <c r="G78" s="276"/>
    </row>
    <row r="79" spans="2:9" ht="13.5" thickBot="1">
      <c r="B79" s="445"/>
      <c r="C79" s="447"/>
      <c r="D79" s="70" t="s">
        <v>248</v>
      </c>
      <c r="E79" s="55">
        <v>18178</v>
      </c>
      <c r="F79" s="55"/>
      <c r="G79" s="276"/>
      <c r="I79" s="42"/>
    </row>
    <row r="80" spans="2:7" s="61" customFormat="1" ht="15.75" thickBot="1">
      <c r="B80" s="177">
        <v>330</v>
      </c>
      <c r="C80" s="439" t="s">
        <v>110</v>
      </c>
      <c r="D80" s="440"/>
      <c r="E80" s="41">
        <v>0</v>
      </c>
      <c r="F80" s="41">
        <v>0</v>
      </c>
      <c r="G80" s="324">
        <v>0</v>
      </c>
    </row>
    <row r="81" spans="2:7" s="5" customFormat="1" ht="13.5" thickBot="1">
      <c r="B81" s="444"/>
      <c r="C81" s="2">
        <v>331</v>
      </c>
      <c r="D81" s="45" t="s">
        <v>126</v>
      </c>
      <c r="E81" s="3">
        <v>0</v>
      </c>
      <c r="F81" s="3">
        <v>0</v>
      </c>
      <c r="G81" s="325">
        <v>0</v>
      </c>
    </row>
    <row r="82" spans="2:7" ht="13.5" thickBot="1">
      <c r="B82" s="445"/>
      <c r="C82" s="101"/>
      <c r="D82" s="106" t="s">
        <v>236</v>
      </c>
      <c r="E82" s="108"/>
      <c r="F82" s="108"/>
      <c r="G82" s="277"/>
    </row>
    <row r="83" spans="2:9" s="62" customFormat="1" ht="17.25" thickBot="1" thickTop="1">
      <c r="B83" s="441" t="s">
        <v>111</v>
      </c>
      <c r="C83" s="442"/>
      <c r="D83" s="443"/>
      <c r="E83" s="99">
        <f>E5+E22+E57</f>
        <v>8750273</v>
      </c>
      <c r="F83" s="99">
        <f>F5+F22+F57</f>
        <v>8644609</v>
      </c>
      <c r="G83" s="333">
        <f>G5+G22+G57</f>
        <v>8762584</v>
      </c>
      <c r="I83" s="66"/>
    </row>
    <row r="84" ht="13.5" thickTop="1"/>
    <row r="85" spans="2:7" ht="12.75">
      <c r="B85" s="438"/>
      <c r="C85" s="438"/>
      <c r="D85" s="438"/>
      <c r="G85" s="42"/>
    </row>
    <row r="86" spans="3:7" ht="12.75">
      <c r="C86" s="110"/>
      <c r="D86" s="110"/>
      <c r="G86" s="42"/>
    </row>
    <row r="87" spans="3:7" ht="12.75">
      <c r="C87" s="110"/>
      <c r="D87" s="110"/>
      <c r="G87" s="42"/>
    </row>
    <row r="88" spans="3:7" ht="12.75">
      <c r="C88" s="110"/>
      <c r="D88" s="110"/>
      <c r="G88" s="42"/>
    </row>
    <row r="89" spans="3:7" ht="12.75">
      <c r="C89" s="110"/>
      <c r="D89" s="110"/>
      <c r="G89" s="42"/>
    </row>
    <row r="90" spans="3:7" ht="12.75">
      <c r="C90" s="110"/>
      <c r="D90" s="110"/>
      <c r="G90" s="42"/>
    </row>
    <row r="91" spans="3:7" ht="12.75">
      <c r="C91" s="110"/>
      <c r="D91" s="110"/>
      <c r="G91" s="42"/>
    </row>
    <row r="92" spans="3:7" ht="12.75">
      <c r="C92" s="110"/>
      <c r="D92" s="110"/>
      <c r="G92" s="42"/>
    </row>
    <row r="93" spans="3:7" ht="12.75">
      <c r="C93" s="110"/>
      <c r="D93" s="110"/>
      <c r="G93" s="42"/>
    </row>
    <row r="94" spans="3:7" ht="12.75">
      <c r="C94" s="110"/>
      <c r="D94" s="110"/>
      <c r="G94" s="42"/>
    </row>
    <row r="95" spans="3:7" ht="12.75">
      <c r="C95" s="110"/>
      <c r="D95" s="110"/>
      <c r="G95" s="42"/>
    </row>
    <row r="96" spans="3:7" ht="12.75">
      <c r="C96" s="110"/>
      <c r="D96" s="110"/>
      <c r="G96" s="42"/>
    </row>
    <row r="97" spans="3:7" ht="12.75">
      <c r="C97" s="110"/>
      <c r="D97" s="110"/>
      <c r="G97" s="42"/>
    </row>
    <row r="98" spans="3:7" ht="12.75">
      <c r="C98" s="110"/>
      <c r="D98" s="110"/>
      <c r="G98" s="42"/>
    </row>
    <row r="99" spans="3:7" ht="12.75">
      <c r="C99" s="110"/>
      <c r="D99" s="110"/>
      <c r="G99" s="42"/>
    </row>
    <row r="100" spans="3:7" ht="12.75">
      <c r="C100" s="110"/>
      <c r="D100" s="110"/>
      <c r="G100" s="42"/>
    </row>
    <row r="101" spans="3:7" ht="12.75">
      <c r="C101" s="110"/>
      <c r="D101" s="110"/>
      <c r="G101" s="42"/>
    </row>
    <row r="102" spans="3:7" ht="12.75">
      <c r="C102" s="110"/>
      <c r="D102" s="110"/>
      <c r="G102" s="42"/>
    </row>
    <row r="103" spans="3:7" ht="12.75">
      <c r="C103" s="110"/>
      <c r="D103" s="110"/>
      <c r="G103" s="42"/>
    </row>
    <row r="104" spans="3:7" ht="12.75">
      <c r="C104" s="110"/>
      <c r="D104" s="110"/>
      <c r="G104" s="42"/>
    </row>
    <row r="105" spans="3:7" ht="12.75">
      <c r="C105" s="110"/>
      <c r="D105" s="110"/>
      <c r="G105" s="42"/>
    </row>
    <row r="106" spans="3:7" ht="12.75">
      <c r="C106" s="110"/>
      <c r="D106" s="110"/>
      <c r="G106" s="42"/>
    </row>
    <row r="107" spans="3:7" ht="12.75">
      <c r="C107" s="110"/>
      <c r="D107" s="110"/>
      <c r="G107" s="42"/>
    </row>
    <row r="108" spans="3:7" ht="12.75">
      <c r="C108" s="110"/>
      <c r="D108" s="110"/>
      <c r="G108" s="42"/>
    </row>
    <row r="109" spans="3:7" ht="12.75">
      <c r="C109" s="110"/>
      <c r="D109" s="110"/>
      <c r="G109" s="42"/>
    </row>
    <row r="110" spans="3:7" ht="12.75">
      <c r="C110" s="110"/>
      <c r="D110" s="110"/>
      <c r="G110" s="42"/>
    </row>
    <row r="111" spans="3:7" ht="12.75">
      <c r="C111" s="110"/>
      <c r="D111" s="110"/>
      <c r="G111" s="42"/>
    </row>
    <row r="112" spans="3:7" ht="12.75">
      <c r="C112" s="110"/>
      <c r="D112" s="110"/>
      <c r="G112" s="42"/>
    </row>
    <row r="113" spans="3:7" ht="12.75">
      <c r="C113" s="110"/>
      <c r="D113" s="110"/>
      <c r="G113" s="42"/>
    </row>
    <row r="114" spans="3:7" ht="12.75">
      <c r="C114" s="110"/>
      <c r="D114" s="110"/>
      <c r="G114" s="42"/>
    </row>
    <row r="115" spans="3:7" ht="12.75">
      <c r="C115" s="110"/>
      <c r="D115" s="110"/>
      <c r="G115" s="42"/>
    </row>
    <row r="116" spans="3:7" ht="12.75">
      <c r="C116" s="110"/>
      <c r="D116" s="110"/>
      <c r="G116" s="42"/>
    </row>
    <row r="117" spans="3:7" ht="12.75">
      <c r="C117" s="110"/>
      <c r="D117" s="110"/>
      <c r="G117" s="42"/>
    </row>
    <row r="118" spans="3:7" ht="12.75">
      <c r="C118" s="110"/>
      <c r="D118" s="110"/>
      <c r="G118" s="42"/>
    </row>
    <row r="119" spans="3:7" ht="12.75">
      <c r="C119" s="110"/>
      <c r="D119" s="110"/>
      <c r="G119" s="42"/>
    </row>
    <row r="120" ht="12.75">
      <c r="G120" s="42"/>
    </row>
    <row r="122" spans="5:6" ht="12.75">
      <c r="E122" s="220"/>
      <c r="F122" s="220"/>
    </row>
    <row r="146" spans="2:6" ht="12.75">
      <c r="B146" s="111"/>
      <c r="C146" s="46"/>
      <c r="D146" s="46"/>
      <c r="E146" s="171"/>
      <c r="F146" s="171"/>
    </row>
  </sheetData>
  <sheetProtection/>
  <mergeCells count="43">
    <mergeCell ref="B35:B47"/>
    <mergeCell ref="B14:B21"/>
    <mergeCell ref="C23:D23"/>
    <mergeCell ref="B24:B33"/>
    <mergeCell ref="C34:D34"/>
    <mergeCell ref="C29:C33"/>
    <mergeCell ref="C36:C37"/>
    <mergeCell ref="F3:F4"/>
    <mergeCell ref="G48:G49"/>
    <mergeCell ref="C25:C27"/>
    <mergeCell ref="C3:C4"/>
    <mergeCell ref="D3:D4"/>
    <mergeCell ref="C10:C12"/>
    <mergeCell ref="C22:D22"/>
    <mergeCell ref="E3:E4"/>
    <mergeCell ref="E48:E49"/>
    <mergeCell ref="F48:F49"/>
    <mergeCell ref="C54:C56"/>
    <mergeCell ref="B1:G1"/>
    <mergeCell ref="B2:G2"/>
    <mergeCell ref="B3:B4"/>
    <mergeCell ref="B9:B12"/>
    <mergeCell ref="C6:D6"/>
    <mergeCell ref="G3:G4"/>
    <mergeCell ref="C5:D5"/>
    <mergeCell ref="C15:C21"/>
    <mergeCell ref="B53:B56"/>
    <mergeCell ref="C8:D8"/>
    <mergeCell ref="C52:D52"/>
    <mergeCell ref="C50:D50"/>
    <mergeCell ref="D48:D49"/>
    <mergeCell ref="C39:C45"/>
    <mergeCell ref="C13:D13"/>
    <mergeCell ref="B48:B49"/>
    <mergeCell ref="C48:C49"/>
    <mergeCell ref="B85:D85"/>
    <mergeCell ref="C58:D58"/>
    <mergeCell ref="B83:D83"/>
    <mergeCell ref="B81:B82"/>
    <mergeCell ref="C62:C79"/>
    <mergeCell ref="B59:B79"/>
    <mergeCell ref="C80:D80"/>
    <mergeCell ref="C57:D57"/>
  </mergeCells>
  <printOptions/>
  <pageMargins left="0.25" right="0.16" top="0.75" bottom="0.75" header="0.3" footer="0.3"/>
  <pageSetup horizontalDpi="300" verticalDpi="300" orientation="portrait" paperSize="9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162"/>
  <sheetViews>
    <sheetView showGridLines="0" workbookViewId="0" topLeftCell="A97">
      <selection activeCell="E119" sqref="E119"/>
    </sheetView>
  </sheetViews>
  <sheetFormatPr defaultColWidth="9.140625" defaultRowHeight="12.75"/>
  <cols>
    <col min="1" max="1" width="2.00390625" style="8" customWidth="1"/>
    <col min="2" max="2" width="10.140625" style="8" customWidth="1"/>
    <col min="3" max="3" width="8.7109375" style="136" customWidth="1"/>
    <col min="4" max="4" width="29.421875" style="8" customWidth="1"/>
    <col min="5" max="6" width="12.140625" style="310" customWidth="1"/>
    <col min="7" max="7" width="12.140625" style="9" customWidth="1"/>
    <col min="8" max="16384" width="9.140625" style="8" customWidth="1"/>
  </cols>
  <sheetData>
    <row r="1" spans="2:7" ht="13.5" thickBot="1">
      <c r="B1" s="512" t="s">
        <v>0</v>
      </c>
      <c r="C1" s="512"/>
      <c r="D1" s="512"/>
      <c r="E1" s="512"/>
      <c r="F1" s="512"/>
      <c r="G1" s="512"/>
    </row>
    <row r="2" spans="2:7" ht="13.5" customHeight="1" thickTop="1">
      <c r="B2" s="507" t="s">
        <v>59</v>
      </c>
      <c r="C2" s="481" t="s">
        <v>60</v>
      </c>
      <c r="D2" s="483" t="s">
        <v>61</v>
      </c>
      <c r="E2" s="471" t="s">
        <v>286</v>
      </c>
      <c r="F2" s="471" t="s">
        <v>309</v>
      </c>
      <c r="G2" s="499" t="s">
        <v>310</v>
      </c>
    </row>
    <row r="3" spans="2:7" ht="26.25" customHeight="1" thickBot="1">
      <c r="B3" s="508"/>
      <c r="C3" s="482"/>
      <c r="D3" s="484"/>
      <c r="E3" s="472"/>
      <c r="F3" s="472"/>
      <c r="G3" s="500"/>
    </row>
    <row r="4" spans="2:7" ht="15.75" customHeight="1" thickBot="1" thickTop="1">
      <c r="B4" s="159" t="s">
        <v>63</v>
      </c>
      <c r="C4" s="510" t="s">
        <v>1</v>
      </c>
      <c r="D4" s="511"/>
      <c r="E4" s="160">
        <f>SUM(E5:E7)</f>
        <v>928817</v>
      </c>
      <c r="F4" s="160">
        <f>SUM(F5:F7)</f>
        <v>928817</v>
      </c>
      <c r="G4" s="383">
        <f>SUM(G5:G7)</f>
        <v>928817</v>
      </c>
    </row>
    <row r="5" spans="2:7" ht="12.75">
      <c r="B5" s="496"/>
      <c r="C5" s="113">
        <v>610</v>
      </c>
      <c r="D5" s="19" t="s">
        <v>2</v>
      </c>
      <c r="E5" s="213">
        <v>488468</v>
      </c>
      <c r="F5" s="20">
        <f>E5</f>
        <v>488468</v>
      </c>
      <c r="G5" s="353">
        <f aca="true" t="shared" si="0" ref="G5:G54">F5</f>
        <v>488468</v>
      </c>
    </row>
    <row r="6" spans="2:7" ht="12.75">
      <c r="B6" s="497"/>
      <c r="C6" s="114">
        <v>620</v>
      </c>
      <c r="D6" s="21" t="s">
        <v>3</v>
      </c>
      <c r="E6" s="214">
        <v>181233</v>
      </c>
      <c r="F6" s="22">
        <f>E6</f>
        <v>181233</v>
      </c>
      <c r="G6" s="354">
        <f t="shared" si="0"/>
        <v>181233</v>
      </c>
    </row>
    <row r="7" spans="2:7" ht="13.5" thickBot="1">
      <c r="B7" s="497"/>
      <c r="C7" s="114">
        <v>630</v>
      </c>
      <c r="D7" s="21" t="s">
        <v>62</v>
      </c>
      <c r="E7" s="214">
        <v>259116</v>
      </c>
      <c r="F7" s="22">
        <f>E7</f>
        <v>259116</v>
      </c>
      <c r="G7" s="354">
        <f t="shared" si="0"/>
        <v>259116</v>
      </c>
    </row>
    <row r="8" spans="2:7" ht="15.75" thickBot="1">
      <c r="B8" s="89" t="s">
        <v>4</v>
      </c>
      <c r="C8" s="439" t="s">
        <v>5</v>
      </c>
      <c r="D8" s="440"/>
      <c r="E8" s="215">
        <f>SUM(E9:E10)</f>
        <v>21320</v>
      </c>
      <c r="F8" s="215">
        <f>SUM(F9:F10)</f>
        <v>21320</v>
      </c>
      <c r="G8" s="324">
        <f>SUM(G9:G10)</f>
        <v>21320</v>
      </c>
    </row>
    <row r="9" spans="2:7" ht="12.75">
      <c r="B9" s="487"/>
      <c r="C9" s="116">
        <v>630</v>
      </c>
      <c r="D9" s="25" t="s">
        <v>64</v>
      </c>
      <c r="E9" s="26">
        <v>3320</v>
      </c>
      <c r="F9" s="334">
        <f>E9</f>
        <v>3320</v>
      </c>
      <c r="G9" s="355">
        <f t="shared" si="0"/>
        <v>3320</v>
      </c>
    </row>
    <row r="10" spans="2:7" ht="13.5" thickBot="1">
      <c r="B10" s="489"/>
      <c r="C10" s="117">
        <v>630</v>
      </c>
      <c r="D10" s="13" t="s">
        <v>65</v>
      </c>
      <c r="E10" s="172">
        <v>18000</v>
      </c>
      <c r="F10" s="335">
        <f>E10</f>
        <v>18000</v>
      </c>
      <c r="G10" s="356">
        <f t="shared" si="0"/>
        <v>18000</v>
      </c>
    </row>
    <row r="11" spans="2:7" s="35" customFormat="1" ht="15.75" thickBot="1">
      <c r="B11" s="89" t="s">
        <v>66</v>
      </c>
      <c r="C11" s="439" t="s">
        <v>206</v>
      </c>
      <c r="D11" s="440"/>
      <c r="E11" s="41">
        <f>SUM(E12:E14)</f>
        <v>27379</v>
      </c>
      <c r="F11" s="41">
        <f>SUM(F12:F14)</f>
        <v>27379</v>
      </c>
      <c r="G11" s="357">
        <f>SUM(G12:G14)</f>
        <v>27379</v>
      </c>
    </row>
    <row r="12" spans="2:7" ht="12.75">
      <c r="B12" s="487"/>
      <c r="C12" s="113">
        <v>610</v>
      </c>
      <c r="D12" s="19" t="s">
        <v>2</v>
      </c>
      <c r="E12" s="20">
        <v>16839</v>
      </c>
      <c r="F12" s="337">
        <f>E12</f>
        <v>16839</v>
      </c>
      <c r="G12" s="358">
        <f t="shared" si="0"/>
        <v>16839</v>
      </c>
    </row>
    <row r="13" spans="2:7" ht="12.75">
      <c r="B13" s="488"/>
      <c r="C13" s="114">
        <v>620</v>
      </c>
      <c r="D13" s="21" t="s">
        <v>3</v>
      </c>
      <c r="E13" s="22">
        <v>6389</v>
      </c>
      <c r="F13" s="338">
        <f>E13</f>
        <v>6389</v>
      </c>
      <c r="G13" s="359">
        <f t="shared" si="0"/>
        <v>6389</v>
      </c>
    </row>
    <row r="14" spans="2:7" ht="13.5" thickBot="1">
      <c r="B14" s="489"/>
      <c r="C14" s="114">
        <v>630</v>
      </c>
      <c r="D14" s="21" t="s">
        <v>62</v>
      </c>
      <c r="E14" s="22">
        <v>4151</v>
      </c>
      <c r="F14" s="338">
        <f>E14</f>
        <v>4151</v>
      </c>
      <c r="G14" s="359">
        <f t="shared" si="0"/>
        <v>4151</v>
      </c>
    </row>
    <row r="15" spans="2:7" ht="15.75" thickBot="1">
      <c r="B15" s="89" t="s">
        <v>203</v>
      </c>
      <c r="C15" s="439" t="s">
        <v>210</v>
      </c>
      <c r="D15" s="440"/>
      <c r="E15" s="41">
        <f>E18+E16+E17</f>
        <v>10995</v>
      </c>
      <c r="F15" s="41">
        <f>F18+F16+F17</f>
        <v>10995</v>
      </c>
      <c r="G15" s="357">
        <f>G18+G16+G17</f>
        <v>10995</v>
      </c>
    </row>
    <row r="16" spans="2:7" ht="14.25" customHeight="1">
      <c r="B16" s="485"/>
      <c r="C16" s="113">
        <v>610</v>
      </c>
      <c r="D16" s="30" t="s">
        <v>2</v>
      </c>
      <c r="E16" s="20">
        <v>7014</v>
      </c>
      <c r="F16" s="337">
        <f>E16</f>
        <v>7014</v>
      </c>
      <c r="G16" s="358">
        <f t="shared" si="0"/>
        <v>7014</v>
      </c>
    </row>
    <row r="17" spans="2:7" ht="14.25" customHeight="1">
      <c r="B17" s="486"/>
      <c r="C17" s="114">
        <v>620</v>
      </c>
      <c r="D17" s="31" t="s">
        <v>3</v>
      </c>
      <c r="E17" s="22">
        <v>2666</v>
      </c>
      <c r="F17" s="338">
        <f>E17</f>
        <v>2666</v>
      </c>
      <c r="G17" s="359">
        <f t="shared" si="0"/>
        <v>2666</v>
      </c>
    </row>
    <row r="18" spans="2:7" ht="14.25" customHeight="1" thickBot="1">
      <c r="B18" s="486"/>
      <c r="C18" s="114">
        <v>630</v>
      </c>
      <c r="D18" s="31" t="s">
        <v>62</v>
      </c>
      <c r="E18" s="22">
        <v>1315</v>
      </c>
      <c r="F18" s="338">
        <f>E18</f>
        <v>1315</v>
      </c>
      <c r="G18" s="359">
        <f t="shared" si="0"/>
        <v>1315</v>
      </c>
    </row>
    <row r="19" spans="2:7" s="35" customFormat="1" ht="15.75" thickBot="1">
      <c r="B19" s="89" t="s">
        <v>6</v>
      </c>
      <c r="C19" s="439" t="s">
        <v>7</v>
      </c>
      <c r="D19" s="440"/>
      <c r="E19" s="41">
        <f>E20</f>
        <v>100000</v>
      </c>
      <c r="F19" s="41">
        <f>F20</f>
        <v>110000</v>
      </c>
      <c r="G19" s="357">
        <f>G20</f>
        <v>115000</v>
      </c>
    </row>
    <row r="20" spans="2:7" ht="13.5" thickBot="1">
      <c r="B20" s="90"/>
      <c r="C20" s="118">
        <v>630</v>
      </c>
      <c r="D20" s="11" t="s">
        <v>8</v>
      </c>
      <c r="E20" s="15">
        <v>100000</v>
      </c>
      <c r="F20" s="339">
        <v>110000</v>
      </c>
      <c r="G20" s="360">
        <v>115000</v>
      </c>
    </row>
    <row r="21" spans="2:7" s="35" customFormat="1" ht="15.75" thickBot="1">
      <c r="B21" s="89" t="s">
        <v>9</v>
      </c>
      <c r="C21" s="439" t="s">
        <v>10</v>
      </c>
      <c r="D21" s="440"/>
      <c r="E21" s="41">
        <f>E22</f>
        <v>600</v>
      </c>
      <c r="F21" s="41">
        <f>F22</f>
        <v>600</v>
      </c>
      <c r="G21" s="357">
        <f>G22</f>
        <v>600</v>
      </c>
    </row>
    <row r="22" spans="2:7" ht="13.5" thickBot="1">
      <c r="B22" s="91"/>
      <c r="C22" s="119"/>
      <c r="D22" s="11" t="s">
        <v>11</v>
      </c>
      <c r="E22" s="15">
        <v>600</v>
      </c>
      <c r="F22" s="339">
        <f>E22</f>
        <v>600</v>
      </c>
      <c r="G22" s="360">
        <f t="shared" si="0"/>
        <v>600</v>
      </c>
    </row>
    <row r="23" spans="2:7" s="35" customFormat="1" ht="15.75" thickBot="1">
      <c r="B23" s="89" t="s">
        <v>12</v>
      </c>
      <c r="C23" s="439" t="s">
        <v>68</v>
      </c>
      <c r="D23" s="440"/>
      <c r="E23" s="41">
        <f>SUM(E24:E26)</f>
        <v>139691</v>
      </c>
      <c r="F23" s="41">
        <f>SUM(F24:F26)</f>
        <v>139691</v>
      </c>
      <c r="G23" s="357">
        <f>SUM(G24:G26)</f>
        <v>139691</v>
      </c>
    </row>
    <row r="24" spans="2:11" ht="12.75">
      <c r="B24" s="496"/>
      <c r="C24" s="113">
        <v>610</v>
      </c>
      <c r="D24" s="19" t="s">
        <v>2</v>
      </c>
      <c r="E24" s="20">
        <v>87967</v>
      </c>
      <c r="F24" s="337">
        <f>E24</f>
        <v>87967</v>
      </c>
      <c r="G24" s="358">
        <f t="shared" si="0"/>
        <v>87967</v>
      </c>
      <c r="K24" s="9"/>
    </row>
    <row r="25" spans="2:11" ht="12.75">
      <c r="B25" s="497"/>
      <c r="C25" s="114">
        <v>620</v>
      </c>
      <c r="D25" s="21" t="s">
        <v>3</v>
      </c>
      <c r="E25" s="22">
        <v>32724</v>
      </c>
      <c r="F25" s="338">
        <f>E25</f>
        <v>32724</v>
      </c>
      <c r="G25" s="359">
        <f t="shared" si="0"/>
        <v>32724</v>
      </c>
      <c r="K25" s="9"/>
    </row>
    <row r="26" spans="2:11" ht="13.5" thickBot="1">
      <c r="B26" s="497"/>
      <c r="C26" s="114">
        <v>630</v>
      </c>
      <c r="D26" s="21" t="s">
        <v>62</v>
      </c>
      <c r="E26" s="22">
        <v>19000</v>
      </c>
      <c r="F26" s="338">
        <f>E26</f>
        <v>19000</v>
      </c>
      <c r="G26" s="359">
        <f t="shared" si="0"/>
        <v>19000</v>
      </c>
      <c r="K26" s="9"/>
    </row>
    <row r="27" spans="2:7" s="35" customFormat="1" ht="15.75" thickBot="1">
      <c r="B27" s="89" t="s">
        <v>14</v>
      </c>
      <c r="C27" s="439" t="s">
        <v>15</v>
      </c>
      <c r="D27" s="440"/>
      <c r="E27" s="41">
        <f>E28</f>
        <v>1700</v>
      </c>
      <c r="F27" s="41">
        <f>F28</f>
        <v>1700</v>
      </c>
      <c r="G27" s="357">
        <f>G28</f>
        <v>1700</v>
      </c>
    </row>
    <row r="28" spans="2:7" ht="13.5" thickBot="1">
      <c r="B28" s="91"/>
      <c r="C28" s="120"/>
      <c r="D28" s="16" t="s">
        <v>16</v>
      </c>
      <c r="E28" s="15">
        <v>1700</v>
      </c>
      <c r="F28" s="339">
        <f>E28</f>
        <v>1700</v>
      </c>
      <c r="G28" s="360">
        <f t="shared" si="0"/>
        <v>1700</v>
      </c>
    </row>
    <row r="29" spans="2:7" s="35" customFormat="1" ht="15.75" thickBot="1">
      <c r="B29" s="92" t="s">
        <v>56</v>
      </c>
      <c r="C29" s="439" t="s">
        <v>57</v>
      </c>
      <c r="D29" s="440"/>
      <c r="E29" s="82">
        <f>SUM(E30:E32)</f>
        <v>48982</v>
      </c>
      <c r="F29" s="82">
        <f>SUM(F30:F32)</f>
        <v>48982</v>
      </c>
      <c r="G29" s="361">
        <f>SUM(G30:G32)</f>
        <v>48982</v>
      </c>
    </row>
    <row r="30" spans="2:7" ht="12.75">
      <c r="B30" s="496"/>
      <c r="C30" s="113">
        <v>610</v>
      </c>
      <c r="D30" s="19" t="s">
        <v>2</v>
      </c>
      <c r="E30" s="20">
        <v>20504</v>
      </c>
      <c r="F30" s="337">
        <f aca="true" t="shared" si="1" ref="F30:F48">E30</f>
        <v>20504</v>
      </c>
      <c r="G30" s="358">
        <f t="shared" si="0"/>
        <v>20504</v>
      </c>
    </row>
    <row r="31" spans="2:7" ht="12.75">
      <c r="B31" s="497"/>
      <c r="C31" s="114">
        <v>620</v>
      </c>
      <c r="D31" s="21" t="s">
        <v>3</v>
      </c>
      <c r="E31" s="22">
        <v>7598</v>
      </c>
      <c r="F31" s="338">
        <f t="shared" si="1"/>
        <v>7598</v>
      </c>
      <c r="G31" s="359">
        <f t="shared" si="0"/>
        <v>7598</v>
      </c>
    </row>
    <row r="32" spans="2:7" ht="13.5" thickBot="1">
      <c r="B32" s="498"/>
      <c r="C32" s="114">
        <v>630</v>
      </c>
      <c r="D32" s="21" t="s">
        <v>62</v>
      </c>
      <c r="E32" s="22">
        <v>20880</v>
      </c>
      <c r="F32" s="338">
        <f t="shared" si="1"/>
        <v>20880</v>
      </c>
      <c r="G32" s="359">
        <f t="shared" si="0"/>
        <v>20880</v>
      </c>
    </row>
    <row r="33" spans="2:7" s="35" customFormat="1" ht="15.75" thickBot="1">
      <c r="B33" s="89" t="s">
        <v>17</v>
      </c>
      <c r="C33" s="439" t="s">
        <v>18</v>
      </c>
      <c r="D33" s="440"/>
      <c r="E33" s="41">
        <f>E34</f>
        <v>200</v>
      </c>
      <c r="F33" s="336">
        <f t="shared" si="1"/>
        <v>200</v>
      </c>
      <c r="G33" s="357">
        <f t="shared" si="0"/>
        <v>200</v>
      </c>
    </row>
    <row r="34" spans="2:7" ht="13.5" thickBot="1">
      <c r="B34" s="93"/>
      <c r="C34" s="121">
        <v>640</v>
      </c>
      <c r="D34" s="17" t="s">
        <v>225</v>
      </c>
      <c r="E34" s="212">
        <v>200</v>
      </c>
      <c r="F34" s="341">
        <f t="shared" si="1"/>
        <v>200</v>
      </c>
      <c r="G34" s="362">
        <f t="shared" si="0"/>
        <v>200</v>
      </c>
    </row>
    <row r="35" spans="2:7" ht="15.75" thickBot="1">
      <c r="B35" s="89" t="s">
        <v>140</v>
      </c>
      <c r="C35" s="439" t="s">
        <v>30</v>
      </c>
      <c r="D35" s="440"/>
      <c r="E35" s="82">
        <f>SUM(E36:E38)</f>
        <v>33350</v>
      </c>
      <c r="F35" s="340">
        <f t="shared" si="1"/>
        <v>33350</v>
      </c>
      <c r="G35" s="361">
        <f t="shared" si="0"/>
        <v>33350</v>
      </c>
    </row>
    <row r="36" spans="2:7" ht="12.75">
      <c r="B36" s="496"/>
      <c r="C36" s="113">
        <v>610</v>
      </c>
      <c r="D36" s="19" t="s">
        <v>2</v>
      </c>
      <c r="E36" s="20">
        <v>22361</v>
      </c>
      <c r="F36" s="337">
        <f t="shared" si="1"/>
        <v>22361</v>
      </c>
      <c r="G36" s="358">
        <f t="shared" si="0"/>
        <v>22361</v>
      </c>
    </row>
    <row r="37" spans="2:7" ht="12.75">
      <c r="B37" s="497"/>
      <c r="C37" s="114">
        <v>620</v>
      </c>
      <c r="D37" s="21" t="s">
        <v>3</v>
      </c>
      <c r="E37" s="22">
        <v>7816</v>
      </c>
      <c r="F37" s="338">
        <f t="shared" si="1"/>
        <v>7816</v>
      </c>
      <c r="G37" s="359">
        <f t="shared" si="0"/>
        <v>7816</v>
      </c>
    </row>
    <row r="38" spans="2:7" ht="13.5" thickBot="1">
      <c r="B38" s="498"/>
      <c r="C38" s="127">
        <v>630</v>
      </c>
      <c r="D38" s="33" t="s">
        <v>62</v>
      </c>
      <c r="E38" s="22">
        <v>3173</v>
      </c>
      <c r="F38" s="342">
        <f t="shared" si="1"/>
        <v>3173</v>
      </c>
      <c r="G38" s="363">
        <f t="shared" si="0"/>
        <v>3173</v>
      </c>
    </row>
    <row r="39" spans="2:7" s="35" customFormat="1" ht="15.75" thickBot="1">
      <c r="B39" s="89" t="s">
        <v>142</v>
      </c>
      <c r="C39" s="439" t="s">
        <v>19</v>
      </c>
      <c r="D39" s="440"/>
      <c r="E39" s="41">
        <f>SUM(E40:E42)</f>
        <v>201480</v>
      </c>
      <c r="F39" s="41">
        <f>SUM(F40:F42)</f>
        <v>206480</v>
      </c>
      <c r="G39" s="357">
        <f>SUM(G40:G42)</f>
        <v>206480</v>
      </c>
    </row>
    <row r="40" spans="2:7" s="35" customFormat="1" ht="13.5" customHeight="1">
      <c r="B40" s="485"/>
      <c r="C40" s="122">
        <v>640</v>
      </c>
      <c r="D40" s="105" t="s">
        <v>160</v>
      </c>
      <c r="E40" s="26">
        <v>146480</v>
      </c>
      <c r="F40" s="334">
        <f t="shared" si="1"/>
        <v>146480</v>
      </c>
      <c r="G40" s="355">
        <f t="shared" si="0"/>
        <v>146480</v>
      </c>
    </row>
    <row r="41" spans="2:7" s="35" customFormat="1" ht="13.5" customHeight="1">
      <c r="B41" s="486"/>
      <c r="C41" s="255">
        <v>630</v>
      </c>
      <c r="D41" s="256" t="s">
        <v>280</v>
      </c>
      <c r="E41" s="103">
        <v>5000</v>
      </c>
      <c r="F41" s="343">
        <f t="shared" si="1"/>
        <v>5000</v>
      </c>
      <c r="G41" s="359">
        <f t="shared" si="0"/>
        <v>5000</v>
      </c>
    </row>
    <row r="42" spans="2:7" ht="13.5" thickBot="1">
      <c r="B42" s="501"/>
      <c r="C42" s="123">
        <v>640</v>
      </c>
      <c r="D42" s="104" t="s">
        <v>283</v>
      </c>
      <c r="E42" s="10">
        <v>50000</v>
      </c>
      <c r="F42" s="345">
        <v>55000</v>
      </c>
      <c r="G42" s="364">
        <v>55000</v>
      </c>
    </row>
    <row r="43" spans="2:7" s="35" customFormat="1" ht="15.75" thickBot="1">
      <c r="B43" s="89" t="s">
        <v>20</v>
      </c>
      <c r="C43" s="439" t="s">
        <v>21</v>
      </c>
      <c r="D43" s="440"/>
      <c r="E43" s="41">
        <f>SUM(E48:E55)+E44</f>
        <v>54484</v>
      </c>
      <c r="F43" s="336">
        <f t="shared" si="1"/>
        <v>54484</v>
      </c>
      <c r="G43" s="357">
        <f t="shared" si="0"/>
        <v>54484</v>
      </c>
    </row>
    <row r="44" spans="2:7" ht="13.5" thickBot="1">
      <c r="B44" s="487"/>
      <c r="C44" s="505" t="s">
        <v>214</v>
      </c>
      <c r="D44" s="506"/>
      <c r="E44" s="208">
        <f>SUM(E45:E47)</f>
        <v>24184</v>
      </c>
      <c r="F44" s="346">
        <f t="shared" si="1"/>
        <v>24184</v>
      </c>
      <c r="G44" s="365">
        <f t="shared" si="0"/>
        <v>24184</v>
      </c>
    </row>
    <row r="45" spans="2:7" ht="12.75">
      <c r="B45" s="488"/>
      <c r="C45" s="124">
        <v>610</v>
      </c>
      <c r="D45" s="102" t="s">
        <v>2</v>
      </c>
      <c r="E45" s="103">
        <v>16035</v>
      </c>
      <c r="F45" s="343">
        <f t="shared" si="1"/>
        <v>16035</v>
      </c>
      <c r="G45" s="366">
        <f t="shared" si="0"/>
        <v>16035</v>
      </c>
    </row>
    <row r="46" spans="2:7" ht="12.75">
      <c r="B46" s="488"/>
      <c r="C46" s="124">
        <v>620</v>
      </c>
      <c r="D46" s="102" t="s">
        <v>3</v>
      </c>
      <c r="E46" s="103">
        <v>6072</v>
      </c>
      <c r="F46" s="343">
        <f t="shared" si="1"/>
        <v>6072</v>
      </c>
      <c r="G46" s="366">
        <f t="shared" si="0"/>
        <v>6072</v>
      </c>
    </row>
    <row r="47" spans="2:7" ht="13.5" thickBot="1">
      <c r="B47" s="488"/>
      <c r="C47" s="117">
        <v>630</v>
      </c>
      <c r="D47" s="13" t="s">
        <v>62</v>
      </c>
      <c r="E47" s="172">
        <v>2077</v>
      </c>
      <c r="F47" s="335">
        <f t="shared" si="1"/>
        <v>2077</v>
      </c>
      <c r="G47" s="356">
        <f t="shared" si="0"/>
        <v>2077</v>
      </c>
    </row>
    <row r="48" spans="2:7" ht="12.75">
      <c r="B48" s="488"/>
      <c r="C48" s="124">
        <v>600</v>
      </c>
      <c r="D48" s="102" t="s">
        <v>22</v>
      </c>
      <c r="E48" s="103">
        <v>7000</v>
      </c>
      <c r="F48" s="343">
        <f t="shared" si="1"/>
        <v>7000</v>
      </c>
      <c r="G48" s="366">
        <f t="shared" si="0"/>
        <v>7000</v>
      </c>
    </row>
    <row r="49" spans="2:7" ht="12.75">
      <c r="B49" s="488"/>
      <c r="C49" s="124">
        <v>600</v>
      </c>
      <c r="D49" s="102" t="s">
        <v>207</v>
      </c>
      <c r="E49" s="103"/>
      <c r="F49" s="343">
        <v>1500</v>
      </c>
      <c r="G49" s="366">
        <f t="shared" si="0"/>
        <v>1500</v>
      </c>
    </row>
    <row r="50" spans="2:7" ht="12.75">
      <c r="B50" s="488"/>
      <c r="C50" s="124">
        <v>600</v>
      </c>
      <c r="D50" s="27" t="s">
        <v>23</v>
      </c>
      <c r="E50" s="28">
        <v>2000</v>
      </c>
      <c r="F50" s="344">
        <f>E50</f>
        <v>2000</v>
      </c>
      <c r="G50" s="367">
        <f t="shared" si="0"/>
        <v>2000</v>
      </c>
    </row>
    <row r="51" spans="2:7" ht="12.75">
      <c r="B51" s="488"/>
      <c r="C51" s="124">
        <v>600</v>
      </c>
      <c r="D51" s="27" t="s">
        <v>209</v>
      </c>
      <c r="E51" s="28">
        <v>3000</v>
      </c>
      <c r="F51" s="344">
        <f>E51</f>
        <v>3000</v>
      </c>
      <c r="G51" s="367">
        <f t="shared" si="0"/>
        <v>3000</v>
      </c>
    </row>
    <row r="52" spans="2:7" ht="12.75">
      <c r="B52" s="488"/>
      <c r="C52" s="124">
        <v>600</v>
      </c>
      <c r="D52" s="27" t="s">
        <v>24</v>
      </c>
      <c r="E52" s="28">
        <v>2000</v>
      </c>
      <c r="F52" s="344">
        <f>E52</f>
        <v>2000</v>
      </c>
      <c r="G52" s="367">
        <f t="shared" si="0"/>
        <v>2000</v>
      </c>
    </row>
    <row r="53" spans="2:7" ht="13.5" customHeight="1">
      <c r="B53" s="488"/>
      <c r="C53" s="124">
        <v>600</v>
      </c>
      <c r="D53" s="27" t="s">
        <v>222</v>
      </c>
      <c r="E53" s="28">
        <v>7300</v>
      </c>
      <c r="F53" s="344">
        <f>E53</f>
        <v>7300</v>
      </c>
      <c r="G53" s="367">
        <f t="shared" si="0"/>
        <v>7300</v>
      </c>
    </row>
    <row r="54" spans="2:7" ht="13.5" customHeight="1">
      <c r="B54" s="488"/>
      <c r="C54" s="124">
        <v>600</v>
      </c>
      <c r="D54" s="27" t="s">
        <v>288</v>
      </c>
      <c r="E54" s="297">
        <v>3000</v>
      </c>
      <c r="F54" s="347">
        <f>E54</f>
        <v>3000</v>
      </c>
      <c r="G54" s="367">
        <f t="shared" si="0"/>
        <v>3000</v>
      </c>
    </row>
    <row r="55" spans="2:7" ht="13.5" thickBot="1">
      <c r="B55" s="489"/>
      <c r="C55" s="124">
        <v>600</v>
      </c>
      <c r="D55" s="298" t="s">
        <v>289</v>
      </c>
      <c r="E55" s="29">
        <v>6000</v>
      </c>
      <c r="F55" s="347"/>
      <c r="G55" s="367"/>
    </row>
    <row r="56" spans="2:7" s="35" customFormat="1" ht="15.75" thickBot="1">
      <c r="B56" s="89" t="s">
        <v>25</v>
      </c>
      <c r="C56" s="439" t="s">
        <v>26</v>
      </c>
      <c r="D56" s="440"/>
      <c r="E56" s="41">
        <f>SUM(E57:E59)</f>
        <v>21257</v>
      </c>
      <c r="F56" s="41">
        <f>SUM(F57:F59)</f>
        <v>21257</v>
      </c>
      <c r="G56" s="357">
        <f>SUM(G57:G59)</f>
        <v>21257</v>
      </c>
    </row>
    <row r="57" spans="2:7" ht="12.75">
      <c r="B57" s="487"/>
      <c r="C57" s="125" t="s">
        <v>69</v>
      </c>
      <c r="D57" s="25" t="s">
        <v>186</v>
      </c>
      <c r="E57" s="26">
        <v>9794</v>
      </c>
      <c r="F57" s="26">
        <v>9794</v>
      </c>
      <c r="G57" s="355">
        <v>9794</v>
      </c>
    </row>
    <row r="58" spans="2:7" ht="12.75">
      <c r="B58" s="488"/>
      <c r="C58" s="126" t="s">
        <v>69</v>
      </c>
      <c r="D58" s="27" t="s">
        <v>187</v>
      </c>
      <c r="E58" s="28">
        <v>5772</v>
      </c>
      <c r="F58" s="28">
        <v>5772</v>
      </c>
      <c r="G58" s="367">
        <v>5772</v>
      </c>
    </row>
    <row r="59" spans="1:7" ht="15" thickBot="1">
      <c r="A59" s="35"/>
      <c r="B59" s="513"/>
      <c r="C59" s="251">
        <v>600</v>
      </c>
      <c r="D59" s="252" t="s">
        <v>188</v>
      </c>
      <c r="E59" s="253">
        <v>5691</v>
      </c>
      <c r="F59" s="253">
        <v>5691</v>
      </c>
      <c r="G59" s="368">
        <v>5691</v>
      </c>
    </row>
    <row r="60" spans="1:7" ht="14.25" customHeight="1" thickTop="1">
      <c r="A60" s="35"/>
      <c r="B60" s="507" t="s">
        <v>59</v>
      </c>
      <c r="C60" s="481" t="s">
        <v>60</v>
      </c>
      <c r="D60" s="483" t="s">
        <v>61</v>
      </c>
      <c r="E60" s="471" t="s">
        <v>286</v>
      </c>
      <c r="F60" s="471" t="s">
        <v>309</v>
      </c>
      <c r="G60" s="499" t="s">
        <v>310</v>
      </c>
    </row>
    <row r="61" spans="1:7" ht="24.75" customHeight="1" thickBot="1">
      <c r="A61" s="35"/>
      <c r="B61" s="508"/>
      <c r="C61" s="482"/>
      <c r="D61" s="484"/>
      <c r="E61" s="472"/>
      <c r="F61" s="472"/>
      <c r="G61" s="500"/>
    </row>
    <row r="62" spans="1:7" s="35" customFormat="1" ht="18" customHeight="1" thickBot="1" thickTop="1">
      <c r="A62" s="8"/>
      <c r="B62" s="89" t="s">
        <v>27</v>
      </c>
      <c r="C62" s="514" t="s">
        <v>28</v>
      </c>
      <c r="D62" s="515"/>
      <c r="E62" s="41">
        <f>SUM(E63:E64)</f>
        <v>439608</v>
      </c>
      <c r="F62" s="41">
        <f>SUM(F63:F64)</f>
        <v>439608</v>
      </c>
      <c r="G62" s="357">
        <f>SUM(G63:G64)</f>
        <v>439608</v>
      </c>
    </row>
    <row r="63" spans="2:7" s="219" customFormat="1" ht="15" customHeight="1">
      <c r="B63" s="486"/>
      <c r="C63" s="126" t="s">
        <v>243</v>
      </c>
      <c r="D63" s="221" t="s">
        <v>244</v>
      </c>
      <c r="E63" s="222">
        <v>6640</v>
      </c>
      <c r="F63" s="222">
        <v>6640</v>
      </c>
      <c r="G63" s="369">
        <v>6640</v>
      </c>
    </row>
    <row r="64" spans="2:7" ht="15.75" customHeight="1" thickBot="1">
      <c r="B64" s="501"/>
      <c r="C64" s="224">
        <v>640</v>
      </c>
      <c r="D64" s="225" t="s">
        <v>231</v>
      </c>
      <c r="E64" s="226">
        <v>432968</v>
      </c>
      <c r="F64" s="226">
        <v>432968</v>
      </c>
      <c r="G64" s="370">
        <v>432968</v>
      </c>
    </row>
    <row r="65" spans="2:7" ht="15.75" thickBot="1">
      <c r="B65" s="95" t="s">
        <v>29</v>
      </c>
      <c r="C65" s="524" t="s">
        <v>31</v>
      </c>
      <c r="D65" s="525"/>
      <c r="E65" s="88">
        <f>SUM(E66:E69)</f>
        <v>74743</v>
      </c>
      <c r="F65" s="88">
        <f>SUM(F66:F69)</f>
        <v>11230</v>
      </c>
      <c r="G65" s="371">
        <f>SUM(G66:G69)</f>
        <v>11230</v>
      </c>
    </row>
    <row r="66" spans="2:7" ht="12.75">
      <c r="B66" s="487"/>
      <c r="C66" s="113">
        <v>610</v>
      </c>
      <c r="D66" s="19" t="s">
        <v>2</v>
      </c>
      <c r="E66" s="213">
        <v>6906</v>
      </c>
      <c r="F66" s="213">
        <v>6906</v>
      </c>
      <c r="G66" s="353">
        <v>6906</v>
      </c>
    </row>
    <row r="67" spans="2:7" ht="12.75">
      <c r="B67" s="488"/>
      <c r="C67" s="114">
        <v>620</v>
      </c>
      <c r="D67" s="21" t="s">
        <v>3</v>
      </c>
      <c r="E67" s="214">
        <v>2630</v>
      </c>
      <c r="F67" s="214">
        <v>2630</v>
      </c>
      <c r="G67" s="354">
        <v>2630</v>
      </c>
    </row>
    <row r="68" spans="2:7" ht="12.75">
      <c r="B68" s="488"/>
      <c r="C68" s="114">
        <v>630</v>
      </c>
      <c r="D68" s="21" t="s">
        <v>62</v>
      </c>
      <c r="E68" s="214">
        <v>1694</v>
      </c>
      <c r="F68" s="214">
        <v>1694</v>
      </c>
      <c r="G68" s="354">
        <v>1694</v>
      </c>
    </row>
    <row r="69" spans="2:7" ht="13.5" thickBot="1">
      <c r="B69" s="489"/>
      <c r="C69" s="115">
        <v>600</v>
      </c>
      <c r="D69" s="32" t="s">
        <v>276</v>
      </c>
      <c r="E69" s="254">
        <f>17910+35222+8898+1483</f>
        <v>63513</v>
      </c>
      <c r="F69" s="265"/>
      <c r="G69" s="372"/>
    </row>
    <row r="70" spans="2:7" ht="15.75" thickBot="1">
      <c r="B70" s="95" t="s">
        <v>32</v>
      </c>
      <c r="C70" s="524" t="s">
        <v>33</v>
      </c>
      <c r="D70" s="525"/>
      <c r="E70" s="88">
        <f>SUM(E71:E73)</f>
        <v>13050</v>
      </c>
      <c r="F70" s="88">
        <f>SUM(F71:F73)</f>
        <v>13050</v>
      </c>
      <c r="G70" s="371">
        <f>SUM(G71:G73)</f>
        <v>13050</v>
      </c>
    </row>
    <row r="71" spans="2:7" ht="12.75">
      <c r="B71" s="487"/>
      <c r="C71" s="113">
        <v>610</v>
      </c>
      <c r="D71" s="19" t="s">
        <v>2</v>
      </c>
      <c r="E71" s="20">
        <v>8730</v>
      </c>
      <c r="F71" s="20">
        <v>8730</v>
      </c>
      <c r="G71" s="358">
        <v>8730</v>
      </c>
    </row>
    <row r="72" spans="2:7" ht="12.75">
      <c r="B72" s="488"/>
      <c r="C72" s="114">
        <v>620</v>
      </c>
      <c r="D72" s="21" t="s">
        <v>3</v>
      </c>
      <c r="E72" s="22">
        <v>3303</v>
      </c>
      <c r="F72" s="22">
        <v>3303</v>
      </c>
      <c r="G72" s="359">
        <v>3303</v>
      </c>
    </row>
    <row r="73" spans="2:7" ht="13.5" thickBot="1">
      <c r="B73" s="489"/>
      <c r="C73" s="115">
        <v>630</v>
      </c>
      <c r="D73" s="23" t="s">
        <v>62</v>
      </c>
      <c r="E73" s="34">
        <v>1017</v>
      </c>
      <c r="F73" s="24">
        <v>1017</v>
      </c>
      <c r="G73" s="372">
        <v>1017</v>
      </c>
    </row>
    <row r="74" spans="2:7" ht="15.75" thickBot="1">
      <c r="B74" s="95" t="s">
        <v>161</v>
      </c>
      <c r="C74" s="452" t="s">
        <v>162</v>
      </c>
      <c r="D74" s="453"/>
      <c r="E74" s="41">
        <f>SUM(E75:E79)</f>
        <v>214473</v>
      </c>
      <c r="F74" s="41">
        <f>SUM(F75:F79)</f>
        <v>148453</v>
      </c>
      <c r="G74" s="357">
        <f>SUM(G75:G79)</f>
        <v>148453</v>
      </c>
    </row>
    <row r="75" spans="2:7" ht="12.75">
      <c r="B75" s="497"/>
      <c r="C75" s="114">
        <v>630</v>
      </c>
      <c r="D75" s="21" t="s">
        <v>261</v>
      </c>
      <c r="E75" s="22">
        <v>1000</v>
      </c>
      <c r="F75" s="338">
        <v>0</v>
      </c>
      <c r="G75" s="359">
        <v>0</v>
      </c>
    </row>
    <row r="76" spans="2:7" ht="12.75">
      <c r="B76" s="497"/>
      <c r="C76" s="127">
        <v>630</v>
      </c>
      <c r="D76" s="21" t="s">
        <v>242</v>
      </c>
      <c r="E76" s="22">
        <f>25055+2124+5000+3000</f>
        <v>35179</v>
      </c>
      <c r="F76" s="338">
        <v>0</v>
      </c>
      <c r="G76" s="359">
        <v>0</v>
      </c>
    </row>
    <row r="77" spans="2:7" ht="12.75">
      <c r="B77" s="497"/>
      <c r="C77" s="127">
        <v>630</v>
      </c>
      <c r="D77" s="33" t="s">
        <v>253</v>
      </c>
      <c r="E77" s="34">
        <f>11986+13955+2400+1500</f>
        <v>29841</v>
      </c>
      <c r="F77" s="342"/>
      <c r="G77" s="359"/>
    </row>
    <row r="78" spans="2:7" ht="12.75">
      <c r="B78" s="497"/>
      <c r="C78" s="127">
        <v>640</v>
      </c>
      <c r="D78" s="33" t="s">
        <v>292</v>
      </c>
      <c r="E78" s="34">
        <v>2000</v>
      </c>
      <c r="F78" s="342">
        <v>2000</v>
      </c>
      <c r="G78" s="359">
        <v>2000</v>
      </c>
    </row>
    <row r="79" spans="2:7" ht="13.5" thickBot="1">
      <c r="B79" s="498"/>
      <c r="C79" s="115">
        <v>640</v>
      </c>
      <c r="D79" s="23" t="s">
        <v>163</v>
      </c>
      <c r="E79" s="34">
        <v>146453</v>
      </c>
      <c r="F79" s="34">
        <v>146453</v>
      </c>
      <c r="G79" s="363">
        <v>146453</v>
      </c>
    </row>
    <row r="80" spans="2:7" ht="15.75" thickBot="1">
      <c r="B80" s="95" t="s">
        <v>34</v>
      </c>
      <c r="C80" s="452" t="s">
        <v>35</v>
      </c>
      <c r="D80" s="453"/>
      <c r="E80" s="41">
        <f>E81</f>
        <v>6000</v>
      </c>
      <c r="F80" s="41">
        <f>F81</f>
        <v>6000</v>
      </c>
      <c r="G80" s="357">
        <f>G81</f>
        <v>6000</v>
      </c>
    </row>
    <row r="81" spans="2:7" ht="13.5" thickBot="1">
      <c r="B81" s="94"/>
      <c r="C81" s="128"/>
      <c r="D81" s="14" t="s">
        <v>237</v>
      </c>
      <c r="E81" s="15">
        <v>6000</v>
      </c>
      <c r="F81" s="15">
        <v>6000</v>
      </c>
      <c r="G81" s="360">
        <v>6000</v>
      </c>
    </row>
    <row r="82" spans="2:7" ht="15.75" thickBot="1">
      <c r="B82" s="95" t="s">
        <v>146</v>
      </c>
      <c r="C82" s="452" t="s">
        <v>147</v>
      </c>
      <c r="D82" s="453"/>
      <c r="E82" s="88">
        <f>E83</f>
        <v>168880</v>
      </c>
      <c r="F82" s="88">
        <f>F83</f>
        <v>168880</v>
      </c>
      <c r="G82" s="371">
        <f>G83</f>
        <v>168880</v>
      </c>
    </row>
    <row r="83" spans="2:7" ht="13.5" thickBot="1">
      <c r="B83" s="94"/>
      <c r="C83" s="128">
        <v>640</v>
      </c>
      <c r="D83" s="14" t="s">
        <v>164</v>
      </c>
      <c r="E83" s="15">
        <f>178880-10000</f>
        <v>168880</v>
      </c>
      <c r="F83" s="15">
        <f>178880-10000</f>
        <v>168880</v>
      </c>
      <c r="G83" s="360">
        <f>178880-10000</f>
        <v>168880</v>
      </c>
    </row>
    <row r="84" spans="2:7" ht="15.75" thickBot="1">
      <c r="B84" s="95" t="s">
        <v>148</v>
      </c>
      <c r="C84" s="452" t="s">
        <v>149</v>
      </c>
      <c r="D84" s="453"/>
      <c r="E84" s="88">
        <f>SUM(E85:E90)</f>
        <v>330708</v>
      </c>
      <c r="F84" s="88">
        <f>SUM(F85:F90)</f>
        <v>343708</v>
      </c>
      <c r="G84" s="371">
        <f>SUM(G85:G90)</f>
        <v>343708</v>
      </c>
    </row>
    <row r="85" spans="2:7" ht="12.75">
      <c r="B85" s="485"/>
      <c r="C85" s="134">
        <v>610</v>
      </c>
      <c r="D85" s="40" t="s">
        <v>2</v>
      </c>
      <c r="E85" s="26">
        <v>24120</v>
      </c>
      <c r="F85" s="26">
        <v>24120</v>
      </c>
      <c r="G85" s="355">
        <v>24120</v>
      </c>
    </row>
    <row r="86" spans="2:7" ht="12.75">
      <c r="B86" s="486"/>
      <c r="C86" s="114">
        <v>620</v>
      </c>
      <c r="D86" s="21" t="s">
        <v>3</v>
      </c>
      <c r="E86" s="28">
        <v>8863</v>
      </c>
      <c r="F86" s="28">
        <v>8863</v>
      </c>
      <c r="G86" s="367">
        <v>8863</v>
      </c>
    </row>
    <row r="87" spans="2:7" ht="12.75">
      <c r="B87" s="486"/>
      <c r="C87" s="114">
        <v>630</v>
      </c>
      <c r="D87" s="21" t="s">
        <v>62</v>
      </c>
      <c r="E87" s="28">
        <f>325000-36419-25000</f>
        <v>263581</v>
      </c>
      <c r="F87" s="28">
        <f>325000-36419</f>
        <v>288581</v>
      </c>
      <c r="G87" s="367">
        <f>325000-36419</f>
        <v>288581</v>
      </c>
    </row>
    <row r="88" spans="2:7" ht="12.75">
      <c r="B88" s="486"/>
      <c r="C88" s="114">
        <v>600</v>
      </c>
      <c r="D88" s="86" t="s">
        <v>297</v>
      </c>
      <c r="E88" s="28">
        <v>2000</v>
      </c>
      <c r="F88" s="344"/>
      <c r="G88" s="367"/>
    </row>
    <row r="89" spans="2:7" ht="12.75">
      <c r="B89" s="486"/>
      <c r="C89" s="114">
        <v>600</v>
      </c>
      <c r="D89" s="21" t="s">
        <v>287</v>
      </c>
      <c r="E89" s="28">
        <v>10000</v>
      </c>
      <c r="F89" s="344"/>
      <c r="G89" s="367"/>
    </row>
    <row r="90" spans="2:7" ht="13.5" thickBot="1">
      <c r="B90" s="501"/>
      <c r="C90" s="123">
        <v>640</v>
      </c>
      <c r="D90" s="185" t="s">
        <v>164</v>
      </c>
      <c r="E90" s="184">
        <v>22144</v>
      </c>
      <c r="F90" s="184">
        <v>22144</v>
      </c>
      <c r="G90" s="373">
        <v>22144</v>
      </c>
    </row>
    <row r="91" spans="2:7" ht="15.75" thickBot="1">
      <c r="B91" s="89" t="s">
        <v>36</v>
      </c>
      <c r="C91" s="439" t="s">
        <v>218</v>
      </c>
      <c r="D91" s="440"/>
      <c r="E91" s="41">
        <f>SUM(E92:E93)</f>
        <v>178762</v>
      </c>
      <c r="F91" s="41">
        <f>SUM(F92:F93)</f>
        <v>178762</v>
      </c>
      <c r="G91" s="357">
        <f>SUM(G92:G93)</f>
        <v>178762</v>
      </c>
    </row>
    <row r="92" spans="2:7" ht="12.75">
      <c r="B92" s="487"/>
      <c r="C92" s="129"/>
      <c r="D92" s="19" t="s">
        <v>284</v>
      </c>
      <c r="E92" s="20">
        <v>118262</v>
      </c>
      <c r="F92" s="20">
        <v>118262</v>
      </c>
      <c r="G92" s="358">
        <v>118262</v>
      </c>
    </row>
    <row r="93" spans="2:7" ht="13.5" thickBot="1">
      <c r="B93" s="489"/>
      <c r="C93" s="130"/>
      <c r="D93" s="23" t="s">
        <v>226</v>
      </c>
      <c r="E93" s="24">
        <v>60500</v>
      </c>
      <c r="F93" s="24">
        <v>60500</v>
      </c>
      <c r="G93" s="372">
        <v>60500</v>
      </c>
    </row>
    <row r="94" spans="2:7" ht="15.75" thickBot="1">
      <c r="B94" s="89" t="s">
        <v>37</v>
      </c>
      <c r="C94" s="439" t="s">
        <v>38</v>
      </c>
      <c r="D94" s="440"/>
      <c r="E94" s="41">
        <f>SUM(E95:E101)</f>
        <v>324908</v>
      </c>
      <c r="F94" s="41">
        <f>SUM(F95:F101)</f>
        <v>324908</v>
      </c>
      <c r="G94" s="357">
        <f>SUM(G95:G101)</f>
        <v>324908</v>
      </c>
    </row>
    <row r="95" spans="2:7" ht="12.75">
      <c r="B95" s="487"/>
      <c r="C95" s="131"/>
      <c r="D95" s="30" t="s">
        <v>39</v>
      </c>
      <c r="E95" s="20">
        <v>6300</v>
      </c>
      <c r="F95" s="20">
        <v>6300</v>
      </c>
      <c r="G95" s="358">
        <v>6300</v>
      </c>
    </row>
    <row r="96" spans="2:7" ht="12.75">
      <c r="B96" s="488"/>
      <c r="C96" s="216"/>
      <c r="D96" s="31" t="s">
        <v>269</v>
      </c>
      <c r="E96" s="39">
        <v>20000</v>
      </c>
      <c r="F96" s="39">
        <v>20000</v>
      </c>
      <c r="G96" s="374">
        <v>20000</v>
      </c>
    </row>
    <row r="97" spans="2:7" ht="12.75">
      <c r="B97" s="488"/>
      <c r="C97" s="132"/>
      <c r="D97" s="31" t="s">
        <v>282</v>
      </c>
      <c r="E97" s="22">
        <v>12000</v>
      </c>
      <c r="F97" s="22">
        <v>12000</v>
      </c>
      <c r="G97" s="359">
        <v>12000</v>
      </c>
    </row>
    <row r="98" spans="2:7" ht="12.75">
      <c r="B98" s="488"/>
      <c r="C98" s="132"/>
      <c r="D98" s="31" t="s">
        <v>215</v>
      </c>
      <c r="E98" s="22">
        <f>146681-10000</f>
        <v>136681</v>
      </c>
      <c r="F98" s="22">
        <f>146681-10000</f>
        <v>136681</v>
      </c>
      <c r="G98" s="359">
        <f>146681-10000</f>
        <v>136681</v>
      </c>
    </row>
    <row r="99" spans="2:7" ht="12.75">
      <c r="B99" s="488"/>
      <c r="C99" s="132"/>
      <c r="D99" s="31" t="s">
        <v>216</v>
      </c>
      <c r="E99" s="22">
        <v>82311</v>
      </c>
      <c r="F99" s="22">
        <v>82311</v>
      </c>
      <c r="G99" s="359">
        <v>82311</v>
      </c>
    </row>
    <row r="100" spans="2:7" ht="12.75">
      <c r="B100" s="488"/>
      <c r="C100" s="132"/>
      <c r="D100" s="299" t="s">
        <v>217</v>
      </c>
      <c r="E100" s="34">
        <v>63616</v>
      </c>
      <c r="F100" s="34">
        <v>63616</v>
      </c>
      <c r="G100" s="363">
        <v>63616</v>
      </c>
    </row>
    <row r="101" spans="2:7" ht="13.5" thickBot="1">
      <c r="B101" s="489"/>
      <c r="C101" s="132"/>
      <c r="D101" s="32" t="s">
        <v>290</v>
      </c>
      <c r="E101" s="24">
        <v>4000</v>
      </c>
      <c r="F101" s="24">
        <v>4000</v>
      </c>
      <c r="G101" s="372">
        <v>4000</v>
      </c>
    </row>
    <row r="102" spans="2:7" s="37" customFormat="1" ht="15.75" thickBot="1">
      <c r="B102" s="112" t="s">
        <v>154</v>
      </c>
      <c r="C102" s="439" t="s">
        <v>155</v>
      </c>
      <c r="D102" s="440"/>
      <c r="E102" s="41">
        <f>SUM(E103:E104)</f>
        <v>47000</v>
      </c>
      <c r="F102" s="88">
        <f>SUM(F103:F104)</f>
        <v>47000</v>
      </c>
      <c r="G102" s="371">
        <f>SUM(G103:G104)</f>
        <v>47000</v>
      </c>
    </row>
    <row r="103" spans="2:7" ht="12.75">
      <c r="B103" s="487"/>
      <c r="C103" s="113">
        <v>630</v>
      </c>
      <c r="D103" s="30" t="s">
        <v>156</v>
      </c>
      <c r="E103" s="20">
        <v>37000</v>
      </c>
      <c r="F103" s="20">
        <v>37000</v>
      </c>
      <c r="G103" s="358">
        <v>37000</v>
      </c>
    </row>
    <row r="104" spans="2:7" ht="13.5" thickBot="1">
      <c r="B104" s="489"/>
      <c r="C104" s="115">
        <v>630</v>
      </c>
      <c r="D104" s="32" t="s">
        <v>157</v>
      </c>
      <c r="E104" s="24">
        <v>10000</v>
      </c>
      <c r="F104" s="24">
        <v>10000</v>
      </c>
      <c r="G104" s="372">
        <v>10000</v>
      </c>
    </row>
    <row r="105" spans="2:7" s="35" customFormat="1" ht="15.75" thickBot="1">
      <c r="B105" s="95" t="s">
        <v>40</v>
      </c>
      <c r="C105" s="439" t="s">
        <v>41</v>
      </c>
      <c r="D105" s="440"/>
      <c r="E105" s="41">
        <f>SUM(E106:E108)</f>
        <v>62513</v>
      </c>
      <c r="F105" s="41">
        <f>SUM(F106:F108)</f>
        <v>62513</v>
      </c>
      <c r="G105" s="357">
        <f>SUM(G106:G108)</f>
        <v>62513</v>
      </c>
    </row>
    <row r="106" spans="2:7" ht="12.75">
      <c r="B106" s="503"/>
      <c r="C106" s="492"/>
      <c r="D106" s="21" t="s">
        <v>190</v>
      </c>
      <c r="E106" s="22">
        <v>4700</v>
      </c>
      <c r="F106" s="22">
        <v>4700</v>
      </c>
      <c r="G106" s="359">
        <v>4700</v>
      </c>
    </row>
    <row r="107" spans="2:7" ht="12.75">
      <c r="B107" s="503"/>
      <c r="C107" s="493"/>
      <c r="D107" s="21" t="s">
        <v>234</v>
      </c>
      <c r="E107" s="34">
        <v>54813</v>
      </c>
      <c r="F107" s="34">
        <v>54813</v>
      </c>
      <c r="G107" s="363">
        <v>54813</v>
      </c>
    </row>
    <row r="108" spans="2:7" ht="13.5" thickBot="1">
      <c r="B108" s="509"/>
      <c r="C108" s="494"/>
      <c r="D108" s="185" t="s">
        <v>189</v>
      </c>
      <c r="E108" s="24">
        <v>3000</v>
      </c>
      <c r="F108" s="24">
        <v>3000</v>
      </c>
      <c r="G108" s="372">
        <v>3000</v>
      </c>
    </row>
    <row r="109" spans="2:7" s="35" customFormat="1" ht="15.75" thickBot="1">
      <c r="B109" s="89" t="s">
        <v>70</v>
      </c>
      <c r="C109" s="439" t="s">
        <v>42</v>
      </c>
      <c r="D109" s="440"/>
      <c r="E109" s="41">
        <f>E110+E114</f>
        <v>4619929</v>
      </c>
      <c r="F109" s="41">
        <f>F110+F114</f>
        <v>4658847</v>
      </c>
      <c r="G109" s="357">
        <f>G110+G114</f>
        <v>4729729</v>
      </c>
    </row>
    <row r="110" spans="2:7" s="193" customFormat="1" ht="13.5" thickBot="1">
      <c r="B110" s="502"/>
      <c r="C110" s="490" t="s">
        <v>43</v>
      </c>
      <c r="D110" s="491"/>
      <c r="E110" s="12">
        <f>SUM(E111:E113)</f>
        <v>36441</v>
      </c>
      <c r="F110" s="12">
        <f>SUM(F111:F113)</f>
        <v>36441</v>
      </c>
      <c r="G110" s="376">
        <f>SUM(G111:G113)</f>
        <v>36441</v>
      </c>
    </row>
    <row r="111" spans="2:7" ht="12.75">
      <c r="B111" s="503"/>
      <c r="C111" s="134">
        <v>610</v>
      </c>
      <c r="D111" s="40" t="s">
        <v>2</v>
      </c>
      <c r="E111" s="308">
        <v>25008</v>
      </c>
      <c r="F111" s="308">
        <v>25008</v>
      </c>
      <c r="G111" s="384">
        <v>25008</v>
      </c>
    </row>
    <row r="112" spans="2:7" ht="12.75">
      <c r="B112" s="503"/>
      <c r="C112" s="114">
        <v>620</v>
      </c>
      <c r="D112" s="21" t="s">
        <v>3</v>
      </c>
      <c r="E112" s="309">
        <v>9172</v>
      </c>
      <c r="F112" s="309">
        <v>9172</v>
      </c>
      <c r="G112" s="385">
        <v>9172</v>
      </c>
    </row>
    <row r="113" spans="2:7" ht="13.5" thickBot="1">
      <c r="B113" s="503"/>
      <c r="C113" s="115">
        <v>630</v>
      </c>
      <c r="D113" s="23" t="s">
        <v>62</v>
      </c>
      <c r="E113" s="24">
        <v>2261</v>
      </c>
      <c r="F113" s="24">
        <v>2261</v>
      </c>
      <c r="G113" s="372">
        <v>2261</v>
      </c>
    </row>
    <row r="114" spans="2:7" ht="13.5" thickBot="1">
      <c r="B114" s="503"/>
      <c r="C114" s="519" t="s">
        <v>159</v>
      </c>
      <c r="D114" s="520"/>
      <c r="E114" s="36">
        <f>SUM(E115:E119)</f>
        <v>4583488</v>
      </c>
      <c r="F114" s="36">
        <f>SUM(F115:F119)</f>
        <v>4622406</v>
      </c>
      <c r="G114" s="375">
        <f>SUM(G115:G119)</f>
        <v>4693288</v>
      </c>
    </row>
    <row r="115" spans="2:7" ht="12.75">
      <c r="B115" s="503"/>
      <c r="C115" s="492"/>
      <c r="D115" s="40" t="s">
        <v>227</v>
      </c>
      <c r="E115" s="39">
        <v>2100000</v>
      </c>
      <c r="F115" s="350">
        <v>2121000</v>
      </c>
      <c r="G115" s="374">
        <v>2142210</v>
      </c>
    </row>
    <row r="116" spans="2:7" ht="12.75">
      <c r="B116" s="503"/>
      <c r="C116" s="493"/>
      <c r="D116" s="21" t="s">
        <v>228</v>
      </c>
      <c r="E116" s="22">
        <v>2086975</v>
      </c>
      <c r="F116" s="338">
        <f>ROUND(E116*1.02,)+5000-3086-1708+29071-11472</f>
        <v>2146520</v>
      </c>
      <c r="G116" s="359">
        <f>ROUND(F116*1.02,)-100+61+35-582+230</f>
        <v>2189094</v>
      </c>
    </row>
    <row r="117" spans="2:7" ht="12.75">
      <c r="B117" s="503"/>
      <c r="C117" s="493"/>
      <c r="D117" s="33" t="s">
        <v>247</v>
      </c>
      <c r="E117" s="34">
        <v>23234</v>
      </c>
      <c r="F117" s="342"/>
      <c r="G117" s="363"/>
    </row>
    <row r="118" spans="2:7" ht="12.75">
      <c r="B118" s="503"/>
      <c r="C118" s="493"/>
      <c r="D118" s="33" t="s">
        <v>246</v>
      </c>
      <c r="E118" s="34">
        <v>19346</v>
      </c>
      <c r="F118" s="342"/>
      <c r="G118" s="363"/>
    </row>
    <row r="119" spans="2:7" ht="13.5" thickBot="1">
      <c r="B119" s="504"/>
      <c r="C119" s="495"/>
      <c r="D119" s="252" t="s">
        <v>211</v>
      </c>
      <c r="E119" s="253">
        <v>353933</v>
      </c>
      <c r="F119" s="338">
        <v>354886</v>
      </c>
      <c r="G119" s="359">
        <v>361984</v>
      </c>
    </row>
    <row r="120" spans="2:7" ht="13.5" customHeight="1" thickTop="1">
      <c r="B120" s="507" t="s">
        <v>59</v>
      </c>
      <c r="C120" s="481" t="s">
        <v>60</v>
      </c>
      <c r="D120" s="483" t="s">
        <v>61</v>
      </c>
      <c r="E120" s="471" t="s">
        <v>286</v>
      </c>
      <c r="F120" s="471" t="s">
        <v>309</v>
      </c>
      <c r="G120" s="499" t="s">
        <v>310</v>
      </c>
    </row>
    <row r="121" spans="2:7" ht="24.75" customHeight="1" thickBot="1">
      <c r="B121" s="508"/>
      <c r="C121" s="482"/>
      <c r="D121" s="484"/>
      <c r="E121" s="472"/>
      <c r="F121" s="472"/>
      <c r="G121" s="500"/>
    </row>
    <row r="122" spans="2:7" s="35" customFormat="1" ht="16.5" thickBot="1" thickTop="1">
      <c r="B122" s="96" t="s">
        <v>67</v>
      </c>
      <c r="C122" s="439" t="s">
        <v>44</v>
      </c>
      <c r="D122" s="440"/>
      <c r="E122" s="41">
        <f>SUM(E123:E125)</f>
        <v>24775</v>
      </c>
      <c r="F122" s="41">
        <f>SUM(F123:F125)</f>
        <v>24775</v>
      </c>
      <c r="G122" s="357">
        <f>SUM(G123:G125)</f>
        <v>24775</v>
      </c>
    </row>
    <row r="123" spans="2:7" s="35" customFormat="1" ht="12.75" customHeight="1">
      <c r="B123" s="521"/>
      <c r="C123" s="134">
        <v>610</v>
      </c>
      <c r="D123" s="40" t="s">
        <v>2</v>
      </c>
      <c r="E123" s="39">
        <v>16746</v>
      </c>
      <c r="F123" s="39">
        <v>16746</v>
      </c>
      <c r="G123" s="374">
        <v>16746</v>
      </c>
    </row>
    <row r="124" spans="2:7" s="35" customFormat="1" ht="12.75" customHeight="1">
      <c r="B124" s="522"/>
      <c r="C124" s="114">
        <v>620</v>
      </c>
      <c r="D124" s="21" t="s">
        <v>3</v>
      </c>
      <c r="E124" s="22">
        <v>6103</v>
      </c>
      <c r="F124" s="22">
        <v>6103</v>
      </c>
      <c r="G124" s="359">
        <v>6103</v>
      </c>
    </row>
    <row r="125" spans="2:7" ht="12.75" customHeight="1" thickBot="1">
      <c r="B125" s="523"/>
      <c r="C125" s="115">
        <v>630</v>
      </c>
      <c r="D125" s="23" t="s">
        <v>62</v>
      </c>
      <c r="E125" s="22">
        <v>1926</v>
      </c>
      <c r="F125" s="22">
        <v>1926</v>
      </c>
      <c r="G125" s="359">
        <v>1926</v>
      </c>
    </row>
    <row r="126" spans="2:7" s="35" customFormat="1" ht="15.75" thickBot="1">
      <c r="B126" s="89" t="s">
        <v>72</v>
      </c>
      <c r="C126" s="439" t="s">
        <v>45</v>
      </c>
      <c r="D126" s="440"/>
      <c r="E126" s="41">
        <f>E127+E131</f>
        <v>49465</v>
      </c>
      <c r="F126" s="41">
        <f>F127+F131</f>
        <v>49466</v>
      </c>
      <c r="G126" s="357">
        <f>G127+G131</f>
        <v>49467</v>
      </c>
    </row>
    <row r="127" spans="2:7" ht="13.5" thickBot="1">
      <c r="B127" s="502"/>
      <c r="C127" s="490" t="s">
        <v>46</v>
      </c>
      <c r="D127" s="491"/>
      <c r="E127" s="12">
        <f>SUM(E128:E130)</f>
        <v>46465</v>
      </c>
      <c r="F127" s="12">
        <f>SUM(F128:F130)</f>
        <v>46465</v>
      </c>
      <c r="G127" s="376">
        <f>SUM(G128:G130)</f>
        <v>46465</v>
      </c>
    </row>
    <row r="128" spans="2:7" ht="12.75">
      <c r="B128" s="503"/>
      <c r="C128" s="134">
        <v>610</v>
      </c>
      <c r="D128" s="40" t="s">
        <v>2</v>
      </c>
      <c r="E128" s="39">
        <v>29314</v>
      </c>
      <c r="F128" s="39">
        <v>29314</v>
      </c>
      <c r="G128" s="374">
        <v>29314</v>
      </c>
    </row>
    <row r="129" spans="2:7" ht="12.75">
      <c r="B129" s="503"/>
      <c r="C129" s="114">
        <v>620</v>
      </c>
      <c r="D129" s="21" t="s">
        <v>3</v>
      </c>
      <c r="E129" s="22">
        <v>10929</v>
      </c>
      <c r="F129" s="22">
        <v>10929</v>
      </c>
      <c r="G129" s="359">
        <v>10929</v>
      </c>
    </row>
    <row r="130" spans="2:7" ht="13.5" thickBot="1">
      <c r="B130" s="503"/>
      <c r="C130" s="115">
        <v>630</v>
      </c>
      <c r="D130" s="23" t="s">
        <v>62</v>
      </c>
      <c r="E130" s="24">
        <v>6222</v>
      </c>
      <c r="F130" s="24">
        <v>6222</v>
      </c>
      <c r="G130" s="372">
        <v>6222</v>
      </c>
    </row>
    <row r="131" spans="2:7" ht="13.5" thickBot="1">
      <c r="B131" s="503"/>
      <c r="C131" s="519" t="s">
        <v>47</v>
      </c>
      <c r="D131" s="520"/>
      <c r="E131" s="161">
        <f>E132</f>
        <v>3000</v>
      </c>
      <c r="F131" s="161">
        <f>F132</f>
        <v>3001</v>
      </c>
      <c r="G131" s="377">
        <f>G132</f>
        <v>3002</v>
      </c>
    </row>
    <row r="132" spans="2:7" ht="13.5" thickBot="1">
      <c r="B132" s="509"/>
      <c r="C132" s="231">
        <v>630</v>
      </c>
      <c r="D132" s="23" t="s">
        <v>62</v>
      </c>
      <c r="E132" s="24">
        <v>3000</v>
      </c>
      <c r="F132" s="24">
        <v>3001</v>
      </c>
      <c r="G132" s="372">
        <v>3002</v>
      </c>
    </row>
    <row r="133" spans="2:7" s="37" customFormat="1" ht="15.75" thickBot="1">
      <c r="B133" s="230" t="s">
        <v>73</v>
      </c>
      <c r="C133" s="452" t="s">
        <v>74</v>
      </c>
      <c r="D133" s="453"/>
      <c r="E133" s="88">
        <f>SUM(E134:E137)</f>
        <v>157486</v>
      </c>
      <c r="F133" s="88">
        <f>SUM(F134:F137)</f>
        <v>157486</v>
      </c>
      <c r="G133" s="371">
        <f>SUM(G134:G137)</f>
        <v>157486</v>
      </c>
    </row>
    <row r="134" spans="2:7" ht="12.75">
      <c r="B134" s="502"/>
      <c r="C134" s="113">
        <v>610</v>
      </c>
      <c r="D134" s="19" t="s">
        <v>2</v>
      </c>
      <c r="E134" s="20">
        <v>106696</v>
      </c>
      <c r="F134" s="20">
        <v>106696</v>
      </c>
      <c r="G134" s="358">
        <v>106696</v>
      </c>
    </row>
    <row r="135" spans="2:7" ht="12.75">
      <c r="B135" s="503"/>
      <c r="C135" s="114">
        <v>620</v>
      </c>
      <c r="D135" s="21" t="s">
        <v>3</v>
      </c>
      <c r="E135" s="22">
        <v>37290</v>
      </c>
      <c r="F135" s="22">
        <v>37290</v>
      </c>
      <c r="G135" s="359">
        <v>37290</v>
      </c>
    </row>
    <row r="136" spans="2:7" ht="13.5" thickBot="1">
      <c r="B136" s="503"/>
      <c r="C136" s="115">
        <v>630</v>
      </c>
      <c r="D136" s="23" t="s">
        <v>62</v>
      </c>
      <c r="E136" s="24">
        <v>13400</v>
      </c>
      <c r="F136" s="24">
        <v>13400</v>
      </c>
      <c r="G136" s="372">
        <v>13400</v>
      </c>
    </row>
    <row r="137" spans="2:7" ht="13.5" thickBot="1">
      <c r="B137" s="509"/>
      <c r="C137" s="123">
        <v>630</v>
      </c>
      <c r="D137" s="185" t="s">
        <v>229</v>
      </c>
      <c r="E137" s="184">
        <v>100</v>
      </c>
      <c r="F137" s="184">
        <v>100</v>
      </c>
      <c r="G137" s="373">
        <v>100</v>
      </c>
    </row>
    <row r="138" spans="2:7" s="37" customFormat="1" ht="15.75" thickBot="1">
      <c r="B138" s="186" t="s">
        <v>48</v>
      </c>
      <c r="C138" s="452" t="s">
        <v>75</v>
      </c>
      <c r="D138" s="453"/>
      <c r="E138" s="88">
        <f>SUM(E139:E141)</f>
        <v>33463</v>
      </c>
      <c r="F138" s="88">
        <f>SUM(F139:F141)</f>
        <v>33463</v>
      </c>
      <c r="G138" s="371">
        <f>SUM(G139:G141)</f>
        <v>33463</v>
      </c>
    </row>
    <row r="139" spans="2:7" s="37" customFormat="1" ht="12.75" customHeight="1">
      <c r="B139" s="516"/>
      <c r="C139" s="113">
        <v>610</v>
      </c>
      <c r="D139" s="19" t="s">
        <v>2</v>
      </c>
      <c r="E139" s="20">
        <v>19199</v>
      </c>
      <c r="F139" s="20">
        <v>19199</v>
      </c>
      <c r="G139" s="358">
        <v>19199</v>
      </c>
    </row>
    <row r="140" spans="2:7" s="37" customFormat="1" ht="12.75" customHeight="1">
      <c r="B140" s="517"/>
      <c r="C140" s="114">
        <v>620</v>
      </c>
      <c r="D140" s="21" t="s">
        <v>3</v>
      </c>
      <c r="E140" s="22">
        <v>7392</v>
      </c>
      <c r="F140" s="22">
        <v>7392</v>
      </c>
      <c r="G140" s="359">
        <v>7392</v>
      </c>
    </row>
    <row r="141" spans="2:7" s="37" customFormat="1" ht="12.75" customHeight="1" thickBot="1">
      <c r="B141" s="518"/>
      <c r="C141" s="115">
        <v>630</v>
      </c>
      <c r="D141" s="23" t="s">
        <v>62</v>
      </c>
      <c r="E141" s="22">
        <v>6872</v>
      </c>
      <c r="F141" s="22">
        <v>6872</v>
      </c>
      <c r="G141" s="359">
        <v>6872</v>
      </c>
    </row>
    <row r="142" spans="2:7" s="35" customFormat="1" ht="30.75" customHeight="1" thickBot="1">
      <c r="B142" s="306" t="s">
        <v>49</v>
      </c>
      <c r="C142" s="530" t="s">
        <v>71</v>
      </c>
      <c r="D142" s="531"/>
      <c r="E142" s="307">
        <f>E143+E147</f>
        <v>63224</v>
      </c>
      <c r="F142" s="307">
        <f>F143+F147</f>
        <v>63846</v>
      </c>
      <c r="G142" s="378">
        <f>G143+G147</f>
        <v>64475</v>
      </c>
    </row>
    <row r="143" spans="2:7" s="35" customFormat="1" ht="12.75" customHeight="1" hidden="1" thickBot="1">
      <c r="B143" s="528"/>
      <c r="C143" s="526" t="s">
        <v>50</v>
      </c>
      <c r="D143" s="527"/>
      <c r="E143" s="211">
        <f>SUM(E144:E146)</f>
        <v>0</v>
      </c>
      <c r="F143" s="211">
        <f>SUM(F144:F146)</f>
        <v>0</v>
      </c>
      <c r="G143" s="379">
        <f>SUM(G144:G146)</f>
        <v>0</v>
      </c>
    </row>
    <row r="144" spans="2:7" s="35" customFormat="1" ht="12.75" customHeight="1" hidden="1">
      <c r="B144" s="529"/>
      <c r="C144" s="134">
        <v>610</v>
      </c>
      <c r="D144" s="40" t="s">
        <v>2</v>
      </c>
      <c r="E144" s="236"/>
      <c r="F144" s="351"/>
      <c r="G144" s="380"/>
    </row>
    <row r="145" spans="2:7" s="35" customFormat="1" ht="12.75" customHeight="1" hidden="1">
      <c r="B145" s="529"/>
      <c r="C145" s="114">
        <v>620</v>
      </c>
      <c r="D145" s="21" t="s">
        <v>3</v>
      </c>
      <c r="E145" s="237"/>
      <c r="F145" s="352"/>
      <c r="G145" s="381"/>
    </row>
    <row r="146" spans="2:7" ht="13.5" hidden="1" thickBot="1">
      <c r="B146" s="529"/>
      <c r="C146" s="115">
        <v>630</v>
      </c>
      <c r="D146" s="23" t="s">
        <v>62</v>
      </c>
      <c r="E146" s="24"/>
      <c r="F146" s="349"/>
      <c r="G146" s="372"/>
    </row>
    <row r="147" spans="2:7" ht="13.5" thickBot="1">
      <c r="B147" s="529"/>
      <c r="C147" s="519" t="s">
        <v>184</v>
      </c>
      <c r="D147" s="520"/>
      <c r="E147" s="36">
        <f>SUM(E148:E152)</f>
        <v>63224</v>
      </c>
      <c r="F147" s="36">
        <f>SUM(F148:F152)</f>
        <v>63846</v>
      </c>
      <c r="G147" s="375">
        <f>SUM(G148:G152)</f>
        <v>64475</v>
      </c>
    </row>
    <row r="148" spans="2:7" ht="12.75">
      <c r="B148" s="529"/>
      <c r="C148" s="135"/>
      <c r="D148" s="100" t="s">
        <v>51</v>
      </c>
      <c r="E148" s="39">
        <v>7000</v>
      </c>
      <c r="F148" s="350">
        <f aca="true" t="shared" si="2" ref="F148:G151">ROUND(E148*1.01,)</f>
        <v>7070</v>
      </c>
      <c r="G148" s="374">
        <f t="shared" si="2"/>
        <v>7141</v>
      </c>
    </row>
    <row r="149" spans="2:7" ht="12.75">
      <c r="B149" s="529"/>
      <c r="C149" s="133">
        <v>630</v>
      </c>
      <c r="D149" s="31" t="s">
        <v>52</v>
      </c>
      <c r="E149" s="22">
        <v>35000</v>
      </c>
      <c r="F149" s="350">
        <f t="shared" si="2"/>
        <v>35350</v>
      </c>
      <c r="G149" s="374">
        <f t="shared" si="2"/>
        <v>35704</v>
      </c>
    </row>
    <row r="150" spans="2:7" ht="12.75">
      <c r="B150" s="529"/>
      <c r="C150" s="133">
        <v>630</v>
      </c>
      <c r="D150" s="31" t="s">
        <v>53</v>
      </c>
      <c r="E150" s="22"/>
      <c r="F150" s="350">
        <f t="shared" si="2"/>
        <v>0</v>
      </c>
      <c r="G150" s="374">
        <f t="shared" si="2"/>
        <v>0</v>
      </c>
    </row>
    <row r="151" spans="2:7" ht="12.75">
      <c r="B151" s="529"/>
      <c r="C151" s="133">
        <v>630</v>
      </c>
      <c r="D151" s="31" t="s">
        <v>54</v>
      </c>
      <c r="E151" s="22">
        <v>20224</v>
      </c>
      <c r="F151" s="350">
        <f t="shared" si="2"/>
        <v>20426</v>
      </c>
      <c r="G151" s="374">
        <f t="shared" si="2"/>
        <v>20630</v>
      </c>
    </row>
    <row r="152" spans="2:7" ht="13.5" thickBot="1">
      <c r="B152" s="529"/>
      <c r="C152" s="133">
        <v>630</v>
      </c>
      <c r="D152" s="31" t="s">
        <v>55</v>
      </c>
      <c r="E152" s="22">
        <v>1000</v>
      </c>
      <c r="F152" s="338">
        <v>1000</v>
      </c>
      <c r="G152" s="359">
        <v>1000</v>
      </c>
    </row>
    <row r="153" spans="2:7" s="38" customFormat="1" ht="17.25" thickBot="1" thickTop="1">
      <c r="B153" s="97"/>
      <c r="C153" s="150"/>
      <c r="D153" s="98" t="s">
        <v>58</v>
      </c>
      <c r="E153" s="99">
        <f>E4+E8+E11+E19+E21+E23+E27+E29+E33+E39+E43+E56+E62+E65+E70+E74+E80+E82+E91+E94+E102+E105+E109+E122+E126+E133+E138+E142+E84+E15+E35</f>
        <v>8399242</v>
      </c>
      <c r="F153" s="99">
        <f>F4+F8+F11+F19+F21+F23+F27+F29+F33+F39+F43+F56+F62+F65+F70+F74+F80+F82+F91+F94+F102+F105+F109+F122+F126+F133+F138+F142+F84+F15+F35</f>
        <v>8337250</v>
      </c>
      <c r="G153" s="382">
        <f>G4+G8+G11+G19+G21+G23+G27+G29+G33+G39+G43+G56+G62+G65+G70+G74+G80+G82+G91+G94+G102+G105+G109+G122+G126+G133+G138+G142+G84+G15+G35</f>
        <v>8413762</v>
      </c>
    </row>
    <row r="154" ht="13.5" thickTop="1"/>
    <row r="155" ht="12.75">
      <c r="G155" s="7"/>
    </row>
    <row r="162" spans="2:7" ht="12.75">
      <c r="B162" s="18"/>
      <c r="C162" s="137"/>
      <c r="D162" s="18"/>
      <c r="E162" s="250"/>
      <c r="F162" s="250"/>
      <c r="G162" s="250"/>
    </row>
  </sheetData>
  <sheetProtection/>
  <mergeCells count="84">
    <mergeCell ref="C131:D131"/>
    <mergeCell ref="B127:B132"/>
    <mergeCell ref="C127:D127"/>
    <mergeCell ref="C143:D143"/>
    <mergeCell ref="B143:B152"/>
    <mergeCell ref="C147:D147"/>
    <mergeCell ref="C142:D142"/>
    <mergeCell ref="B123:B125"/>
    <mergeCell ref="C126:D126"/>
    <mergeCell ref="B63:B64"/>
    <mergeCell ref="B92:B93"/>
    <mergeCell ref="C65:D65"/>
    <mergeCell ref="C80:D80"/>
    <mergeCell ref="B66:B69"/>
    <mergeCell ref="C82:D82"/>
    <mergeCell ref="C70:D70"/>
    <mergeCell ref="B75:B79"/>
    <mergeCell ref="B57:B59"/>
    <mergeCell ref="C62:D62"/>
    <mergeCell ref="B60:B61"/>
    <mergeCell ref="B139:B141"/>
    <mergeCell ref="C138:D138"/>
    <mergeCell ref="B134:B137"/>
    <mergeCell ref="C133:D133"/>
    <mergeCell ref="C91:D91"/>
    <mergeCell ref="C74:D74"/>
    <mergeCell ref="C122:D122"/>
    <mergeCell ref="G60:G61"/>
    <mergeCell ref="C60:C61"/>
    <mergeCell ref="D60:D61"/>
    <mergeCell ref="E60:E61"/>
    <mergeCell ref="F60:F61"/>
    <mergeCell ref="B1:G1"/>
    <mergeCell ref="G2:G3"/>
    <mergeCell ref="B2:B3"/>
    <mergeCell ref="C2:C3"/>
    <mergeCell ref="D2:D3"/>
    <mergeCell ref="F2:F3"/>
    <mergeCell ref="B120:B121"/>
    <mergeCell ref="C94:D94"/>
    <mergeCell ref="B106:B108"/>
    <mergeCell ref="F120:F121"/>
    <mergeCell ref="C4:D4"/>
    <mergeCell ref="B40:B42"/>
    <mergeCell ref="B5:B7"/>
    <mergeCell ref="C8:D8"/>
    <mergeCell ref="B9:B10"/>
    <mergeCell ref="B44:B55"/>
    <mergeCell ref="C44:D44"/>
    <mergeCell ref="C56:D56"/>
    <mergeCell ref="E2:E3"/>
    <mergeCell ref="C19:D19"/>
    <mergeCell ref="G120:G121"/>
    <mergeCell ref="B85:B90"/>
    <mergeCell ref="B71:B73"/>
    <mergeCell ref="B103:B104"/>
    <mergeCell ref="B95:B101"/>
    <mergeCell ref="C105:D105"/>
    <mergeCell ref="B110:B119"/>
    <mergeCell ref="C114:D114"/>
    <mergeCell ref="B30:B32"/>
    <mergeCell ref="B24:B26"/>
    <mergeCell ref="C43:D43"/>
    <mergeCell ref="B36:B38"/>
    <mergeCell ref="C23:D23"/>
    <mergeCell ref="C27:D27"/>
    <mergeCell ref="C33:D33"/>
    <mergeCell ref="C35:D35"/>
    <mergeCell ref="E120:E121"/>
    <mergeCell ref="C110:D110"/>
    <mergeCell ref="C106:C108"/>
    <mergeCell ref="C109:D109"/>
    <mergeCell ref="C115:C119"/>
    <mergeCell ref="B16:B18"/>
    <mergeCell ref="C21:D21"/>
    <mergeCell ref="C11:D11"/>
    <mergeCell ref="B12:B14"/>
    <mergeCell ref="C15:D15"/>
    <mergeCell ref="C120:C121"/>
    <mergeCell ref="D120:D121"/>
    <mergeCell ref="C39:D39"/>
    <mergeCell ref="C29:D29"/>
    <mergeCell ref="C84:D84"/>
    <mergeCell ref="C102:D102"/>
  </mergeCells>
  <printOptions/>
  <pageMargins left="0.53" right="0.51" top="0.27" bottom="0.16" header="0.27" footer="0.16"/>
  <pageSetup horizontalDpi="300" verticalDpi="300" orientation="portrait" paperSize="9" scale="87" r:id="rId1"/>
  <rowBreaks count="2" manualBreakCount="2">
    <brk id="59" max="255" man="1"/>
    <brk id="119" max="255" man="1"/>
  </rowBreaks>
  <ignoredErrors>
    <ignoredError sqref="C57:C59 C63" numberStoredAsText="1"/>
    <ignoredError sqref="B35 B39 B8 B82 B74 B84 B11" twoDigitTextYear="1"/>
    <ignoredError sqref="E43:E44" formulaRange="1"/>
    <ignoredError sqref="F8:G15 F40:F41 F43:F44 F23:F38 G23:G38 G40:G41 G43:G44 F39:G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K30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7.7109375" style="110" customWidth="1"/>
    <col min="4" max="4" width="39.57421875" style="0" customWidth="1"/>
    <col min="5" max="6" width="11.28125" style="0" customWidth="1"/>
    <col min="7" max="7" width="11.57421875" style="0" customWidth="1"/>
  </cols>
  <sheetData>
    <row r="1" spans="2:7" ht="12.75">
      <c r="B1" s="537" t="s">
        <v>136</v>
      </c>
      <c r="C1" s="537"/>
      <c r="D1" s="537"/>
      <c r="E1" s="537"/>
      <c r="F1" s="537"/>
      <c r="G1" s="537"/>
    </row>
    <row r="2" spans="2:7" ht="13.5" thickBot="1">
      <c r="B2" s="459" t="s">
        <v>137</v>
      </c>
      <c r="C2" s="459"/>
      <c r="D2" s="459"/>
      <c r="E2" s="459"/>
      <c r="F2" s="459"/>
      <c r="G2" s="459"/>
    </row>
    <row r="3" spans="2:7" ht="13.5" customHeight="1" thickTop="1">
      <c r="B3" s="460" t="s">
        <v>112</v>
      </c>
      <c r="C3" s="473" t="s">
        <v>60</v>
      </c>
      <c r="D3" s="475" t="s">
        <v>127</v>
      </c>
      <c r="E3" s="471" t="s">
        <v>286</v>
      </c>
      <c r="F3" s="471" t="s">
        <v>309</v>
      </c>
      <c r="G3" s="499" t="s">
        <v>310</v>
      </c>
    </row>
    <row r="4" spans="2:7" ht="25.5" customHeight="1" thickBot="1">
      <c r="B4" s="461"/>
      <c r="C4" s="474"/>
      <c r="D4" s="476"/>
      <c r="E4" s="472"/>
      <c r="F4" s="472"/>
      <c r="G4" s="500"/>
    </row>
    <row r="5" spans="2:7" s="62" customFormat="1" ht="17.25" thickBot="1" thickTop="1">
      <c r="B5" s="144">
        <v>200</v>
      </c>
      <c r="C5" s="467" t="s">
        <v>119</v>
      </c>
      <c r="D5" s="468"/>
      <c r="E5" s="187">
        <f>E6</f>
        <v>52250</v>
      </c>
      <c r="F5" s="187">
        <f>F6</f>
        <v>0</v>
      </c>
      <c r="G5" s="425">
        <f>G6</f>
        <v>0</v>
      </c>
    </row>
    <row r="6" spans="2:7" s="47" customFormat="1" ht="15.75" thickBot="1">
      <c r="B6" s="145">
        <v>230</v>
      </c>
      <c r="C6" s="439" t="s">
        <v>128</v>
      </c>
      <c r="D6" s="440"/>
      <c r="E6" s="41">
        <f>E7+E10</f>
        <v>52250</v>
      </c>
      <c r="F6" s="41">
        <f>F7+F10</f>
        <v>0</v>
      </c>
      <c r="G6" s="357">
        <f>G7+G10</f>
        <v>0</v>
      </c>
    </row>
    <row r="7" spans="2:7" s="51" customFormat="1" ht="13.5" thickBot="1">
      <c r="B7" s="444"/>
      <c r="C7" s="109">
        <v>231</v>
      </c>
      <c r="D7" s="45" t="s">
        <v>133</v>
      </c>
      <c r="E7" s="3">
        <f>SUM(E8:E9)</f>
        <v>25250</v>
      </c>
      <c r="F7" s="3">
        <f>SUM(F8:F9)</f>
        <v>0</v>
      </c>
      <c r="G7" s="395">
        <f>SUM(G8:G9)</f>
        <v>0</v>
      </c>
    </row>
    <row r="8" spans="2:7" ht="12.75">
      <c r="B8" s="445"/>
      <c r="C8" s="455"/>
      <c r="D8" s="79" t="s">
        <v>293</v>
      </c>
      <c r="E8" s="284">
        <v>25250</v>
      </c>
      <c r="F8" s="284"/>
      <c r="G8" s="290"/>
    </row>
    <row r="9" spans="2:7" ht="13.5" thickBot="1">
      <c r="B9" s="445"/>
      <c r="C9" s="457"/>
      <c r="D9" s="73" t="s">
        <v>129</v>
      </c>
      <c r="E9" s="285"/>
      <c r="F9" s="285"/>
      <c r="G9" s="291"/>
    </row>
    <row r="10" spans="2:7" ht="13.5" thickBot="1">
      <c r="B10" s="445"/>
      <c r="C10" s="138">
        <v>233</v>
      </c>
      <c r="D10" s="2" t="s">
        <v>134</v>
      </c>
      <c r="E10" s="3">
        <f>SUM(E11:E13)</f>
        <v>27000</v>
      </c>
      <c r="F10" s="283"/>
      <c r="G10" s="289"/>
    </row>
    <row r="11" spans="2:7" ht="12.75">
      <c r="B11" s="445"/>
      <c r="C11" s="455"/>
      <c r="D11" s="69" t="s">
        <v>130</v>
      </c>
      <c r="E11" s="284">
        <v>27000</v>
      </c>
      <c r="F11" s="284"/>
      <c r="G11" s="290"/>
    </row>
    <row r="12" spans="2:7" ht="12.75">
      <c r="B12" s="445"/>
      <c r="C12" s="456"/>
      <c r="D12" s="4" t="s">
        <v>235</v>
      </c>
      <c r="E12" s="286"/>
      <c r="F12" s="286"/>
      <c r="G12" s="290"/>
    </row>
    <row r="13" spans="2:7" ht="13.5" thickBot="1">
      <c r="B13" s="445"/>
      <c r="C13" s="457"/>
      <c r="D13" s="73" t="s">
        <v>202</v>
      </c>
      <c r="E13" s="285"/>
      <c r="F13" s="285"/>
      <c r="G13" s="291"/>
    </row>
    <row r="14" spans="2:7" s="75" customFormat="1" ht="16.5" thickBot="1">
      <c r="B14" s="146">
        <v>300</v>
      </c>
      <c r="C14" s="477" t="s">
        <v>122</v>
      </c>
      <c r="D14" s="536"/>
      <c r="E14" s="80">
        <f>E15+E26</f>
        <v>6376469</v>
      </c>
      <c r="F14" s="80">
        <f>F15+F26</f>
        <v>341900</v>
      </c>
      <c r="G14" s="426">
        <f>G15+G26</f>
        <v>341900</v>
      </c>
    </row>
    <row r="15" spans="2:7" s="47" customFormat="1" ht="15.75" thickBot="1">
      <c r="B15" s="145">
        <v>320</v>
      </c>
      <c r="C15" s="439" t="s">
        <v>131</v>
      </c>
      <c r="D15" s="440"/>
      <c r="E15" s="81">
        <f>E16</f>
        <v>6376469</v>
      </c>
      <c r="F15" s="81">
        <f>F16</f>
        <v>341900</v>
      </c>
      <c r="G15" s="427">
        <f>G16</f>
        <v>341900</v>
      </c>
    </row>
    <row r="16" spans="2:7" s="51" customFormat="1" ht="13.5" thickBot="1">
      <c r="B16" s="534"/>
      <c r="C16" s="109">
        <v>321</v>
      </c>
      <c r="D16" s="45" t="s">
        <v>124</v>
      </c>
      <c r="E16" s="68">
        <f>SUM(E17:E25)</f>
        <v>6376469</v>
      </c>
      <c r="F16" s="68">
        <f>SUM(F17:F25)</f>
        <v>341900</v>
      </c>
      <c r="G16" s="428">
        <f>SUM(G17:G25)</f>
        <v>341900</v>
      </c>
    </row>
    <row r="17" spans="2:7" ht="12.75">
      <c r="B17" s="535"/>
      <c r="C17" s="455"/>
      <c r="D17" s="77" t="s">
        <v>239</v>
      </c>
      <c r="E17" s="287">
        <v>341900</v>
      </c>
      <c r="F17" s="287">
        <v>341900</v>
      </c>
      <c r="G17" s="392">
        <v>341900</v>
      </c>
    </row>
    <row r="18" spans="2:7" ht="12.75">
      <c r="B18" s="535"/>
      <c r="C18" s="456"/>
      <c r="D18" s="70" t="s">
        <v>302</v>
      </c>
      <c r="E18" s="287">
        <v>17484</v>
      </c>
      <c r="F18" s="287"/>
      <c r="G18" s="393"/>
    </row>
    <row r="19" spans="2:11" ht="12.75">
      <c r="B19" s="535"/>
      <c r="C19" s="456"/>
      <c r="D19" s="54" t="s">
        <v>250</v>
      </c>
      <c r="E19" s="267">
        <v>756137</v>
      </c>
      <c r="F19" s="267"/>
      <c r="G19" s="393"/>
      <c r="K19" s="42"/>
    </row>
    <row r="20" spans="2:7" ht="12.75">
      <c r="B20" s="535"/>
      <c r="C20" s="456"/>
      <c r="D20" s="54" t="s">
        <v>252</v>
      </c>
      <c r="E20" s="267">
        <v>183135</v>
      </c>
      <c r="F20" s="267"/>
      <c r="G20" s="393"/>
    </row>
    <row r="21" spans="2:9" ht="12.75">
      <c r="B21" s="535"/>
      <c r="C21" s="456"/>
      <c r="D21" s="54" t="s">
        <v>266</v>
      </c>
      <c r="E21" s="267">
        <v>5003899</v>
      </c>
      <c r="F21" s="267"/>
      <c r="G21" s="393"/>
      <c r="I21" s="42"/>
    </row>
    <row r="22" spans="2:10" ht="12.75">
      <c r="B22" s="535"/>
      <c r="C22" s="456"/>
      <c r="D22" s="54" t="s">
        <v>305</v>
      </c>
      <c r="E22" s="267"/>
      <c r="F22" s="267"/>
      <c r="G22" s="393"/>
      <c r="J22" s="42"/>
    </row>
    <row r="23" spans="2:10" ht="12.75">
      <c r="B23" s="535"/>
      <c r="C23" s="456"/>
      <c r="D23" s="86"/>
      <c r="E23" s="267"/>
      <c r="F23" s="267"/>
      <c r="G23" s="393"/>
      <c r="J23" s="42"/>
    </row>
    <row r="24" spans="2:7" ht="12.75">
      <c r="B24" s="535"/>
      <c r="C24" s="456"/>
      <c r="D24" s="54" t="s">
        <v>251</v>
      </c>
      <c r="E24" s="267">
        <v>73914</v>
      </c>
      <c r="F24" s="267"/>
      <c r="G24" s="393"/>
    </row>
    <row r="25" spans="2:7" ht="13.5" thickBot="1">
      <c r="B25" s="535"/>
      <c r="C25" s="456"/>
      <c r="D25" s="70"/>
      <c r="E25" s="267"/>
      <c r="F25" s="267"/>
      <c r="G25" s="393"/>
    </row>
    <row r="26" spans="2:7" s="47" customFormat="1" ht="15.75" thickBot="1">
      <c r="B26" s="147">
        <v>330</v>
      </c>
      <c r="C26" s="439" t="s">
        <v>110</v>
      </c>
      <c r="D26" s="440"/>
      <c r="E26" s="76">
        <f>E27</f>
        <v>0</v>
      </c>
      <c r="F26" s="386"/>
      <c r="G26" s="394"/>
    </row>
    <row r="27" spans="2:7" ht="13.5" thickBot="1">
      <c r="B27" s="532"/>
      <c r="C27" s="138">
        <v>332</v>
      </c>
      <c r="D27" s="2" t="s">
        <v>135</v>
      </c>
      <c r="E27" s="283"/>
      <c r="F27" s="283"/>
      <c r="G27" s="395"/>
    </row>
    <row r="28" spans="2:7" ht="12.75">
      <c r="B28" s="533"/>
      <c r="C28" s="455"/>
      <c r="D28" s="71"/>
      <c r="E28" s="288"/>
      <c r="F28" s="288"/>
      <c r="G28" s="293"/>
    </row>
    <row r="29" spans="2:7" ht="13.5" thickBot="1">
      <c r="B29" s="533"/>
      <c r="C29" s="456"/>
      <c r="D29" s="4"/>
      <c r="E29" s="286"/>
      <c r="F29" s="286"/>
      <c r="G29" s="294"/>
    </row>
    <row r="30" spans="2:7" s="62" customFormat="1" ht="17.25" thickBot="1" thickTop="1">
      <c r="B30" s="148"/>
      <c r="C30" s="149"/>
      <c r="D30" s="98" t="s">
        <v>132</v>
      </c>
      <c r="E30" s="99">
        <f>E14+E5</f>
        <v>6428719</v>
      </c>
      <c r="F30" s="99">
        <f>F14+F5</f>
        <v>341900</v>
      </c>
      <c r="G30" s="382">
        <f>G14+G5</f>
        <v>341900</v>
      </c>
    </row>
    <row r="31" ht="13.5" thickTop="1"/>
  </sheetData>
  <sheetProtection/>
  <mergeCells count="20">
    <mergeCell ref="B1:G1"/>
    <mergeCell ref="B7:B13"/>
    <mergeCell ref="B3:B4"/>
    <mergeCell ref="C8:C9"/>
    <mergeCell ref="B2:G2"/>
    <mergeCell ref="G3:G4"/>
    <mergeCell ref="C14:D14"/>
    <mergeCell ref="D3:D4"/>
    <mergeCell ref="C11:C13"/>
    <mergeCell ref="C6:D6"/>
    <mergeCell ref="C15:D15"/>
    <mergeCell ref="B27:B29"/>
    <mergeCell ref="C17:C25"/>
    <mergeCell ref="C28:C29"/>
    <mergeCell ref="B16:B25"/>
    <mergeCell ref="C26:D26"/>
    <mergeCell ref="C5:D5"/>
    <mergeCell ref="E3:E4"/>
    <mergeCell ref="C3:C4"/>
    <mergeCell ref="F3:F4"/>
  </mergeCells>
  <printOptions/>
  <pageMargins left="0.16" right="0.21" top="1" bottom="1" header="0.4921259845" footer="0.492125984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70"/>
  <sheetViews>
    <sheetView showGridLines="0" zoomScalePageLayoutView="0" workbookViewId="0" topLeftCell="A36">
      <selection activeCell="E55" sqref="E55"/>
    </sheetView>
  </sheetViews>
  <sheetFormatPr defaultColWidth="9.140625" defaultRowHeight="12.75"/>
  <cols>
    <col min="1" max="1" width="7.57421875" style="200" customWidth="1"/>
    <col min="2" max="2" width="10.421875" style="200" customWidth="1"/>
    <col min="3" max="3" width="8.140625" style="200" customWidth="1"/>
    <col min="4" max="4" width="42.140625" style="200" customWidth="1"/>
    <col min="5" max="6" width="11.28125" style="311" customWidth="1"/>
    <col min="7" max="7" width="12.421875" style="200" customWidth="1"/>
    <col min="8" max="16384" width="9.140625" style="200" customWidth="1"/>
  </cols>
  <sheetData>
    <row r="1" spans="2:7" ht="13.5" thickBot="1">
      <c r="B1" s="556" t="s">
        <v>138</v>
      </c>
      <c r="C1" s="556"/>
      <c r="D1" s="556"/>
      <c r="E1" s="556"/>
      <c r="F1" s="556"/>
      <c r="G1" s="556"/>
    </row>
    <row r="2" spans="2:7" ht="13.5" customHeight="1" thickTop="1">
      <c r="B2" s="507" t="s">
        <v>59</v>
      </c>
      <c r="C2" s="481" t="s">
        <v>60</v>
      </c>
      <c r="D2" s="483" t="s">
        <v>61</v>
      </c>
      <c r="E2" s="471" t="s">
        <v>286</v>
      </c>
      <c r="F2" s="471" t="s">
        <v>309</v>
      </c>
      <c r="G2" s="499" t="s">
        <v>310</v>
      </c>
    </row>
    <row r="3" spans="2:7" ht="27" customHeight="1" thickBot="1">
      <c r="B3" s="508"/>
      <c r="C3" s="482"/>
      <c r="D3" s="484"/>
      <c r="E3" s="472"/>
      <c r="F3" s="472"/>
      <c r="G3" s="500"/>
    </row>
    <row r="4" spans="2:7" s="201" customFormat="1" ht="16.5" thickBot="1" thickTop="1">
      <c r="B4" s="95" t="s">
        <v>63</v>
      </c>
      <c r="C4" s="551" t="s">
        <v>139</v>
      </c>
      <c r="D4" s="551"/>
      <c r="E4" s="162">
        <f>SUM(E5:E6)</f>
        <v>0</v>
      </c>
      <c r="F4" s="387"/>
      <c r="G4" s="371"/>
    </row>
    <row r="5" spans="2:7" ht="12.75">
      <c r="B5" s="539"/>
      <c r="C5" s="549"/>
      <c r="D5" s="78" t="s">
        <v>268</v>
      </c>
      <c r="E5" s="67"/>
      <c r="F5" s="284"/>
      <c r="G5" s="396"/>
    </row>
    <row r="6" spans="2:7" ht="13.5" thickBot="1">
      <c r="B6" s="541"/>
      <c r="C6" s="550"/>
      <c r="D6" s="78" t="s">
        <v>272</v>
      </c>
      <c r="E6" s="67"/>
      <c r="F6" s="284"/>
      <c r="G6" s="396"/>
    </row>
    <row r="7" spans="2:7" s="201" customFormat="1" ht="15.75" thickBot="1">
      <c r="B7" s="89" t="s">
        <v>158</v>
      </c>
      <c r="C7" s="538" t="s">
        <v>13</v>
      </c>
      <c r="D7" s="538"/>
      <c r="E7" s="41">
        <f>SUM(E8:E9)</f>
        <v>0</v>
      </c>
      <c r="F7" s="41"/>
      <c r="G7" s="357"/>
    </row>
    <row r="8" spans="2:7" ht="12.75" hidden="1">
      <c r="B8" s="151"/>
      <c r="C8" s="266"/>
      <c r="D8" s="69" t="s">
        <v>220</v>
      </c>
      <c r="E8" s="53"/>
      <c r="F8" s="388"/>
      <c r="G8" s="397"/>
    </row>
    <row r="9" spans="2:7" ht="15.75" thickBot="1">
      <c r="B9" s="151"/>
      <c r="C9" s="84"/>
      <c r="D9" s="4"/>
      <c r="E9" s="1"/>
      <c r="F9" s="286"/>
      <c r="G9" s="430"/>
    </row>
    <row r="10" spans="2:7" s="201" customFormat="1" ht="15.75" thickBot="1">
      <c r="B10" s="89" t="s">
        <v>140</v>
      </c>
      <c r="C10" s="538" t="s">
        <v>141</v>
      </c>
      <c r="D10" s="538"/>
      <c r="E10" s="41">
        <f>SUM(E11:E17)</f>
        <v>2140519</v>
      </c>
      <c r="F10" s="41">
        <v>341900</v>
      </c>
      <c r="G10" s="357">
        <v>341900</v>
      </c>
    </row>
    <row r="11" spans="2:7" ht="12.75">
      <c r="B11" s="540"/>
      <c r="C11" s="547"/>
      <c r="D11" s="78" t="s">
        <v>307</v>
      </c>
      <c r="E11" s="67">
        <v>14000</v>
      </c>
      <c r="F11" s="284"/>
      <c r="G11" s="393"/>
    </row>
    <row r="12" spans="2:7" ht="12.75">
      <c r="B12" s="540"/>
      <c r="C12" s="547"/>
      <c r="D12" s="70" t="s">
        <v>264</v>
      </c>
      <c r="E12" s="55">
        <v>42100</v>
      </c>
      <c r="F12" s="267"/>
      <c r="G12" s="398"/>
    </row>
    <row r="13" spans="2:7" ht="12.75">
      <c r="B13" s="540"/>
      <c r="C13" s="547"/>
      <c r="D13" s="70" t="s">
        <v>303</v>
      </c>
      <c r="E13" s="87"/>
      <c r="F13" s="389"/>
      <c r="G13" s="393"/>
    </row>
    <row r="14" spans="2:7" ht="12.75">
      <c r="B14" s="540"/>
      <c r="C14" s="547"/>
      <c r="D14" s="86" t="s">
        <v>304</v>
      </c>
      <c r="E14" s="87">
        <v>279124</v>
      </c>
      <c r="F14" s="389"/>
      <c r="G14" s="399"/>
    </row>
    <row r="15" spans="2:7" ht="12.75">
      <c r="B15" s="540"/>
      <c r="C15" s="547"/>
      <c r="D15" s="70" t="s">
        <v>306</v>
      </c>
      <c r="E15" s="55">
        <f>909795+12000</f>
        <v>921795</v>
      </c>
      <c r="F15" s="267"/>
      <c r="G15" s="393"/>
    </row>
    <row r="16" spans="2:7" ht="12.75">
      <c r="B16" s="540"/>
      <c r="C16" s="547"/>
      <c r="D16" s="70" t="s">
        <v>308</v>
      </c>
      <c r="E16" s="55">
        <v>2500</v>
      </c>
      <c r="F16" s="267"/>
      <c r="G16" s="393"/>
    </row>
    <row r="17" spans="2:7" ht="13.5" thickBot="1">
      <c r="B17" s="541"/>
      <c r="C17" s="548"/>
      <c r="D17" s="4" t="s">
        <v>240</v>
      </c>
      <c r="E17" s="1">
        <f>965000-84000</f>
        <v>881000</v>
      </c>
      <c r="F17" s="286"/>
      <c r="G17" s="400"/>
    </row>
    <row r="18" spans="2:7" s="201" customFormat="1" ht="15.75" thickBot="1">
      <c r="B18" s="153" t="s">
        <v>142</v>
      </c>
      <c r="C18" s="538" t="s">
        <v>143</v>
      </c>
      <c r="D18" s="538"/>
      <c r="E18" s="41">
        <f>SUM(E19:E22)</f>
        <v>59320</v>
      </c>
      <c r="F18" s="336"/>
      <c r="G18" s="357"/>
    </row>
    <row r="19" spans="2:7" ht="12.75">
      <c r="B19" s="151"/>
      <c r="C19" s="84"/>
      <c r="D19" s="70" t="s">
        <v>311</v>
      </c>
      <c r="E19" s="55">
        <v>43320</v>
      </c>
      <c r="F19" s="267"/>
      <c r="G19" s="393"/>
    </row>
    <row r="20" spans="2:7" ht="12.75">
      <c r="B20" s="151"/>
      <c r="C20" s="84"/>
      <c r="D20" s="70" t="s">
        <v>312</v>
      </c>
      <c r="E20" s="55">
        <v>16000</v>
      </c>
      <c r="F20" s="267"/>
      <c r="G20" s="393"/>
    </row>
    <row r="21" spans="2:7" s="51" customFormat="1" ht="12.75">
      <c r="B21" s="151"/>
      <c r="C21" s="84"/>
      <c r="D21" s="70"/>
      <c r="E21" s="55"/>
      <c r="F21" s="267"/>
      <c r="G21" s="393"/>
    </row>
    <row r="22" spans="2:7" ht="13.5" thickBot="1">
      <c r="B22" s="151"/>
      <c r="C22" s="84"/>
      <c r="D22" s="70"/>
      <c r="E22" s="87"/>
      <c r="F22" s="389"/>
      <c r="G22" s="399"/>
    </row>
    <row r="23" spans="2:7" s="201" customFormat="1" ht="15.75" thickBot="1">
      <c r="B23" s="235" t="s">
        <v>27</v>
      </c>
      <c r="C23" s="538" t="s">
        <v>28</v>
      </c>
      <c r="D23" s="538"/>
      <c r="E23" s="41">
        <f>SUM(E24:E26)</f>
        <v>92500</v>
      </c>
      <c r="F23" s="336"/>
      <c r="G23" s="280"/>
    </row>
    <row r="24" spans="2:7" ht="12.75">
      <c r="B24" s="202"/>
      <c r="C24" s="83"/>
      <c r="D24" s="69" t="s">
        <v>313</v>
      </c>
      <c r="E24" s="53">
        <v>10000</v>
      </c>
      <c r="F24" s="388"/>
      <c r="G24" s="300"/>
    </row>
    <row r="25" spans="2:7" ht="12.75">
      <c r="B25" s="151"/>
      <c r="C25" s="84"/>
      <c r="D25" s="4" t="s">
        <v>314</v>
      </c>
      <c r="E25" s="55">
        <v>3300</v>
      </c>
      <c r="F25" s="267"/>
      <c r="G25" s="292"/>
    </row>
    <row r="26" spans="2:7" ht="13.5" thickBot="1">
      <c r="B26" s="152"/>
      <c r="C26" s="85"/>
      <c r="D26" s="70" t="s">
        <v>315</v>
      </c>
      <c r="E26" s="57">
        <v>79200</v>
      </c>
      <c r="F26" s="285"/>
      <c r="G26" s="291"/>
    </row>
    <row r="27" spans="2:7" s="201" customFormat="1" ht="15.75" hidden="1" thickBot="1">
      <c r="B27" s="190" t="s">
        <v>144</v>
      </c>
      <c r="C27" s="538" t="s">
        <v>145</v>
      </c>
      <c r="D27" s="538"/>
      <c r="E27" s="41">
        <f>SUM(E28:E28)</f>
        <v>0</v>
      </c>
      <c r="F27" s="336"/>
      <c r="G27" s="280"/>
    </row>
    <row r="28" spans="2:7" ht="13.5" hidden="1" thickBot="1">
      <c r="B28" s="151"/>
      <c r="C28" s="84"/>
      <c r="D28" s="257"/>
      <c r="E28" s="1"/>
      <c r="F28" s="286"/>
      <c r="G28" s="294"/>
    </row>
    <row r="29" spans="2:7" ht="15.75" thickBot="1">
      <c r="B29" s="89" t="s">
        <v>161</v>
      </c>
      <c r="C29" s="439" t="s">
        <v>162</v>
      </c>
      <c r="D29" s="440"/>
      <c r="E29" s="41">
        <f>SUM(E30:E32)</f>
        <v>5278842</v>
      </c>
      <c r="F29" s="336"/>
      <c r="G29" s="280"/>
    </row>
    <row r="30" spans="2:7" ht="12.75">
      <c r="B30" s="202"/>
      <c r="C30" s="83"/>
      <c r="D30" s="69"/>
      <c r="E30" s="53"/>
      <c r="F30" s="388"/>
      <c r="G30" s="300"/>
    </row>
    <row r="31" spans="2:7" ht="13.5" thickBot="1">
      <c r="B31" s="151"/>
      <c r="C31" s="84"/>
      <c r="D31" s="70" t="s">
        <v>253</v>
      </c>
      <c r="E31" s="55">
        <v>5278842</v>
      </c>
      <c r="F31" s="267"/>
      <c r="G31" s="292"/>
    </row>
    <row r="32" spans="2:7" ht="13.5" hidden="1" thickBot="1">
      <c r="B32" s="152"/>
      <c r="C32" s="85"/>
      <c r="D32" s="73" t="s">
        <v>254</v>
      </c>
      <c r="E32" s="57"/>
      <c r="F32" s="285"/>
      <c r="G32" s="291"/>
    </row>
    <row r="33" spans="2:7" s="201" customFormat="1" ht="15.75" hidden="1" thickBot="1">
      <c r="B33" s="190" t="s">
        <v>146</v>
      </c>
      <c r="C33" s="551" t="s">
        <v>147</v>
      </c>
      <c r="D33" s="551"/>
      <c r="E33" s="88">
        <f>SUM(E34:E35)</f>
        <v>0</v>
      </c>
      <c r="F33" s="348"/>
      <c r="G33" s="281"/>
    </row>
    <row r="34" spans="2:7" s="201" customFormat="1" ht="13.5" customHeight="1" hidden="1">
      <c r="B34" s="485"/>
      <c r="C34" s="545"/>
      <c r="D34" s="19" t="s">
        <v>224</v>
      </c>
      <c r="E34" s="232"/>
      <c r="F34" s="390"/>
      <c r="G34" s="302"/>
    </row>
    <row r="35" spans="2:7" ht="13.5" hidden="1" thickBot="1">
      <c r="B35" s="501"/>
      <c r="C35" s="546"/>
      <c r="D35" s="21"/>
      <c r="E35" s="1"/>
      <c r="F35" s="286"/>
      <c r="G35" s="294"/>
    </row>
    <row r="36" spans="2:7" s="201" customFormat="1" ht="15.75" thickBot="1">
      <c r="B36" s="153" t="s">
        <v>148</v>
      </c>
      <c r="C36" s="538" t="s">
        <v>149</v>
      </c>
      <c r="D36" s="538"/>
      <c r="E36" s="41">
        <f>SUM(E37:E45)</f>
        <v>119990</v>
      </c>
      <c r="F36" s="336"/>
      <c r="G36" s="280"/>
    </row>
    <row r="37" spans="2:7" ht="12.75">
      <c r="B37" s="539"/>
      <c r="C37" s="542"/>
      <c r="D37" s="107" t="s">
        <v>300</v>
      </c>
      <c r="E37" s="53">
        <v>25715</v>
      </c>
      <c r="F37" s="388"/>
      <c r="G37" s="300"/>
    </row>
    <row r="38" spans="2:7" ht="12.75">
      <c r="B38" s="540"/>
      <c r="C38" s="543"/>
      <c r="D38" s="70" t="s">
        <v>301</v>
      </c>
      <c r="E38" s="55">
        <v>32365</v>
      </c>
      <c r="F38" s="267"/>
      <c r="G38" s="292"/>
    </row>
    <row r="39" spans="2:7" ht="12.75">
      <c r="B39" s="540"/>
      <c r="C39" s="543"/>
      <c r="D39" s="70" t="s">
        <v>281</v>
      </c>
      <c r="E39" s="55">
        <v>20400</v>
      </c>
      <c r="F39" s="267"/>
      <c r="G39" s="292"/>
    </row>
    <row r="40" spans="2:7" ht="12.75">
      <c r="B40" s="540"/>
      <c r="C40" s="543"/>
      <c r="D40" s="70" t="s">
        <v>219</v>
      </c>
      <c r="E40" s="55">
        <v>10000</v>
      </c>
      <c r="F40" s="267"/>
      <c r="G40" s="292"/>
    </row>
    <row r="41" spans="2:7" ht="12.75">
      <c r="B41" s="540"/>
      <c r="C41" s="543"/>
      <c r="D41" s="70" t="s">
        <v>259</v>
      </c>
      <c r="E41" s="55">
        <v>1030</v>
      </c>
      <c r="F41" s="267"/>
      <c r="G41" s="292"/>
    </row>
    <row r="42" spans="2:7" s="51" customFormat="1" ht="12.75">
      <c r="B42" s="540"/>
      <c r="C42" s="543"/>
      <c r="D42" s="156" t="s">
        <v>294</v>
      </c>
      <c r="E42" s="87">
        <v>630</v>
      </c>
      <c r="F42" s="389"/>
      <c r="G42" s="301"/>
    </row>
    <row r="43" spans="2:7" s="51" customFormat="1" ht="12.75">
      <c r="B43" s="540"/>
      <c r="C43" s="543"/>
      <c r="D43" s="86" t="s">
        <v>295</v>
      </c>
      <c r="E43" s="87">
        <v>25000</v>
      </c>
      <c r="F43" s="391"/>
      <c r="G43" s="301"/>
    </row>
    <row r="44" spans="2:7" s="51" customFormat="1" ht="12.75">
      <c r="B44" s="540"/>
      <c r="C44" s="543"/>
      <c r="D44" s="70" t="s">
        <v>296</v>
      </c>
      <c r="E44" s="55">
        <v>4850</v>
      </c>
      <c r="F44" s="389"/>
      <c r="G44" s="301"/>
    </row>
    <row r="45" spans="2:7" ht="13.5" thickBot="1">
      <c r="B45" s="541"/>
      <c r="C45" s="544"/>
      <c r="D45" s="233"/>
      <c r="E45" s="205"/>
      <c r="F45" s="285"/>
      <c r="G45" s="291"/>
    </row>
    <row r="46" spans="2:7" ht="15.75" hidden="1" thickBot="1">
      <c r="B46" s="194" t="s">
        <v>154</v>
      </c>
      <c r="C46" s="439" t="s">
        <v>155</v>
      </c>
      <c r="D46" s="440"/>
      <c r="E46" s="41">
        <f>SUM(E47:E49)</f>
        <v>0</v>
      </c>
      <c r="F46" s="336"/>
      <c r="G46" s="280"/>
    </row>
    <row r="47" spans="2:7" ht="13.5" hidden="1" thickBot="1">
      <c r="B47" s="151"/>
      <c r="C47" s="84"/>
      <c r="D47" s="70" t="s">
        <v>212</v>
      </c>
      <c r="E47" s="55"/>
      <c r="F47" s="267"/>
      <c r="G47" s="292"/>
    </row>
    <row r="48" spans="2:7" ht="13.5" hidden="1" thickBot="1">
      <c r="B48" s="151"/>
      <c r="C48" s="84"/>
      <c r="D48" s="70"/>
      <c r="E48" s="55"/>
      <c r="F48" s="267"/>
      <c r="G48" s="292"/>
    </row>
    <row r="49" spans="2:7" ht="16.5" customHeight="1" hidden="1" thickBot="1">
      <c r="B49" s="152"/>
      <c r="C49" s="85"/>
      <c r="D49" s="73"/>
      <c r="E49" s="57"/>
      <c r="F49" s="285"/>
      <c r="G49" s="291"/>
    </row>
    <row r="50" spans="2:7" ht="15.75" thickBot="1">
      <c r="B50" s="153" t="s">
        <v>150</v>
      </c>
      <c r="C50" s="538" t="s">
        <v>151</v>
      </c>
      <c r="D50" s="538"/>
      <c r="E50" s="41">
        <f>SUM(E51:E53)</f>
        <v>0</v>
      </c>
      <c r="F50" s="336"/>
      <c r="G50" s="280"/>
    </row>
    <row r="51" spans="2:7" ht="12.75" hidden="1">
      <c r="B51" s="539"/>
      <c r="C51" s="549"/>
      <c r="D51" s="69" t="s">
        <v>285</v>
      </c>
      <c r="E51" s="53"/>
      <c r="F51" s="388"/>
      <c r="G51" s="300" t="e">
        <f>IF(#REF!=0,0,ROUND(E51/#REF!,2))</f>
        <v>#REF!</v>
      </c>
    </row>
    <row r="52" spans="2:7" ht="12.75">
      <c r="B52" s="540"/>
      <c r="C52" s="555"/>
      <c r="D52" s="70"/>
      <c r="E52" s="55"/>
      <c r="F52" s="389"/>
      <c r="G52" s="301"/>
    </row>
    <row r="53" spans="2:7" ht="13.5" thickBot="1">
      <c r="B53" s="541"/>
      <c r="C53" s="550"/>
      <c r="D53" s="73"/>
      <c r="E53" s="57"/>
      <c r="F53" s="285"/>
      <c r="G53" s="291"/>
    </row>
    <row r="54" spans="2:7" ht="15.75" thickBot="1">
      <c r="B54" s="153" t="s">
        <v>265</v>
      </c>
      <c r="C54" s="538" t="s">
        <v>38</v>
      </c>
      <c r="D54" s="538"/>
      <c r="E54" s="41">
        <f>SUM(E55:E56)</f>
        <v>47200</v>
      </c>
      <c r="F54" s="336"/>
      <c r="G54" s="280"/>
    </row>
    <row r="55" spans="2:7" ht="12.75">
      <c r="B55" s="539"/>
      <c r="C55" s="549"/>
      <c r="D55" s="69" t="s">
        <v>317</v>
      </c>
      <c r="E55" s="53"/>
      <c r="F55" s="388"/>
      <c r="G55" s="300"/>
    </row>
    <row r="56" spans="2:7" ht="13.5" thickBot="1">
      <c r="B56" s="541"/>
      <c r="C56" s="550"/>
      <c r="D56" s="73" t="s">
        <v>299</v>
      </c>
      <c r="E56" s="57">
        <v>47200</v>
      </c>
      <c r="F56" s="285"/>
      <c r="G56" s="291"/>
    </row>
    <row r="57" spans="2:7" ht="15.75" thickBot="1">
      <c r="B57" s="190" t="s">
        <v>260</v>
      </c>
      <c r="C57" s="439" t="s">
        <v>41</v>
      </c>
      <c r="D57" s="440"/>
      <c r="E57" s="88">
        <f>E58</f>
        <v>0</v>
      </c>
      <c r="F57" s="348"/>
      <c r="G57" s="281"/>
    </row>
    <row r="58" spans="2:7" ht="13.5" thickBot="1">
      <c r="B58" s="151"/>
      <c r="C58" s="84"/>
      <c r="D58" s="233" t="s">
        <v>224</v>
      </c>
      <c r="E58" s="205"/>
      <c r="F58" s="286"/>
      <c r="G58" s="292"/>
    </row>
    <row r="59" spans="2:7" ht="15.75" thickBot="1">
      <c r="B59" s="189" t="s">
        <v>152</v>
      </c>
      <c r="C59" s="559" t="s">
        <v>42</v>
      </c>
      <c r="D59" s="559"/>
      <c r="E59" s="41">
        <f>SUM(E60:E66)</f>
        <v>339663</v>
      </c>
      <c r="F59" s="336"/>
      <c r="G59" s="280"/>
    </row>
    <row r="60" spans="1:7" s="210" customFormat="1" ht="12.75">
      <c r="A60" s="188"/>
      <c r="B60" s="552"/>
      <c r="C60" s="549"/>
      <c r="D60" s="70" t="s">
        <v>278</v>
      </c>
      <c r="E60" s="55">
        <v>10000</v>
      </c>
      <c r="F60" s="267"/>
      <c r="G60" s="292"/>
    </row>
    <row r="61" spans="2:7" s="210" customFormat="1" ht="12.75" hidden="1">
      <c r="B61" s="553"/>
      <c r="C61" s="555"/>
      <c r="D61" s="70" t="s">
        <v>279</v>
      </c>
      <c r="E61" s="55"/>
      <c r="F61" s="267"/>
      <c r="G61" s="292"/>
    </row>
    <row r="62" spans="2:7" ht="12.75">
      <c r="B62" s="553"/>
      <c r="C62" s="555"/>
      <c r="D62" s="70" t="s">
        <v>232</v>
      </c>
      <c r="E62" s="55">
        <v>194394</v>
      </c>
      <c r="F62" s="267"/>
      <c r="G62" s="292"/>
    </row>
    <row r="63" spans="2:7" ht="12.75">
      <c r="B63" s="553"/>
      <c r="C63" s="555"/>
      <c r="D63" s="70" t="s">
        <v>270</v>
      </c>
      <c r="E63" s="55">
        <v>10000</v>
      </c>
      <c r="F63" s="267"/>
      <c r="G63" s="292"/>
    </row>
    <row r="64" spans="2:7" ht="13.5" thickBot="1">
      <c r="B64" s="553"/>
      <c r="C64" s="555"/>
      <c r="D64" s="70" t="s">
        <v>233</v>
      </c>
      <c r="E64" s="55">
        <v>125269</v>
      </c>
      <c r="F64" s="267"/>
      <c r="G64" s="292"/>
    </row>
    <row r="65" spans="2:7" ht="13.5" hidden="1" thickBot="1">
      <c r="B65" s="553"/>
      <c r="C65" s="555"/>
      <c r="D65" s="70" t="s">
        <v>271</v>
      </c>
      <c r="E65" s="87"/>
      <c r="F65" s="389"/>
      <c r="G65" s="292" t="e">
        <f>IF(#REF!=0,0,ROUND(E65/#REF!,2))</f>
        <v>#REF!</v>
      </c>
    </row>
    <row r="66" spans="2:7" ht="13.5" hidden="1" thickBot="1">
      <c r="B66" s="554"/>
      <c r="C66" s="550"/>
      <c r="D66" s="86" t="s">
        <v>270</v>
      </c>
      <c r="E66" s="87"/>
      <c r="F66" s="389"/>
      <c r="G66" s="292" t="e">
        <f>IF(#REF!=0,0,ROUND(E66/#REF!,2))</f>
        <v>#REF!</v>
      </c>
    </row>
    <row r="67" spans="2:7" ht="15.75" thickBot="1">
      <c r="B67" s="89" t="s">
        <v>72</v>
      </c>
      <c r="C67" s="439" t="s">
        <v>45</v>
      </c>
      <c r="D67" s="440"/>
      <c r="E67" s="41">
        <f>E68+E69</f>
        <v>66000</v>
      </c>
      <c r="F67" s="336"/>
      <c r="G67" s="280"/>
    </row>
    <row r="68" spans="2:7" ht="12.75" hidden="1">
      <c r="B68" s="151"/>
      <c r="C68" s="84"/>
      <c r="D68" s="69" t="s">
        <v>262</v>
      </c>
      <c r="E68" s="53"/>
      <c r="F68" s="284"/>
      <c r="G68" s="292"/>
    </row>
    <row r="69" spans="2:7" ht="13.5" thickBot="1">
      <c r="B69" s="151"/>
      <c r="C69" s="84"/>
      <c r="D69" s="4" t="s">
        <v>277</v>
      </c>
      <c r="E69" s="1">
        <v>66000</v>
      </c>
      <c r="F69" s="286"/>
      <c r="G69" s="292"/>
    </row>
    <row r="70" spans="2:7" ht="17.25" thickBot="1" thickTop="1">
      <c r="B70" s="557" t="s">
        <v>153</v>
      </c>
      <c r="C70" s="558"/>
      <c r="D70" s="558"/>
      <c r="E70" s="99">
        <f>E59+E50+E54+E46+E36+E33+E29+E27+E23+E18+E10+E7+E4+E57+E67</f>
        <v>8144034</v>
      </c>
      <c r="F70" s="99">
        <f>F59+F50+F54+F46+F36+F33+F29+F27+F23+F18+F10+F7+F4+F57+F67</f>
        <v>341900</v>
      </c>
      <c r="G70" s="382">
        <f>G59+G50+G54+G46+G36+G33+G29+G27+G23+G18+G10+G7+G4+G57+G67</f>
        <v>341900</v>
      </c>
    </row>
    <row r="71" ht="13.5" thickTop="1"/>
  </sheetData>
  <sheetProtection/>
  <mergeCells count="37">
    <mergeCell ref="B70:D70"/>
    <mergeCell ref="C67:D67"/>
    <mergeCell ref="C57:D57"/>
    <mergeCell ref="C50:D50"/>
    <mergeCell ref="C54:D54"/>
    <mergeCell ref="C59:D59"/>
    <mergeCell ref="C51:C53"/>
    <mergeCell ref="C55:C56"/>
    <mergeCell ref="B55:B56"/>
    <mergeCell ref="B60:B66"/>
    <mergeCell ref="C60:C66"/>
    <mergeCell ref="B51:B53"/>
    <mergeCell ref="B1:G1"/>
    <mergeCell ref="D2:D3"/>
    <mergeCell ref="B2:B3"/>
    <mergeCell ref="F2:F3"/>
    <mergeCell ref="C2:C3"/>
    <mergeCell ref="G2:G3"/>
    <mergeCell ref="C7:D7"/>
    <mergeCell ref="C4:D4"/>
    <mergeCell ref="C27:D27"/>
    <mergeCell ref="C46:D46"/>
    <mergeCell ref="B5:B6"/>
    <mergeCell ref="B34:B35"/>
    <mergeCell ref="B11:B17"/>
    <mergeCell ref="E2:E3"/>
    <mergeCell ref="C11:C17"/>
    <mergeCell ref="C5:C6"/>
    <mergeCell ref="C10:D10"/>
    <mergeCell ref="C33:D33"/>
    <mergeCell ref="C29:D29"/>
    <mergeCell ref="C18:D18"/>
    <mergeCell ref="C23:D23"/>
    <mergeCell ref="B37:B45"/>
    <mergeCell ref="C37:C45"/>
    <mergeCell ref="C34:C35"/>
    <mergeCell ref="C36:D36"/>
  </mergeCells>
  <printOptions/>
  <pageMargins left="0.16" right="0.16" top="0.34" bottom="0.75" header="0.3" footer="0.3"/>
  <pageSetup horizontalDpi="300" verticalDpi="300" orientation="portrait" paperSize="9" scale="88" r:id="rId1"/>
  <ignoredErrors>
    <ignoredError sqref="B27 B29 B33:B34 B7 B18 B10 B3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J31"/>
  <sheetViews>
    <sheetView showGridLines="0" zoomScalePageLayoutView="0" workbookViewId="0" topLeftCell="B1">
      <selection activeCell="E7" sqref="E7"/>
    </sheetView>
  </sheetViews>
  <sheetFormatPr defaultColWidth="9.140625" defaultRowHeight="12.75"/>
  <cols>
    <col min="1" max="1" width="0.85546875" style="0" hidden="1" customWidth="1"/>
    <col min="2" max="2" width="9.00390625" style="0" customWidth="1"/>
    <col min="3" max="3" width="8.140625" style="0" customWidth="1"/>
    <col min="4" max="4" width="37.00390625" style="0" customWidth="1"/>
    <col min="5" max="6" width="12.00390625" style="0" customWidth="1"/>
    <col min="7" max="7" width="11.57421875" style="0" customWidth="1"/>
  </cols>
  <sheetData>
    <row r="1" spans="2:7" ht="12.75">
      <c r="B1" s="537" t="s">
        <v>171</v>
      </c>
      <c r="C1" s="537"/>
      <c r="D1" s="537"/>
      <c r="E1" s="537"/>
      <c r="F1" s="537"/>
      <c r="G1" s="537"/>
    </row>
    <row r="2" spans="2:7" ht="13.5" thickBot="1">
      <c r="B2" s="459" t="s">
        <v>172</v>
      </c>
      <c r="C2" s="459"/>
      <c r="D2" s="459"/>
      <c r="E2" s="459"/>
      <c r="F2" s="459"/>
      <c r="G2" s="459"/>
    </row>
    <row r="3" spans="2:7" ht="12.75" customHeight="1" thickTop="1">
      <c r="B3" s="460" t="s">
        <v>112</v>
      </c>
      <c r="C3" s="473" t="s">
        <v>60</v>
      </c>
      <c r="D3" s="475" t="s">
        <v>127</v>
      </c>
      <c r="E3" s="471" t="s">
        <v>286</v>
      </c>
      <c r="F3" s="471" t="s">
        <v>309</v>
      </c>
      <c r="G3" s="499" t="s">
        <v>310</v>
      </c>
    </row>
    <row r="4" spans="2:7" ht="27" customHeight="1" thickBot="1">
      <c r="B4" s="461"/>
      <c r="C4" s="474"/>
      <c r="D4" s="476"/>
      <c r="E4" s="472"/>
      <c r="F4" s="472"/>
      <c r="G4" s="500"/>
    </row>
    <row r="5" spans="2:7" ht="14.25" thickBot="1" thickTop="1">
      <c r="B5" s="209">
        <v>519</v>
      </c>
      <c r="C5" s="566" t="s">
        <v>165</v>
      </c>
      <c r="D5" s="573"/>
      <c r="E5" s="408">
        <f>SUM(E6:E7)</f>
        <v>773802</v>
      </c>
      <c r="F5" s="408">
        <f>SUM(F6:F7)</f>
        <v>0</v>
      </c>
      <c r="G5" s="416">
        <f>SUM(G6:G7)</f>
        <v>0</v>
      </c>
    </row>
    <row r="6" spans="2:7" ht="12.75">
      <c r="B6" s="444"/>
      <c r="C6" s="139"/>
      <c r="D6" s="52" t="s">
        <v>166</v>
      </c>
      <c r="E6" s="409"/>
      <c r="F6" s="409"/>
      <c r="G6" s="397"/>
    </row>
    <row r="7" spans="2:9" ht="13.5" thickBot="1">
      <c r="B7" s="470"/>
      <c r="C7" s="140"/>
      <c r="D7" s="56" t="s">
        <v>167</v>
      </c>
      <c r="E7" s="410">
        <f>842320-5070+3086+1708-8654-23000-3555-25715-7318</f>
        <v>773802</v>
      </c>
      <c r="F7" s="410"/>
      <c r="G7" s="417"/>
      <c r="I7" s="51"/>
    </row>
    <row r="8" spans="2:10" ht="13.5" thickBot="1">
      <c r="B8" s="154">
        <v>450</v>
      </c>
      <c r="C8" s="571" t="s">
        <v>108</v>
      </c>
      <c r="D8" s="572"/>
      <c r="E8" s="3">
        <f>SUM(E9:E13)</f>
        <v>885000</v>
      </c>
      <c r="F8" s="3">
        <f>SUM(F9:F13)</f>
        <v>0</v>
      </c>
      <c r="G8" s="395">
        <f>SUM(G9:G13)</f>
        <v>0</v>
      </c>
      <c r="I8" s="42"/>
      <c r="J8" s="42"/>
    </row>
    <row r="9" spans="2:7" ht="12.75">
      <c r="B9" s="444"/>
      <c r="C9" s="139"/>
      <c r="D9" s="141" t="s">
        <v>175</v>
      </c>
      <c r="E9" s="411">
        <v>27000</v>
      </c>
      <c r="F9" s="411"/>
      <c r="G9" s="397"/>
    </row>
    <row r="10" spans="2:10" ht="12.75">
      <c r="B10" s="445"/>
      <c r="C10" s="191"/>
      <c r="D10" s="192" t="s">
        <v>168</v>
      </c>
      <c r="E10" s="412">
        <f>942000-84000</f>
        <v>858000</v>
      </c>
      <c r="F10" s="413"/>
      <c r="G10" s="396"/>
      <c r="H10" s="42"/>
      <c r="J10" s="42"/>
    </row>
    <row r="11" spans="2:7" ht="12.75">
      <c r="B11" s="445"/>
      <c r="C11" s="191"/>
      <c r="D11" s="192" t="s">
        <v>169</v>
      </c>
      <c r="E11" s="412"/>
      <c r="F11" s="413"/>
      <c r="G11" s="396"/>
    </row>
    <row r="12" spans="2:7" ht="12.75">
      <c r="B12" s="445"/>
      <c r="C12" s="142"/>
      <c r="D12" s="143" t="s">
        <v>201</v>
      </c>
      <c r="E12" s="412"/>
      <c r="F12" s="412"/>
      <c r="G12" s="393"/>
    </row>
    <row r="13" spans="2:8" ht="13.5" thickBot="1">
      <c r="B13" s="479"/>
      <c r="C13" s="142"/>
      <c r="D13" s="143" t="s">
        <v>174</v>
      </c>
      <c r="E13" s="414"/>
      <c r="F13" s="415"/>
      <c r="G13" s="393"/>
      <c r="H13" s="42"/>
    </row>
    <row r="14" spans="2:7" ht="14.25" thickBot="1" thickTop="1">
      <c r="B14" s="560" t="s">
        <v>170</v>
      </c>
      <c r="C14" s="561"/>
      <c r="D14" s="561"/>
      <c r="E14" s="312">
        <f>E8+E5</f>
        <v>1658802</v>
      </c>
      <c r="F14" s="312">
        <f>F8+F5</f>
        <v>0</v>
      </c>
      <c r="G14" s="418">
        <f>G8+G5</f>
        <v>0</v>
      </c>
    </row>
    <row r="15" spans="2:7" ht="13.5" thickTop="1">
      <c r="B15" s="562"/>
      <c r="C15" s="562"/>
      <c r="D15" s="562"/>
      <c r="E15" s="562"/>
      <c r="F15" s="562"/>
      <c r="G15" s="562"/>
    </row>
    <row r="16" spans="2:7" ht="13.5" thickBot="1">
      <c r="B16" s="556" t="s">
        <v>173</v>
      </c>
      <c r="C16" s="556"/>
      <c r="D16" s="556"/>
      <c r="E16" s="556"/>
      <c r="F16" s="556"/>
      <c r="G16" s="556"/>
    </row>
    <row r="17" spans="2:7" ht="13.5" customHeight="1" thickTop="1">
      <c r="B17" s="564" t="s">
        <v>59</v>
      </c>
      <c r="C17" s="481" t="s">
        <v>60</v>
      </c>
      <c r="D17" s="483" t="s">
        <v>61</v>
      </c>
      <c r="E17" s="471" t="s">
        <v>286</v>
      </c>
      <c r="F17" s="471" t="s">
        <v>309</v>
      </c>
      <c r="G17" s="499" t="s">
        <v>310</v>
      </c>
    </row>
    <row r="18" spans="2:7" ht="24" customHeight="1" thickBot="1">
      <c r="B18" s="565"/>
      <c r="C18" s="482"/>
      <c r="D18" s="484"/>
      <c r="E18" s="472"/>
      <c r="F18" s="472"/>
      <c r="G18" s="500"/>
    </row>
    <row r="19" spans="2:7" ht="14.25" thickBot="1" thickTop="1">
      <c r="B19" s="158" t="s">
        <v>6</v>
      </c>
      <c r="C19" s="566" t="s">
        <v>165</v>
      </c>
      <c r="D19" s="567"/>
      <c r="E19" s="195">
        <f>SUM(E20:E25)</f>
        <v>194518</v>
      </c>
      <c r="F19" s="401">
        <f>SUM(F20:F25)</f>
        <v>307359</v>
      </c>
      <c r="G19" s="419">
        <f>SUM(G20:G25)</f>
        <v>348822</v>
      </c>
    </row>
    <row r="20" spans="2:7" ht="12.75">
      <c r="B20" s="568"/>
      <c r="C20" s="155"/>
      <c r="D20" s="155" t="s">
        <v>185</v>
      </c>
      <c r="E20" s="304">
        <f>263172-120830</f>
        <v>142342</v>
      </c>
      <c r="F20" s="402">
        <v>255183</v>
      </c>
      <c r="G20" s="424">
        <v>296646</v>
      </c>
    </row>
    <row r="21" spans="2:7" ht="12.75">
      <c r="B21" s="569"/>
      <c r="C21" s="217"/>
      <c r="D21" s="223" t="s">
        <v>258</v>
      </c>
      <c r="E21" s="282"/>
      <c r="F21" s="403"/>
      <c r="G21" s="404"/>
    </row>
    <row r="22" spans="2:7" ht="12.75">
      <c r="B22" s="569"/>
      <c r="C22" s="156"/>
      <c r="D22" s="206" t="s">
        <v>241</v>
      </c>
      <c r="E22" s="303">
        <v>52176</v>
      </c>
      <c r="F22" s="405">
        <v>52176</v>
      </c>
      <c r="G22" s="420">
        <v>52176</v>
      </c>
    </row>
    <row r="23" spans="2:7" s="198" customFormat="1" ht="12.75">
      <c r="B23" s="569"/>
      <c r="C23" s="197"/>
      <c r="D23" s="199"/>
      <c r="E23" s="282"/>
      <c r="F23" s="403"/>
      <c r="G23" s="404"/>
    </row>
    <row r="24" spans="2:7" ht="12.75">
      <c r="B24" s="569"/>
      <c r="C24" s="156"/>
      <c r="D24" s="156"/>
      <c r="E24" s="282"/>
      <c r="F24" s="403"/>
      <c r="G24" s="406"/>
    </row>
    <row r="25" spans="2:7" ht="13.5" thickBot="1">
      <c r="B25" s="570"/>
      <c r="C25" s="157"/>
      <c r="D25" s="157"/>
      <c r="E25" s="295"/>
      <c r="F25" s="407"/>
      <c r="G25" s="296"/>
    </row>
    <row r="26" spans="2:7" ht="14.25" thickBot="1" thickTop="1">
      <c r="B26" s="560" t="s">
        <v>170</v>
      </c>
      <c r="C26" s="561"/>
      <c r="D26" s="563"/>
      <c r="E26" s="204">
        <f>E19</f>
        <v>194518</v>
      </c>
      <c r="F26" s="204">
        <f>F19</f>
        <v>307359</v>
      </c>
      <c r="G26" s="418">
        <f>G19</f>
        <v>348822</v>
      </c>
    </row>
    <row r="27" ht="13.5" thickTop="1"/>
    <row r="29" spans="5:6" ht="12.75">
      <c r="E29" s="42"/>
      <c r="F29" s="42"/>
    </row>
    <row r="30" ht="12.75">
      <c r="F30" s="42"/>
    </row>
    <row r="31" ht="12.75">
      <c r="G31" s="42"/>
    </row>
  </sheetData>
  <sheetProtection/>
  <mergeCells count="24">
    <mergeCell ref="F3:F4"/>
    <mergeCell ref="C3:C4"/>
    <mergeCell ref="D3:D4"/>
    <mergeCell ref="C5:D5"/>
    <mergeCell ref="E17:E18"/>
    <mergeCell ref="E3:E4"/>
    <mergeCell ref="C8:D8"/>
    <mergeCell ref="B6:B7"/>
    <mergeCell ref="B26:D26"/>
    <mergeCell ref="B17:B18"/>
    <mergeCell ref="C17:C18"/>
    <mergeCell ref="D17:D18"/>
    <mergeCell ref="C19:D19"/>
    <mergeCell ref="B20:B25"/>
    <mergeCell ref="G3:G4"/>
    <mergeCell ref="G17:G18"/>
    <mergeCell ref="B2:G2"/>
    <mergeCell ref="B1:G1"/>
    <mergeCell ref="B3:B4"/>
    <mergeCell ref="B14:D14"/>
    <mergeCell ref="B9:B13"/>
    <mergeCell ref="B15:G15"/>
    <mergeCell ref="F17:F18"/>
    <mergeCell ref="B16:G16"/>
  </mergeCells>
  <printOptions/>
  <pageMargins left="0.62" right="0.15" top="1" bottom="1" header="0.4921259845" footer="0.492125984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4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50.57421875" style="0" customWidth="1"/>
    <col min="2" max="4" width="12.7109375" style="0" customWidth="1"/>
    <col min="6" max="7" width="9.421875" style="0" customWidth="1"/>
    <col min="8" max="8" width="12.28125" style="0" customWidth="1"/>
    <col min="9" max="9" width="9.421875" style="0" customWidth="1"/>
  </cols>
  <sheetData>
    <row r="1" spans="1:4" ht="15">
      <c r="A1" s="574" t="s">
        <v>204</v>
      </c>
      <c r="B1" s="574"/>
      <c r="C1" s="574"/>
      <c r="D1" s="574"/>
    </row>
    <row r="2" spans="1:4" ht="13.5" thickBot="1">
      <c r="A2" s="577"/>
      <c r="B2" s="577"/>
      <c r="C2" s="577"/>
      <c r="D2" s="577"/>
    </row>
    <row r="3" spans="1:4" ht="17.25" customHeight="1" thickTop="1">
      <c r="A3" s="575" t="s">
        <v>127</v>
      </c>
      <c r="B3" s="471" t="s">
        <v>286</v>
      </c>
      <c r="C3" s="471" t="s">
        <v>309</v>
      </c>
      <c r="D3" s="499" t="s">
        <v>310</v>
      </c>
    </row>
    <row r="4" spans="1:4" ht="17.25" customHeight="1" thickBot="1">
      <c r="A4" s="576"/>
      <c r="B4" s="472"/>
      <c r="C4" s="472"/>
      <c r="D4" s="500"/>
    </row>
    <row r="5" spans="1:8" ht="13.5" thickTop="1">
      <c r="A5" s="238" t="s">
        <v>191</v>
      </c>
      <c r="B5" s="239">
        <f>'BEŽNÉ PRÍJMY'!E83</f>
        <v>8750273</v>
      </c>
      <c r="C5" s="239">
        <f>'BEŽNÉ PRÍJMY'!F83</f>
        <v>8644609</v>
      </c>
      <c r="D5" s="421">
        <f>'BEŽNÉ PRÍJMY'!G83</f>
        <v>8762584</v>
      </c>
      <c r="H5" s="42"/>
    </row>
    <row r="6" spans="1:7" ht="13.5" thickBot="1">
      <c r="A6" s="240" t="s">
        <v>192</v>
      </c>
      <c r="B6" s="196">
        <f>'BEŽNÉ VÝDAVKY'!E153</f>
        <v>8399242</v>
      </c>
      <c r="C6" s="196">
        <f>'BEŽNÉ VÝDAVKY'!F153</f>
        <v>8337250</v>
      </c>
      <c r="D6" s="422">
        <f>'BEŽNÉ VÝDAVKY'!G153</f>
        <v>8413762</v>
      </c>
      <c r="G6" s="220"/>
    </row>
    <row r="7" spans="1:7" ht="15.75" customHeight="1" thickBot="1">
      <c r="A7" s="247" t="s">
        <v>193</v>
      </c>
      <c r="B7" s="248">
        <f>B5-B6</f>
        <v>351031</v>
      </c>
      <c r="C7" s="248">
        <f>C5-C6</f>
        <v>307359</v>
      </c>
      <c r="D7" s="249">
        <f>D5-D6</f>
        <v>348822</v>
      </c>
      <c r="F7" s="42"/>
      <c r="G7" s="42"/>
    </row>
    <row r="8" spans="1:6" ht="14.25" thickBot="1" thickTop="1">
      <c r="A8" s="578"/>
      <c r="B8" s="579"/>
      <c r="C8" s="579"/>
      <c r="D8" s="580"/>
      <c r="F8" s="42"/>
    </row>
    <row r="9" spans="1:8" ht="13.5" thickTop="1">
      <c r="A9" s="238" t="s">
        <v>194</v>
      </c>
      <c r="B9" s="239">
        <f>'KAPITÁLOVÉ PRÍJMY'!E30</f>
        <v>6428719</v>
      </c>
      <c r="C9" s="239">
        <f>'KAPITÁLOVÉ PRÍJMY'!F30</f>
        <v>341900</v>
      </c>
      <c r="D9" s="421">
        <f>'KAPITÁLOVÉ PRÍJMY'!G30</f>
        <v>341900</v>
      </c>
      <c r="F9" s="42"/>
      <c r="G9" s="42"/>
      <c r="H9" s="42"/>
    </row>
    <row r="10" spans="1:8" ht="13.5" thickBot="1">
      <c r="A10" s="240" t="s">
        <v>195</v>
      </c>
      <c r="B10" s="196">
        <f>'KAPITÁLVÉ VÝDAVKY'!E70</f>
        <v>8144034</v>
      </c>
      <c r="C10" s="196">
        <f>'KAPITÁLVÉ VÝDAVKY'!F70</f>
        <v>341900</v>
      </c>
      <c r="D10" s="422">
        <f>'KAPITÁLVÉ VÝDAVKY'!G70</f>
        <v>341900</v>
      </c>
      <c r="F10" s="42"/>
      <c r="H10" s="42"/>
    </row>
    <row r="11" spans="1:7" ht="16.5" customHeight="1" thickBot="1">
      <c r="A11" s="241" t="s">
        <v>196</v>
      </c>
      <c r="B11" s="242">
        <f>B9-B10</f>
        <v>-1715315</v>
      </c>
      <c r="C11" s="242">
        <f>C9-C10</f>
        <v>0</v>
      </c>
      <c r="D11" s="243">
        <f>D9-D10</f>
        <v>0</v>
      </c>
      <c r="G11" s="42"/>
    </row>
    <row r="12" spans="1:4" ht="14.25" thickBot="1" thickTop="1">
      <c r="A12" s="578"/>
      <c r="B12" s="579"/>
      <c r="C12" s="579"/>
      <c r="D12" s="580"/>
    </row>
    <row r="13" spans="1:7" ht="13.5" thickTop="1">
      <c r="A13" s="238" t="s">
        <v>197</v>
      </c>
      <c r="B13" s="239">
        <f>'FINANČNÉ OPERÁCIE'!E14</f>
        <v>1658802</v>
      </c>
      <c r="C13" s="239">
        <f>'FINANČNÉ OPERÁCIE'!F14</f>
        <v>0</v>
      </c>
      <c r="D13" s="421">
        <f>'FINANČNÉ OPERÁCIE'!G14</f>
        <v>0</v>
      </c>
      <c r="G13" s="42"/>
    </row>
    <row r="14" spans="1:7" ht="13.5" thickBot="1">
      <c r="A14" s="240" t="s">
        <v>198</v>
      </c>
      <c r="B14" s="196">
        <f>'FINANČNÉ OPERÁCIE'!E26</f>
        <v>194518</v>
      </c>
      <c r="C14" s="196">
        <f>'FINANČNÉ OPERÁCIE'!F26</f>
        <v>307359</v>
      </c>
      <c r="D14" s="422">
        <f>'FINANČNÉ OPERÁCIE'!G26</f>
        <v>348822</v>
      </c>
      <c r="G14" s="42"/>
    </row>
    <row r="15" spans="1:7" ht="17.25" customHeight="1" thickBot="1">
      <c r="A15" s="241" t="s">
        <v>199</v>
      </c>
      <c r="B15" s="242">
        <f>B13-B14</f>
        <v>1464284</v>
      </c>
      <c r="C15" s="242">
        <f>C13-C14</f>
        <v>-307359</v>
      </c>
      <c r="D15" s="243">
        <f>D13-D14</f>
        <v>-348822</v>
      </c>
      <c r="F15" s="42"/>
      <c r="G15" s="42"/>
    </row>
    <row r="16" spans="1:4" ht="14.25" thickBot="1" thickTop="1">
      <c r="A16" s="582"/>
      <c r="B16" s="577"/>
      <c r="C16" s="577"/>
      <c r="D16" s="583"/>
    </row>
    <row r="17" spans="1:7" ht="9.75" customHeight="1" thickTop="1">
      <c r="A17" s="584" t="s">
        <v>263</v>
      </c>
      <c r="B17" s="585"/>
      <c r="C17" s="585"/>
      <c r="D17" s="586"/>
      <c r="G17" s="42"/>
    </row>
    <row r="18" spans="1:4" ht="9.75" customHeight="1" thickBot="1">
      <c r="A18" s="587"/>
      <c r="B18" s="588"/>
      <c r="C18" s="588"/>
      <c r="D18" s="589"/>
    </row>
    <row r="19" spans="1:8" ht="17.25" thickBot="1" thickTop="1">
      <c r="A19" s="244" t="s">
        <v>200</v>
      </c>
      <c r="B19" s="245">
        <f>B7+B11+B15</f>
        <v>100000</v>
      </c>
      <c r="C19" s="245">
        <f>C7+C11+C15</f>
        <v>0</v>
      </c>
      <c r="D19" s="246">
        <f>D7+D11+D15</f>
        <v>0</v>
      </c>
      <c r="H19" s="42"/>
    </row>
    <row r="20" spans="1:4" ht="13.5" thickTop="1">
      <c r="A20" s="438"/>
      <c r="B20" s="438"/>
      <c r="C20" s="438"/>
      <c r="D20" s="438"/>
    </row>
    <row r="21" spans="1:8" ht="12.75">
      <c r="A21" s="438"/>
      <c r="B21" s="438"/>
      <c r="C21" s="438"/>
      <c r="D21" s="438"/>
      <c r="H21" s="305"/>
    </row>
    <row r="22" spans="1:4" ht="12.75">
      <c r="A22" s="438"/>
      <c r="B22" s="438"/>
      <c r="C22" s="438"/>
      <c r="D22" s="438"/>
    </row>
    <row r="23" spans="1:4" ht="12.75">
      <c r="A23" s="581"/>
      <c r="B23" s="581"/>
      <c r="C23" s="581"/>
      <c r="D23" s="581"/>
    </row>
    <row r="24" spans="1:4" ht="12.75">
      <c r="A24" s="581" t="s">
        <v>318</v>
      </c>
      <c r="B24" s="581"/>
      <c r="C24" s="581"/>
      <c r="D24" s="581"/>
    </row>
    <row r="25" spans="1:4" ht="12.75">
      <c r="A25" s="438"/>
      <c r="B25" s="438"/>
      <c r="C25" s="438"/>
      <c r="D25" s="438"/>
    </row>
    <row r="26" spans="1:4" ht="12.75">
      <c r="A26" s="438"/>
      <c r="B26" s="438"/>
      <c r="C26" s="438"/>
      <c r="D26" s="438"/>
    </row>
    <row r="27" spans="1:4" ht="12.75">
      <c r="A27" s="438"/>
      <c r="B27" s="438"/>
      <c r="C27" s="438"/>
      <c r="D27" s="438"/>
    </row>
    <row r="28" spans="1:4" ht="12.75">
      <c r="A28" s="438"/>
      <c r="B28" s="438"/>
      <c r="C28" s="438"/>
      <c r="D28" s="438"/>
    </row>
    <row r="32" ht="12.75">
      <c r="A32" t="s">
        <v>316</v>
      </c>
    </row>
    <row r="33" ht="12.75">
      <c r="A33" t="s">
        <v>319</v>
      </c>
    </row>
    <row r="39" ht="12.75">
      <c r="B39" t="s">
        <v>321</v>
      </c>
    </row>
    <row r="40" ht="12.75">
      <c r="B40" t="s">
        <v>320</v>
      </c>
    </row>
  </sheetData>
  <sheetProtection/>
  <mergeCells count="19">
    <mergeCell ref="A8:D8"/>
    <mergeCell ref="A22:D22"/>
    <mergeCell ref="A21:D21"/>
    <mergeCell ref="A16:D16"/>
    <mergeCell ref="A20:D20"/>
    <mergeCell ref="A17:D18"/>
    <mergeCell ref="A28:D28"/>
    <mergeCell ref="A12:D12"/>
    <mergeCell ref="A27:D27"/>
    <mergeCell ref="A25:D25"/>
    <mergeCell ref="A23:D23"/>
    <mergeCell ref="A26:D26"/>
    <mergeCell ref="A24:D24"/>
    <mergeCell ref="A1:D1"/>
    <mergeCell ref="A3:A4"/>
    <mergeCell ref="B3:B4"/>
    <mergeCell ref="D3:D4"/>
    <mergeCell ref="A2:D2"/>
    <mergeCell ref="C3:C4"/>
  </mergeCells>
  <printOptions/>
  <pageMargins left="0.75" right="0.15" top="0.5" bottom="1" header="0.4921259845" footer="0.4921259845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kamenicky</cp:lastModifiedBy>
  <cp:lastPrinted>2011-12-14T07:07:06Z</cp:lastPrinted>
  <dcterms:created xsi:type="dcterms:W3CDTF">2006-09-20T05:43:56Z</dcterms:created>
  <dcterms:modified xsi:type="dcterms:W3CDTF">2012-01-04T07:01:53Z</dcterms:modified>
  <cp:category/>
  <cp:version/>
  <cp:contentType/>
  <cp:contentStatus/>
</cp:coreProperties>
</file>