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150" windowWidth="19755" windowHeight="9360" firstSheet="1" activeTab="2"/>
  </bookViews>
  <sheets>
    <sheet name="rozpočet 2015" sheetId="11" r:id="rId1"/>
    <sheet name="rozpočet2017-2019"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14'!$A$219</definedName>
    <definedName name="_Toc437247883" localSheetId="2">'Program 1'!$A$103</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4'!$A$101</definedName>
    <definedName name="_Toc437247904" localSheetId="5">'Program 4'!$A$134</definedName>
    <definedName name="_Toc437247905" localSheetId="5">'Program 4'!$A$151</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6'!$A$57</definedName>
    <definedName name="_Toc437247914" localSheetId="7">'Program 6'!$A$73</definedName>
    <definedName name="_Toc437247915" localSheetId="8">'Program 7'!$A$1</definedName>
    <definedName name="_Toc437247916" localSheetId="8">'Program 7'!$A$10</definedName>
    <definedName name="_Toc437247917" localSheetId="8">'Program 7'!$A$25</definedName>
    <definedName name="_Toc437247918" localSheetId="8">'Program 7'!$A$41</definedName>
    <definedName name="_Toc437247919" localSheetId="8">'Program 7'!$A$55</definedName>
    <definedName name="_Toc437247920" localSheetId="8">'Program 7'!$A$72</definedName>
    <definedName name="_Toc437247921" localSheetId="8">'Program 7'!$A$78</definedName>
    <definedName name="_Toc437247922" localSheetId="8">'Program 7'!$A$93</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12'!$A$52</definedName>
    <definedName name="_Toc437247955" localSheetId="13">'Program 12'!$A$66</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14'!$A$235</definedName>
  </definedNames>
  <calcPr calcId="144525"/>
</workbook>
</file>

<file path=xl/calcChain.xml><?xml version="1.0" encoding="utf-8"?>
<calcChain xmlns="http://schemas.openxmlformats.org/spreadsheetml/2006/main">
  <c r="B15" i="12" l="1"/>
  <c r="B5" i="12"/>
  <c r="B6" i="8"/>
  <c r="B5" i="7"/>
  <c r="C239" i="16" l="1"/>
  <c r="C223" i="16"/>
  <c r="C205" i="16"/>
  <c r="C187" i="16"/>
  <c r="C169" i="16"/>
  <c r="C162" i="16"/>
  <c r="C144" i="16"/>
  <c r="C126" i="16"/>
  <c r="C108" i="16"/>
  <c r="C90" i="16"/>
  <c r="C83" i="16"/>
  <c r="C62" i="16"/>
  <c r="C40" i="16"/>
  <c r="C33" i="16"/>
  <c r="C15" i="16"/>
  <c r="C6" i="16"/>
  <c r="C10" i="15"/>
  <c r="C42" i="15"/>
  <c r="C26" i="15"/>
  <c r="C5" i="15"/>
  <c r="C70" i="14"/>
  <c r="C56" i="14"/>
  <c r="C42" i="14"/>
  <c r="C28" i="14"/>
  <c r="C13" i="14"/>
  <c r="C4" i="14"/>
  <c r="C264" i="13"/>
  <c r="C248" i="13"/>
  <c r="C232" i="13"/>
  <c r="C227"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8" i="8"/>
  <c r="C82" i="8"/>
  <c r="C76" i="8"/>
  <c r="C60" i="8"/>
  <c r="C45" i="8"/>
  <c r="C29" i="8"/>
  <c r="C14" i="8"/>
  <c r="C6" i="8"/>
  <c r="C77" i="7"/>
  <c r="C61" i="7"/>
  <c r="C47" i="7"/>
  <c r="C20" i="7"/>
  <c r="C14" i="7"/>
  <c r="C5" i="7"/>
  <c r="C36" i="6"/>
  <c r="C14" i="6"/>
  <c r="C5" i="6"/>
  <c r="C155" i="5" l="1"/>
  <c r="C138" i="5"/>
  <c r="C122" i="5"/>
  <c r="C105" i="5"/>
  <c r="C83" i="5"/>
  <c r="C76" i="5"/>
  <c r="C57" i="5"/>
  <c r="C36" i="5"/>
  <c r="C20" i="5"/>
  <c r="C14" i="5"/>
  <c r="C5" i="5"/>
  <c r="C116" i="4"/>
  <c r="C87" i="4"/>
  <c r="C68" i="4"/>
  <c r="C52" i="4"/>
  <c r="C30" i="4"/>
  <c r="C14" i="4"/>
  <c r="C5" i="4"/>
  <c r="C80" i="3"/>
  <c r="C60" i="3"/>
  <c r="C42" i="3"/>
  <c r="C13" i="3"/>
  <c r="C5" i="3"/>
  <c r="C107" i="1"/>
  <c r="C81" i="1"/>
  <c r="C40" i="1"/>
  <c r="C14" i="1"/>
  <c r="C5" i="1"/>
  <c r="M3" i="2"/>
  <c r="M4" i="2"/>
  <c r="D5" i="1" s="1"/>
  <c r="N4" i="2"/>
  <c r="E5" i="1" s="1"/>
  <c r="O4" i="2"/>
  <c r="F5" i="1" s="1"/>
  <c r="M5" i="2"/>
  <c r="D14" i="1" s="1"/>
  <c r="N5" i="2"/>
  <c r="E14" i="1" s="1"/>
  <c r="O5" i="2"/>
  <c r="F14" i="1" s="1"/>
  <c r="M6" i="2"/>
  <c r="D40" i="1" s="1"/>
  <c r="N6" i="2"/>
  <c r="E40" i="1" s="1"/>
  <c r="O6" i="2"/>
  <c r="F40" i="1" s="1"/>
  <c r="M7" i="2"/>
  <c r="N7" i="2"/>
  <c r="O7" i="2"/>
  <c r="M8" i="2"/>
  <c r="D107" i="1" s="1"/>
  <c r="N8" i="2"/>
  <c r="E107" i="1" s="1"/>
  <c r="O8" i="2"/>
  <c r="F107" i="1" s="1"/>
  <c r="M9" i="2"/>
  <c r="D5" i="3" s="1"/>
  <c r="N9" i="2"/>
  <c r="E5" i="3" s="1"/>
  <c r="O9" i="2"/>
  <c r="F5" i="3" s="1"/>
  <c r="M10" i="2"/>
  <c r="D13" i="3" s="1"/>
  <c r="N10" i="2"/>
  <c r="E13" i="3" s="1"/>
  <c r="O10" i="2"/>
  <c r="F13" i="3" s="1"/>
  <c r="M11" i="2"/>
  <c r="D42" i="3" s="1"/>
  <c r="N11" i="2"/>
  <c r="E42" i="3" s="1"/>
  <c r="O11" i="2"/>
  <c r="F42" i="3" s="1"/>
  <c r="M12" i="2"/>
  <c r="D60" i="3" s="1"/>
  <c r="N12" i="2"/>
  <c r="E60" i="3" s="1"/>
  <c r="O12" i="2"/>
  <c r="F60" i="3" s="1"/>
  <c r="M13" i="2"/>
  <c r="D80" i="3" s="1"/>
  <c r="N13" i="2"/>
  <c r="E80" i="3" s="1"/>
  <c r="O13" i="2"/>
  <c r="F80" i="3" s="1"/>
  <c r="M14" i="2"/>
  <c r="D5" i="4" s="1"/>
  <c r="N14" i="2"/>
  <c r="E5" i="4" s="1"/>
  <c r="O14" i="2"/>
  <c r="F5" i="4" s="1"/>
  <c r="M15" i="2"/>
  <c r="D14" i="4" s="1"/>
  <c r="N15" i="2"/>
  <c r="E14" i="4" s="1"/>
  <c r="O15" i="2"/>
  <c r="F14" i="4" s="1"/>
  <c r="M16" i="2"/>
  <c r="D30" i="4" s="1"/>
  <c r="N16" i="2"/>
  <c r="E30" i="4" s="1"/>
  <c r="O16" i="2"/>
  <c r="F30" i="4" s="1"/>
  <c r="M17" i="2"/>
  <c r="D52" i="4" s="1"/>
  <c r="N17" i="2"/>
  <c r="E52" i="4" s="1"/>
  <c r="O17" i="2"/>
  <c r="F52" i="4" s="1"/>
  <c r="M18" i="2"/>
  <c r="D68" i="4" s="1"/>
  <c r="N18" i="2"/>
  <c r="E68" i="4" s="1"/>
  <c r="O18" i="2"/>
  <c r="F68" i="4" s="1"/>
  <c r="M19" i="2"/>
  <c r="D87" i="4" s="1"/>
  <c r="N19" i="2"/>
  <c r="E87" i="4" s="1"/>
  <c r="O19" i="2"/>
  <c r="F87" i="4" s="1"/>
  <c r="M20" i="2"/>
  <c r="D116" i="4" s="1"/>
  <c r="N20" i="2"/>
  <c r="E116" i="4" s="1"/>
  <c r="O20" i="2"/>
  <c r="F116" i="4" s="1"/>
  <c r="M21" i="2"/>
  <c r="D5" i="5" s="1"/>
  <c r="N21" i="2"/>
  <c r="E5" i="5" s="1"/>
  <c r="O21" i="2"/>
  <c r="F5" i="5" s="1"/>
  <c r="M22" i="2"/>
  <c r="D14" i="5" s="1"/>
  <c r="N22" i="2"/>
  <c r="E14" i="5" s="1"/>
  <c r="O22" i="2"/>
  <c r="F14" i="5" s="1"/>
  <c r="M23" i="2"/>
  <c r="D20" i="5" s="1"/>
  <c r="N23" i="2"/>
  <c r="E20" i="5" s="1"/>
  <c r="O23" i="2"/>
  <c r="F20" i="5" s="1"/>
  <c r="M24" i="2"/>
  <c r="D36" i="5" s="1"/>
  <c r="N24" i="2"/>
  <c r="E36" i="5" s="1"/>
  <c r="O24" i="2"/>
  <c r="F36" i="5" s="1"/>
  <c r="M25" i="2"/>
  <c r="D57" i="5" s="1"/>
  <c r="N25" i="2"/>
  <c r="E57" i="5" s="1"/>
  <c r="O25" i="2"/>
  <c r="F57" i="5" s="1"/>
  <c r="M26" i="2"/>
  <c r="D76" i="5" s="1"/>
  <c r="N26" i="2"/>
  <c r="E76" i="5" s="1"/>
  <c r="O26" i="2"/>
  <c r="F76" i="5" s="1"/>
  <c r="M27" i="2"/>
  <c r="D83" i="5" s="1"/>
  <c r="N27" i="2"/>
  <c r="E83" i="5" s="1"/>
  <c r="O27" i="2"/>
  <c r="F83" i="5" s="1"/>
  <c r="M28" i="2"/>
  <c r="D105" i="5" s="1"/>
  <c r="N28" i="2"/>
  <c r="E105" i="5" s="1"/>
  <c r="O28" i="2"/>
  <c r="F105" i="5" s="1"/>
  <c r="M29" i="2"/>
  <c r="D122" i="5" s="1"/>
  <c r="N29" i="2"/>
  <c r="E122" i="5" s="1"/>
  <c r="O29" i="2"/>
  <c r="F122" i="5" s="1"/>
  <c r="M30" i="2"/>
  <c r="D138" i="5" s="1"/>
  <c r="N30" i="2"/>
  <c r="E138" i="5" s="1"/>
  <c r="O30" i="2"/>
  <c r="F138" i="5" s="1"/>
  <c r="M31" i="2"/>
  <c r="D155" i="5" s="1"/>
  <c r="N31" i="2"/>
  <c r="E155" i="5" s="1"/>
  <c r="O31" i="2"/>
  <c r="F155" i="5" s="1"/>
  <c r="M32" i="2"/>
  <c r="D5" i="6" s="1"/>
  <c r="N32" i="2"/>
  <c r="E5" i="6" s="1"/>
  <c r="O32" i="2"/>
  <c r="F5" i="6" s="1"/>
  <c r="M33" i="2"/>
  <c r="D14" i="6" s="1"/>
  <c r="N33" i="2"/>
  <c r="E14" i="6" s="1"/>
  <c r="O33" i="2"/>
  <c r="F14" i="6" s="1"/>
  <c r="M34" i="2"/>
  <c r="D36" i="6" s="1"/>
  <c r="N34" i="2"/>
  <c r="E36" i="6" s="1"/>
  <c r="O34" i="2"/>
  <c r="F36" i="6" s="1"/>
  <c r="M35" i="2"/>
  <c r="D5" i="7" s="1"/>
  <c r="N35" i="2"/>
  <c r="E5" i="7" s="1"/>
  <c r="O35" i="2"/>
  <c r="F5" i="7" s="1"/>
  <c r="M36" i="2"/>
  <c r="D14" i="7" s="1"/>
  <c r="N36" i="2"/>
  <c r="E14" i="7" s="1"/>
  <c r="O36" i="2"/>
  <c r="F14" i="7" s="1"/>
  <c r="M37" i="2"/>
  <c r="D20" i="7" s="1"/>
  <c r="N37" i="2"/>
  <c r="E20" i="7" s="1"/>
  <c r="O37" i="2"/>
  <c r="F20" i="7" s="1"/>
  <c r="M38" i="2"/>
  <c r="D47" i="7" s="1"/>
  <c r="N38" i="2"/>
  <c r="E47" i="7" s="1"/>
  <c r="O38" i="2"/>
  <c r="F47" i="7" s="1"/>
  <c r="M39" i="2"/>
  <c r="D61" i="7" s="1"/>
  <c r="N39" i="2"/>
  <c r="E61" i="7" s="1"/>
  <c r="O39" i="2"/>
  <c r="F61" i="7" s="1"/>
  <c r="M40" i="2"/>
  <c r="D77" i="7" s="1"/>
  <c r="N40" i="2"/>
  <c r="E77" i="7" s="1"/>
  <c r="O40" i="2"/>
  <c r="F77" i="7" s="1"/>
  <c r="M41" i="2"/>
  <c r="D6" i="8" s="1"/>
  <c r="N41" i="2"/>
  <c r="E6" i="8" s="1"/>
  <c r="O41" i="2"/>
  <c r="F6" i="8" s="1"/>
  <c r="M42" i="2"/>
  <c r="D14" i="8" s="1"/>
  <c r="N42" i="2"/>
  <c r="E14" i="8" s="1"/>
  <c r="O42" i="2"/>
  <c r="F14" i="8" s="1"/>
  <c r="M43" i="2"/>
  <c r="D29" i="8" s="1"/>
  <c r="N43" i="2"/>
  <c r="E29" i="8" s="1"/>
  <c r="O43" i="2"/>
  <c r="F29" i="8" s="1"/>
  <c r="M44" i="2"/>
  <c r="D45" i="8" s="1"/>
  <c r="N44" i="2"/>
  <c r="E45" i="8" s="1"/>
  <c r="O44" i="2"/>
  <c r="F45" i="8" s="1"/>
  <c r="M45" i="2"/>
  <c r="D60" i="8" s="1"/>
  <c r="N45" i="2"/>
  <c r="E60" i="8" s="1"/>
  <c r="O45" i="2"/>
  <c r="F60" i="8" s="1"/>
  <c r="M46" i="2"/>
  <c r="D76" i="8" s="1"/>
  <c r="N46" i="2"/>
  <c r="E76" i="8" s="1"/>
  <c r="O46" i="2"/>
  <c r="F76" i="8" s="1"/>
  <c r="M47" i="2"/>
  <c r="D82" i="8" s="1"/>
  <c r="N47" i="2"/>
  <c r="E82" i="8" s="1"/>
  <c r="O47" i="2"/>
  <c r="F82" i="8" s="1"/>
  <c r="M48" i="2"/>
  <c r="D98" i="8" s="1"/>
  <c r="N48" i="2"/>
  <c r="E98" i="8" s="1"/>
  <c r="O48" i="2"/>
  <c r="F98" i="8" s="1"/>
  <c r="M49" i="2"/>
  <c r="D6" i="9" s="1"/>
  <c r="N49" i="2"/>
  <c r="E6" i="9" s="1"/>
  <c r="O49" i="2"/>
  <c r="F6" i="9" s="1"/>
  <c r="M50" i="2"/>
  <c r="D6" i="10" s="1"/>
  <c r="N50" i="2"/>
  <c r="E6" i="10" s="1"/>
  <c r="O50" i="2"/>
  <c r="F6" i="10" s="1"/>
  <c r="M51" i="2"/>
  <c r="D16" i="10" s="1"/>
  <c r="N51" i="2"/>
  <c r="E16" i="10" s="1"/>
  <c r="O51" i="2"/>
  <c r="F16" i="10" s="1"/>
  <c r="M52" i="2"/>
  <c r="D39" i="10" s="1"/>
  <c r="N52" i="2"/>
  <c r="E39" i="10" s="1"/>
  <c r="O52" i="2"/>
  <c r="F39" i="10" s="1"/>
  <c r="M53" i="2"/>
  <c r="D65" i="10" s="1"/>
  <c r="N53" i="2"/>
  <c r="E65" i="10" s="1"/>
  <c r="O53" i="2"/>
  <c r="F65" i="10" s="1"/>
  <c r="M54" i="2"/>
  <c r="D96" i="10" s="1"/>
  <c r="N54" i="2"/>
  <c r="E96" i="10" s="1"/>
  <c r="O54" i="2"/>
  <c r="F96" i="10" s="1"/>
  <c r="M55" i="2"/>
  <c r="D103" i="10" s="1"/>
  <c r="N55" i="2"/>
  <c r="E103" i="10" s="1"/>
  <c r="O55" i="2"/>
  <c r="F103" i="10" s="1"/>
  <c r="M56" i="2"/>
  <c r="D120" i="10" s="1"/>
  <c r="N56" i="2"/>
  <c r="E120" i="10" s="1"/>
  <c r="O56" i="2"/>
  <c r="F120" i="10" s="1"/>
  <c r="M57" i="2"/>
  <c r="D142" i="10" s="1"/>
  <c r="N57" i="2"/>
  <c r="E142" i="10" s="1"/>
  <c r="O57" i="2"/>
  <c r="F142" i="10" s="1"/>
  <c r="M58" i="2"/>
  <c r="D169" i="10" s="1"/>
  <c r="N58" i="2"/>
  <c r="E169" i="10" s="1"/>
  <c r="O58" i="2"/>
  <c r="F169" i="10" s="1"/>
  <c r="M59" i="2"/>
  <c r="D189" i="10" s="1"/>
  <c r="N59" i="2"/>
  <c r="E189" i="10" s="1"/>
  <c r="O59" i="2"/>
  <c r="F189" i="10" s="1"/>
  <c r="M60" i="2"/>
  <c r="D199" i="10" s="1"/>
  <c r="N60" i="2"/>
  <c r="E199" i="10" s="1"/>
  <c r="O60" i="2"/>
  <c r="F199" i="10" s="1"/>
  <c r="M61" i="2"/>
  <c r="D5" i="12" s="1"/>
  <c r="N61" i="2"/>
  <c r="E5" i="12" s="1"/>
  <c r="O61" i="2"/>
  <c r="F5" i="12" s="1"/>
  <c r="M62" i="2"/>
  <c r="D15" i="12" s="1"/>
  <c r="N62" i="2"/>
  <c r="E15" i="12" s="1"/>
  <c r="O62" i="2"/>
  <c r="F15" i="12" s="1"/>
  <c r="M63" i="2"/>
  <c r="D30" i="12" s="1"/>
  <c r="N63" i="2"/>
  <c r="E30" i="12" s="1"/>
  <c r="O63" i="2"/>
  <c r="F30" i="12" s="1"/>
  <c r="M64" i="2"/>
  <c r="D47" i="12" s="1"/>
  <c r="N64" i="2"/>
  <c r="E47" i="12" s="1"/>
  <c r="O64" i="2"/>
  <c r="F47" i="12" s="1"/>
  <c r="M65" i="2"/>
  <c r="D63" i="12" s="1"/>
  <c r="N65" i="2"/>
  <c r="E63" i="12" s="1"/>
  <c r="O65" i="2"/>
  <c r="F63" i="12" s="1"/>
  <c r="M66" i="2"/>
  <c r="D80" i="12" s="1"/>
  <c r="N66" i="2"/>
  <c r="E80" i="12" s="1"/>
  <c r="O66" i="2"/>
  <c r="F80" i="12" s="1"/>
  <c r="M67" i="2"/>
  <c r="D5" i="13" s="1"/>
  <c r="N67" i="2"/>
  <c r="E5" i="13" s="1"/>
  <c r="O67" i="2"/>
  <c r="F5" i="13" s="1"/>
  <c r="M68" i="2"/>
  <c r="D13" i="13" s="1"/>
  <c r="N68" i="2"/>
  <c r="E13" i="13" s="1"/>
  <c r="O68" i="2"/>
  <c r="F13" i="13" s="1"/>
  <c r="M69" i="2"/>
  <c r="D23" i="13" s="1"/>
  <c r="N69" i="2"/>
  <c r="E23" i="13" s="1"/>
  <c r="O69" i="2"/>
  <c r="F23" i="13" s="1"/>
  <c r="M70" i="2"/>
  <c r="D31" i="13" s="1"/>
  <c r="N70" i="2"/>
  <c r="E31" i="13" s="1"/>
  <c r="O70" i="2"/>
  <c r="F31" i="13" s="1"/>
  <c r="M71" i="2"/>
  <c r="D84" i="13" s="1"/>
  <c r="N71" i="2"/>
  <c r="E84" i="13" s="1"/>
  <c r="O71" i="2"/>
  <c r="F84" i="13" s="1"/>
  <c r="M72" i="2"/>
  <c r="D105" i="13" s="1"/>
  <c r="N72" i="2"/>
  <c r="E105" i="13" s="1"/>
  <c r="O72" i="2"/>
  <c r="F105" i="13" s="1"/>
  <c r="M73" i="2"/>
  <c r="D126" i="13" s="1"/>
  <c r="N73" i="2"/>
  <c r="E126" i="13" s="1"/>
  <c r="O73" i="2"/>
  <c r="F126" i="13" s="1"/>
  <c r="M74" i="2"/>
  <c r="D158" i="13" s="1"/>
  <c r="N74" i="2"/>
  <c r="E158" i="13" s="1"/>
  <c r="O74" i="2"/>
  <c r="F158" i="13" s="1"/>
  <c r="M75" i="2"/>
  <c r="D176" i="13" s="1"/>
  <c r="N75" i="2"/>
  <c r="E176" i="13" s="1"/>
  <c r="O75" i="2"/>
  <c r="F176" i="13" s="1"/>
  <c r="M76" i="2"/>
  <c r="D195" i="13" s="1"/>
  <c r="N76" i="2"/>
  <c r="E195" i="13" s="1"/>
  <c r="O76" i="2"/>
  <c r="F195" i="13" s="1"/>
  <c r="M77" i="2"/>
  <c r="D211" i="13" s="1"/>
  <c r="N77" i="2"/>
  <c r="E211" i="13" s="1"/>
  <c r="O77" i="2"/>
  <c r="F211" i="13" s="1"/>
  <c r="M78" i="2"/>
  <c r="D227" i="13" s="1"/>
  <c r="N78" i="2"/>
  <c r="E227" i="13" s="1"/>
  <c r="O78" i="2"/>
  <c r="F227" i="13" s="1"/>
  <c r="M79" i="2"/>
  <c r="D232" i="13" s="1"/>
  <c r="N79" i="2"/>
  <c r="E232" i="13" s="1"/>
  <c r="O79" i="2"/>
  <c r="F232" i="13" s="1"/>
  <c r="M80" i="2"/>
  <c r="D248" i="13" s="1"/>
  <c r="N80" i="2"/>
  <c r="E248" i="13" s="1"/>
  <c r="O80" i="2"/>
  <c r="F248" i="13" s="1"/>
  <c r="M81" i="2"/>
  <c r="D264" i="13" s="1"/>
  <c r="N81" i="2"/>
  <c r="E264" i="13" s="1"/>
  <c r="O81" i="2"/>
  <c r="F264" i="13" s="1"/>
  <c r="M82" i="2"/>
  <c r="D4" i="14" s="1"/>
  <c r="N82" i="2"/>
  <c r="E4" i="14" s="1"/>
  <c r="O82" i="2"/>
  <c r="F4" i="14" s="1"/>
  <c r="M83" i="2"/>
  <c r="D13" i="14" s="1"/>
  <c r="N83" i="2"/>
  <c r="E13" i="14" s="1"/>
  <c r="O83" i="2"/>
  <c r="F13" i="14" s="1"/>
  <c r="M84" i="2"/>
  <c r="D28" i="14" s="1"/>
  <c r="N84" i="2"/>
  <c r="E28" i="14" s="1"/>
  <c r="O84" i="2"/>
  <c r="F28" i="14" s="1"/>
  <c r="M85" i="2"/>
  <c r="D42" i="14" s="1"/>
  <c r="N85" i="2"/>
  <c r="E42" i="14" s="1"/>
  <c r="O85" i="2"/>
  <c r="F42" i="14" s="1"/>
  <c r="M86" i="2"/>
  <c r="D56" i="14" s="1"/>
  <c r="N86" i="2"/>
  <c r="E56" i="14" s="1"/>
  <c r="O86" i="2"/>
  <c r="F56" i="14" s="1"/>
  <c r="M87" i="2"/>
  <c r="D70" i="14" s="1"/>
  <c r="N87" i="2"/>
  <c r="E70" i="14" s="1"/>
  <c r="O87" i="2"/>
  <c r="F70" i="14" s="1"/>
  <c r="M88" i="2"/>
  <c r="D5" i="15" s="1"/>
  <c r="N88" i="2"/>
  <c r="E5" i="15" s="1"/>
  <c r="O88" i="2"/>
  <c r="F5" i="15" s="1"/>
  <c r="M89" i="2"/>
  <c r="D10" i="15" s="1"/>
  <c r="N89" i="2"/>
  <c r="E10" i="15" s="1"/>
  <c r="O89" i="2"/>
  <c r="F10" i="15" s="1"/>
  <c r="M90" i="2"/>
  <c r="D26" i="15" s="1"/>
  <c r="N90" i="2"/>
  <c r="E26" i="15" s="1"/>
  <c r="O90" i="2"/>
  <c r="F26" i="15" s="1"/>
  <c r="M91" i="2"/>
  <c r="D42" i="15" s="1"/>
  <c r="N91" i="2"/>
  <c r="E42" i="15" s="1"/>
  <c r="O91" i="2"/>
  <c r="F42" i="15" s="1"/>
  <c r="M92" i="2"/>
  <c r="D6" i="16" s="1"/>
  <c r="N92" i="2"/>
  <c r="E6" i="16" s="1"/>
  <c r="O92" i="2"/>
  <c r="F6" i="16" s="1"/>
  <c r="M93" i="2"/>
  <c r="D15" i="16" s="1"/>
  <c r="N93" i="2"/>
  <c r="E15" i="16" s="1"/>
  <c r="O93" i="2"/>
  <c r="F15" i="16" s="1"/>
  <c r="M94" i="2"/>
  <c r="D33" i="16" s="1"/>
  <c r="N94" i="2"/>
  <c r="E33" i="16" s="1"/>
  <c r="O94" i="2"/>
  <c r="F33" i="16" s="1"/>
  <c r="M95" i="2"/>
  <c r="D40" i="16" s="1"/>
  <c r="N95" i="2"/>
  <c r="E40" i="16" s="1"/>
  <c r="O95" i="2"/>
  <c r="F40" i="16" s="1"/>
  <c r="M96" i="2"/>
  <c r="D62" i="16" s="1"/>
  <c r="N96" i="2"/>
  <c r="E62" i="16" s="1"/>
  <c r="O96" i="2"/>
  <c r="F62" i="16" s="1"/>
  <c r="M97" i="2"/>
  <c r="D83" i="16" s="1"/>
  <c r="N97" i="2"/>
  <c r="E83" i="16" s="1"/>
  <c r="O97" i="2"/>
  <c r="F83" i="16" s="1"/>
  <c r="M98" i="2"/>
  <c r="D90" i="16" s="1"/>
  <c r="N98" i="2"/>
  <c r="E90" i="16" s="1"/>
  <c r="O98" i="2"/>
  <c r="F90" i="16" s="1"/>
  <c r="M99" i="2"/>
  <c r="D108" i="16" s="1"/>
  <c r="N99" i="2"/>
  <c r="E108" i="16" s="1"/>
  <c r="O99" i="2"/>
  <c r="F108" i="16" s="1"/>
  <c r="M100" i="2"/>
  <c r="D126" i="16" s="1"/>
  <c r="N100" i="2"/>
  <c r="E126" i="16" s="1"/>
  <c r="O100" i="2"/>
  <c r="F126" i="16" s="1"/>
  <c r="M101" i="2"/>
  <c r="D144" i="16" s="1"/>
  <c r="N101" i="2"/>
  <c r="E144" i="16" s="1"/>
  <c r="O101" i="2"/>
  <c r="F144" i="16" s="1"/>
  <c r="M102" i="2"/>
  <c r="D162" i="16" s="1"/>
  <c r="N102" i="2"/>
  <c r="E162" i="16" s="1"/>
  <c r="O102" i="2"/>
  <c r="F162" i="16" s="1"/>
  <c r="M103" i="2"/>
  <c r="D169" i="16" s="1"/>
  <c r="N103" i="2"/>
  <c r="E169" i="16" s="1"/>
  <c r="O103" i="2"/>
  <c r="F169" i="16" s="1"/>
  <c r="M104" i="2"/>
  <c r="D187" i="16" s="1"/>
  <c r="N104" i="2"/>
  <c r="E187" i="16" s="1"/>
  <c r="O104" i="2"/>
  <c r="F187" i="16" s="1"/>
  <c r="M105" i="2"/>
  <c r="D205" i="16" s="1"/>
  <c r="N105" i="2"/>
  <c r="E205" i="16" s="1"/>
  <c r="O105" i="2"/>
  <c r="F205" i="16" s="1"/>
  <c r="M106" i="2"/>
  <c r="D223" i="16" s="1"/>
  <c r="N106" i="2"/>
  <c r="E223" i="16" s="1"/>
  <c r="O106" i="2"/>
  <c r="F223" i="16" s="1"/>
  <c r="M107" i="2"/>
  <c r="D239" i="16" s="1"/>
  <c r="N107" i="2"/>
  <c r="E239" i="16" s="1"/>
  <c r="O107" i="2"/>
  <c r="F239" i="16" s="1"/>
  <c r="O3" i="2"/>
  <c r="N3" i="2"/>
  <c r="A9" i="2"/>
  <c r="A14" i="2" s="1"/>
  <c r="A21" i="2" s="1"/>
  <c r="A32" i="2" s="1"/>
  <c r="A35" i="2" s="1"/>
  <c r="A41" i="2" s="1"/>
  <c r="A49" i="2" s="1"/>
  <c r="A50" i="2" s="1"/>
  <c r="A61" i="2" s="1"/>
  <c r="A67" i="2" s="1"/>
  <c r="A82" i="2" s="1"/>
  <c r="A88" i="2" s="1"/>
  <c r="A92" i="2" s="1"/>
  <c r="E81" i="1" l="1"/>
  <c r="F81" i="1"/>
  <c r="D81" i="1"/>
  <c r="B199" i="10"/>
  <c r="B189" i="10"/>
  <c r="B169" i="10"/>
  <c r="B142" i="10"/>
  <c r="B120" i="10"/>
  <c r="B103" i="10"/>
  <c r="B96" i="10"/>
  <c r="B65" i="10"/>
  <c r="B39" i="10"/>
  <c r="B16" i="10"/>
  <c r="B6" i="10"/>
  <c r="B36" i="6"/>
  <c r="B14" i="6"/>
  <c r="B5" i="6"/>
  <c r="B155" i="5"/>
  <c r="B138" i="5"/>
  <c r="B105" i="5"/>
  <c r="B83" i="5"/>
  <c r="B76" i="5"/>
  <c r="B57" i="5"/>
  <c r="B36" i="5"/>
  <c r="B20" i="5"/>
  <c r="B14" i="5"/>
  <c r="B5" i="5"/>
  <c r="B116" i="4"/>
  <c r="B87" i="4"/>
  <c r="B68" i="4"/>
  <c r="B52" i="4"/>
  <c r="B30" i="4"/>
  <c r="B14" i="4"/>
  <c r="B5" i="4"/>
  <c r="B80" i="3"/>
  <c r="B60" i="3"/>
  <c r="B13" i="3"/>
  <c r="B5" i="3"/>
  <c r="B107" i="1"/>
  <c r="B81" i="1"/>
  <c r="B40" i="1"/>
  <c r="B14" i="1"/>
  <c r="B5" i="1"/>
  <c r="K73" i="11"/>
  <c r="M72" i="11"/>
  <c r="K72" i="11"/>
  <c r="M71" i="11"/>
  <c r="M70" i="11"/>
  <c r="L70" i="11"/>
  <c r="C70" i="11"/>
  <c r="K70" i="11" s="1"/>
  <c r="K69" i="11" s="1"/>
  <c r="K62" i="11" s="1"/>
  <c r="M69" i="11"/>
  <c r="L69" i="11"/>
  <c r="J69" i="11"/>
  <c r="I69" i="11"/>
  <c r="H69" i="11"/>
  <c r="G69" i="11"/>
  <c r="F69" i="11"/>
  <c r="E69" i="11"/>
  <c r="D69" i="11"/>
  <c r="C69" i="11"/>
  <c r="K68" i="11"/>
  <c r="K67" i="11"/>
  <c r="M66" i="11"/>
  <c r="L66" i="11"/>
  <c r="K66" i="11"/>
  <c r="J66" i="11"/>
  <c r="I66" i="11"/>
  <c r="H66" i="11"/>
  <c r="G66" i="11"/>
  <c r="F66" i="11"/>
  <c r="E66" i="11"/>
  <c r="D66" i="11"/>
  <c r="C66" i="11"/>
  <c r="M65" i="11"/>
  <c r="K65" i="11"/>
  <c r="K64" i="11"/>
  <c r="M63" i="11"/>
  <c r="L63" i="11"/>
  <c r="K63" i="11"/>
  <c r="J63" i="11"/>
  <c r="I63" i="11"/>
  <c r="H63" i="11"/>
  <c r="G63" i="11"/>
  <c r="F63" i="11"/>
  <c r="E63" i="11"/>
  <c r="D63" i="11"/>
  <c r="C63" i="11"/>
  <c r="M62" i="11"/>
  <c r="L62" i="11"/>
  <c r="J62" i="11"/>
  <c r="I62" i="11"/>
  <c r="H62" i="11"/>
  <c r="G62" i="11"/>
  <c r="F62" i="11"/>
  <c r="E62" i="11"/>
  <c r="D62" i="11"/>
  <c r="C62" i="11"/>
  <c r="I61" i="11"/>
  <c r="C61" i="11"/>
  <c r="K61" i="11" s="1"/>
  <c r="K60" i="11"/>
  <c r="I59" i="11"/>
  <c r="K59" i="11" s="1"/>
  <c r="M58" i="11"/>
  <c r="L58" i="11"/>
  <c r="J58" i="11"/>
  <c r="H58" i="11"/>
  <c r="G58" i="11"/>
  <c r="F58" i="11"/>
  <c r="E58" i="11"/>
  <c r="D58" i="11"/>
  <c r="C58" i="11"/>
  <c r="C57" i="11"/>
  <c r="K57" i="11" s="1"/>
  <c r="I56" i="11"/>
  <c r="I54" i="11" s="1"/>
  <c r="C56" i="11"/>
  <c r="K56" i="11" s="1"/>
  <c r="K55" i="11"/>
  <c r="M54" i="11"/>
  <c r="L54" i="11"/>
  <c r="J54" i="11"/>
  <c r="H54" i="11"/>
  <c r="G54" i="11"/>
  <c r="F54" i="11"/>
  <c r="E54" i="11"/>
  <c r="D54" i="11"/>
  <c r="C54" i="11"/>
  <c r="K53" i="11"/>
  <c r="K52" i="11"/>
  <c r="M51" i="11"/>
  <c r="L51" i="11"/>
  <c r="J51" i="11"/>
  <c r="I51" i="11"/>
  <c r="H51" i="11"/>
  <c r="G51" i="11"/>
  <c r="F51" i="11"/>
  <c r="E51" i="11"/>
  <c r="D51" i="11"/>
  <c r="C51" i="11"/>
  <c r="K51" i="11" s="1"/>
  <c r="K50" i="11"/>
  <c r="M49" i="11"/>
  <c r="K49" i="11"/>
  <c r="M48" i="11"/>
  <c r="L48" i="11"/>
  <c r="J48" i="11"/>
  <c r="I48" i="11"/>
  <c r="H48" i="11"/>
  <c r="G48" i="11"/>
  <c r="F48" i="11"/>
  <c r="E48" i="11"/>
  <c r="D48" i="11"/>
  <c r="C48" i="11"/>
  <c r="K48" i="11" s="1"/>
  <c r="K47" i="11"/>
  <c r="K46" i="11"/>
  <c r="K45" i="11"/>
  <c r="M44" i="11"/>
  <c r="K44" i="11"/>
  <c r="M41" i="11"/>
  <c r="L41" i="11"/>
  <c r="K41" i="11"/>
  <c r="J41" i="11"/>
  <c r="I41" i="11"/>
  <c r="H41" i="11"/>
  <c r="G41" i="11"/>
  <c r="F41" i="11"/>
  <c r="E41" i="11"/>
  <c r="D41" i="11"/>
  <c r="C41" i="11"/>
  <c r="M38" i="11"/>
  <c r="L38" i="11"/>
  <c r="K38" i="11"/>
  <c r="I38" i="11"/>
  <c r="M37" i="11"/>
  <c r="L37" i="11"/>
  <c r="K37" i="11"/>
  <c r="J37" i="11"/>
  <c r="I37" i="11"/>
  <c r="H37" i="11"/>
  <c r="G37" i="11"/>
  <c r="F37" i="11"/>
  <c r="E37" i="11"/>
  <c r="D37" i="11"/>
  <c r="C37" i="11"/>
  <c r="K36" i="11"/>
  <c r="K35" i="11"/>
  <c r="I35" i="11"/>
  <c r="M34" i="11"/>
  <c r="K34" i="11"/>
  <c r="K33" i="11"/>
  <c r="G32" i="11"/>
  <c r="K32" i="11" s="1"/>
  <c r="M31" i="11"/>
  <c r="L31" i="11"/>
  <c r="J31" i="11"/>
  <c r="I31" i="11"/>
  <c r="H31" i="11"/>
  <c r="F31" i="11"/>
  <c r="E31" i="11"/>
  <c r="D31" i="11"/>
  <c r="C31" i="11"/>
  <c r="C30" i="11"/>
  <c r="K30" i="11" s="1"/>
  <c r="K29" i="11"/>
  <c r="K28" i="11"/>
  <c r="K27" i="11"/>
  <c r="M26" i="11"/>
  <c r="M21" i="11" s="1"/>
  <c r="L26" i="11"/>
  <c r="K26" i="11"/>
  <c r="C26" i="11"/>
  <c r="K25" i="11"/>
  <c r="K24" i="11"/>
  <c r="K23" i="11"/>
  <c r="K22" i="11" s="1"/>
  <c r="M22" i="11"/>
  <c r="L22" i="11"/>
  <c r="I22" i="11"/>
  <c r="I21" i="11" s="1"/>
  <c r="G22" i="11"/>
  <c r="C22" i="11"/>
  <c r="C21" i="11" s="1"/>
  <c r="K21" i="11" s="1"/>
  <c r="L21" i="11"/>
  <c r="J21" i="11"/>
  <c r="H21" i="11"/>
  <c r="G21" i="11"/>
  <c r="F21" i="11"/>
  <c r="E21" i="11"/>
  <c r="D21" i="11"/>
  <c r="K20" i="11"/>
  <c r="K19" i="11"/>
  <c r="K18" i="11"/>
  <c r="E17" i="11"/>
  <c r="C17" i="11"/>
  <c r="K17" i="11" s="1"/>
  <c r="C16" i="11"/>
  <c r="K16" i="11" s="1"/>
  <c r="K15" i="11"/>
  <c r="M14" i="11"/>
  <c r="L14" i="11"/>
  <c r="J14" i="11"/>
  <c r="I14" i="11"/>
  <c r="H14" i="11"/>
  <c r="G14" i="11"/>
  <c r="F14" i="11"/>
  <c r="E14" i="11"/>
  <c r="D14" i="11"/>
  <c r="C14" i="11"/>
  <c r="K14" i="11" s="1"/>
  <c r="K13" i="11"/>
  <c r="K12" i="11"/>
  <c r="K11" i="11"/>
  <c r="K10" i="11"/>
  <c r="M9" i="11"/>
  <c r="L9" i="11"/>
  <c r="J9" i="11"/>
  <c r="I9" i="11"/>
  <c r="H9" i="11"/>
  <c r="G9" i="11"/>
  <c r="F9" i="11"/>
  <c r="E9" i="11"/>
  <c r="D9" i="11"/>
  <c r="C9" i="11"/>
  <c r="K9" i="11" s="1"/>
  <c r="A9" i="11"/>
  <c r="A14" i="11" s="1"/>
  <c r="A21" i="11" s="1"/>
  <c r="A31" i="11" s="1"/>
  <c r="A34" i="11" s="1"/>
  <c r="A35" i="11" s="1"/>
  <c r="A36" i="11" s="1"/>
  <c r="A37" i="11" s="1"/>
  <c r="A48" i="11" s="1"/>
  <c r="A51" i="11" s="1"/>
  <c r="A54" i="11" s="1"/>
  <c r="A58" i="11" s="1"/>
  <c r="A62" i="11" s="1"/>
  <c r="K8" i="11"/>
  <c r="K7" i="11"/>
  <c r="M6" i="11"/>
  <c r="L6" i="11"/>
  <c r="G6" i="11"/>
  <c r="D6" i="11"/>
  <c r="D4" i="11" s="1"/>
  <c r="D3" i="11" s="1"/>
  <c r="K5" i="11"/>
  <c r="M4" i="11"/>
  <c r="M3" i="11" s="1"/>
  <c r="L4" i="11"/>
  <c r="J4" i="11"/>
  <c r="I4" i="11"/>
  <c r="H4" i="11"/>
  <c r="G4" i="11"/>
  <c r="F4" i="11"/>
  <c r="E4" i="11"/>
  <c r="E3" i="11" s="1"/>
  <c r="C4" i="11"/>
  <c r="L3" i="11"/>
  <c r="J3" i="11"/>
  <c r="H3" i="11"/>
  <c r="F3" i="11"/>
  <c r="K54" i="11" l="1"/>
  <c r="I3" i="11"/>
  <c r="C3" i="11"/>
  <c r="K4" i="11"/>
  <c r="K6" i="11"/>
  <c r="G31" i="11"/>
  <c r="G3" i="11" s="1"/>
  <c r="I58" i="11"/>
  <c r="K58" i="11" s="1"/>
  <c r="K31" i="11" l="1"/>
  <c r="K3" i="11" s="1"/>
</calcChain>
</file>

<file path=xl/sharedStrings.xml><?xml version="1.0" encoding="utf-8"?>
<sst xmlns="http://schemas.openxmlformats.org/spreadsheetml/2006/main" count="2320" uniqueCount="577">
  <si>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</si>
  <si>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</si>
  <si>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</si>
  <si>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</si>
  <si>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</si>
  <si>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</si>
  <si>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</si>
  <si>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</si>
  <si>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</si>
  <si>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</si>
  <si>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</si>
  <si>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</si>
  <si>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</si>
  <si>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</si>
  <si>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</si>
  <si>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</si>
  <si>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</si>
  <si>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</si>
  <si>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</si>
  <si>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</si>
  <si>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</si>
  <si>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</si>
  <si>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</si>
  <si>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</si>
  <si>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</si>
  <si>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</si>
  <si>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</si>
  <si>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externé zdroje pre rozvojové programy mesta</t>
  </si>
  <si>
    <t>Počet návrhov na prípravu projektov predložených vedeniu mesta za rok</t>
  </si>
  <si>
    <t>Zabezpečiť reguláciu rozvojových impulzov v priestore mesta a jeho okolí</t>
  </si>
  <si>
    <t>Schválená ÚPD alebo jej zmena</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</si>
  <si>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</si>
  <si>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</si>
  <si>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</si>
  <si>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</si>
  <si>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predpoklad 2016</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</si>
  <si>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</si>
  <si>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</si>
  <si>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</si>
  <si>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</si>
  <si>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</si>
  <si>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</si>
  <si>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</si>
  <si>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</si>
  <si>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</si>
  <si>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</si>
  <si>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</si>
  <si>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</si>
  <si>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</si>
  <si>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</si>
  <si>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</si>
  <si>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</si>
  <si>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</si>
  <si>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</si>
  <si>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</si>
  <si>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</si>
  <si>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</si>
  <si>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</si>
  <si>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</si>
  <si>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</si>
  <si>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</si>
  <si>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</si>
  <si>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</si>
  <si>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</si>
  <si>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</si>
  <si>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</si>
  <si>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</si>
  <si>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</si>
  <si>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</si>
  <si>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</si>
  <si>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</si>
  <si>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V podprograme sú rozpočtované výdavky na mediálne výstupy a prezentačné systémy mesta.</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</si>
  <si>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</si>
  <si>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</si>
  <si>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</si>
  <si>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</si>
  <si>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</si>
  <si>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</si>
  <si>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</si>
  <si>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</si>
  <si>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</si>
  <si>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</si>
  <si>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</si>
  <si>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</si>
  <si>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</si>
  <si>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</si>
  <si>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</si>
  <si>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</si>
  <si>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</si>
  <si>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</si>
  <si>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</si>
  <si>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</si>
  <si>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</si>
  <si>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</si>
  <si>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</si>
  <si>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</si>
  <si>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</si>
  <si>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</si>
  <si>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</si>
  <si>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</si>
  <si>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</si>
  <si>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</si>
  <si>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</si>
  <si>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</si>
  <si>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</si>
  <si>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</si>
  <si>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</si>
  <si>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</si>
  <si>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</si>
  <si>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</si>
  <si>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</si>
  <si>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</si>
  <si>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</si>
  <si>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</si>
  <si>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</si>
  <si>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V podprograme je rozpočet tvorený časťou úväzkov dvoch pracovníkov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</si>
  <si>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</si>
  <si>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</si>
  <si>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</si>
  <si>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</si>
  <si>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</si>
  <si>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</si>
  <si>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</si>
  <si>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</si>
  <si>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</si>
  <si>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</si>
  <si>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</si>
  <si>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</si>
  <si>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</si>
  <si>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</si>
  <si>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</si>
  <si>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</si>
  <si>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</si>
  <si>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</si>
  <si>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</si>
  <si>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</si>
  <si>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</si>
  <si>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</si>
  <si>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</si>
  <si>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</si>
  <si>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</si>
  <si>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</si>
  <si>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</si>
  <si>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</si>
  <si>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</si>
  <si>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</si>
  <si>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</si>
  <si>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</si>
  <si>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</si>
  <si>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</si>
  <si>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</si>
  <si>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</si>
  <si>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</si>
  <si>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</si>
  <si>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</si>
  <si>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</si>
  <si>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</si>
  <si>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</si>
  <si>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ide  prenesený výkon štátnej správy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</si>
  <si>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</si>
  <si>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</si>
  <si>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</si>
  <si>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</si>
  <si>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</si>
  <si>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</si>
  <si>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</si>
  <si>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</si>
  <si>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</si>
  <si>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</si>
  <si>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</si>
  <si>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</si>
  <si>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</si>
  <si>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</si>
  <si>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</si>
  <si>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</si>
  <si>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</si>
  <si>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</si>
  <si>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</si>
  <si>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</si>
  <si>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</si>
  <si>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</si>
  <si>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</si>
  <si>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V podprograme sú výdavky zabezpečené formou rozpočtu pre každú materskú školu, ktorý zabezpečuje krytie osobných výdavkov, prevádzkových výdavkov a kapitálových výdavkov v rozsahu potrebnom na kvalitnú realizáciu výchovno-vzdelávacieho procesu. Mesto Levoča je zriaďovateľom 6 materských škôl, ktoré v dostatočnom rozsahu zabezpečujú požiadavky na umiestnenie detí vo veku do 3 do 6 rokov. Od 1.1.2017 je plánované zlúčenie MŠ do jedného právneho subjektu s piatimi elokovanými pracoviskami, čo by malo v priebehu nesledujúcich rokov  zabezpečiť efektívnejšie využívanie finančných prostriedkov.</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</si>
  <si>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</si>
  <si>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</si>
  <si>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</si>
  <si>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</si>
  <si>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</si>
  <si>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</si>
  <si>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</si>
  <si>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</si>
  <si>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</si>
  <si>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</si>
  <si>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</si>
  <si>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</si>
  <si>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</si>
  <si>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</si>
  <si>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</si>
  <si>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</si>
  <si>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</si>
  <si>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</si>
  <si>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</si>
  <si>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</si>
  <si>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</si>
  <si>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</si>
  <si>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</si>
  <si>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</si>
  <si>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</si>
  <si>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</si>
  <si>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</si>
  <si>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</si>
  <si>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</si>
  <si>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</si>
  <si>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</si>
  <si>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</si>
  <si>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</si>
  <si>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</si>
  <si>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</si>
  <si>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</si>
  <si>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</si>
  <si>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Rozpočet rok 2015</t>
  </si>
  <si>
    <t>schválený rozpočet</t>
  </si>
  <si>
    <t>Zmena č. 1</t>
  </si>
  <si>
    <t>Zmena č. 2</t>
  </si>
  <si>
    <t>Zmena č. 3</t>
  </si>
  <si>
    <t>Zmena č. 4</t>
  </si>
  <si>
    <t>Zmena č. 5</t>
  </si>
  <si>
    <t>Zmena č. 6,7</t>
  </si>
  <si>
    <t>Zmena č. 7</t>
  </si>
  <si>
    <t>SPOLU ZMENY</t>
  </si>
  <si>
    <t>Skutočné čerpanie k 30.6.2015</t>
  </si>
  <si>
    <t>Skutočné čerpanie k 31.12.2015</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</si>
  <si>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</si>
  <si>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</si>
  <si>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</si>
  <si>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</si>
  <si>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</si>
  <si>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</si>
  <si>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</si>
  <si>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</si>
  <si>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Podprogram 2.2: Turistické informačné centrum</t>
  </si>
  <si>
    <t>Podprogram 2.3: Partnerské mestá</t>
  </si>
  <si>
    <t>Podprogram 2.4: Členstvo mesta v organizáciách</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</si>
  <si>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</si>
  <si>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</si>
  <si>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</si>
  <si>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</si>
  <si>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</si>
  <si>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</si>
  <si>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</si>
  <si>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</si>
  <si>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</si>
  <si>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</si>
  <si>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</si>
  <si>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</si>
  <si>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</si>
  <si>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</si>
  <si>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</si>
  <si>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</si>
  <si>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</si>
  <si>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</si>
  <si>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</si>
  <si>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</si>
  <si>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</si>
  <si>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</si>
  <si>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</si>
  <si>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</si>
  <si>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</si>
  <si>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</si>
  <si>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</si>
  <si>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</si>
  <si>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</si>
  <si>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</si>
  <si>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</si>
  <si>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</si>
  <si>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</si>
  <si>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</si>
  <si>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</si>
  <si>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</si>
  <si>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</si>
  <si>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</si>
  <si>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</si>
  <si>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Podprogram 11.2: Podpora lokálnej kultúry</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</si>
  <si>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</si>
  <si>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</si>
  <si>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</si>
  <si>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</si>
  <si>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</si>
  <si>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</si>
  <si>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</si>
  <si>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</si>
  <si>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</si>
  <si>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Podprogram 14.1: Seniori v meste</t>
  </si>
  <si>
    <t>Prvok 14.1.1: Jedáleň pre dôchodcov</t>
  </si>
  <si>
    <t>Prvok 14.1.2: Domáca opatrovateľská starostlivosť</t>
  </si>
  <si>
    <t>Podprogram 14.2: Podpora sociálnej služby v  meste</t>
  </si>
  <si>
    <t>Prvok 14.2.1: Komunitné centrum</t>
  </si>
  <si>
    <t>Prvok 14.2.2 Detské jasle</t>
  </si>
  <si>
    <t>Podprogram 14.3: Hmotná núdza</t>
  </si>
  <si>
    <t>Prvok 14.3.1: Prídavky na deti - osobitný príjemca</t>
  </si>
  <si>
    <t>Prvok 14.3.2:  Stravovanie – HMNU</t>
  </si>
  <si>
    <t>Prvok 14.3.3: Školské potreby – HMNU</t>
  </si>
  <si>
    <t>Podprogram 14.4: Aktivačná činnosť</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</si>
  <si>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</si>
  <si>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</si>
  <si>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</si>
  <si>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</si>
  <si>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</si>
  <si>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</si>
  <si>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</si>
  <si>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</si>
  <si>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</si>
  <si>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</si>
  <si>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</si>
  <si>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</si>
  <si>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</si>
  <si>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</si>
  <si>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</si>
  <si>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</si>
  <si>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</si>
  <si>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</si>
  <si>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</si>
  <si>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</si>
  <si>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</si>
  <si>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</si>
  <si>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</si>
  <si>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</si>
  <si>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</si>
  <si>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</si>
  <si>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</si>
  <si>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</si>
  <si>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</si>
  <si>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Zabezpečiť bezpečnosť a čistotu ciest a chodníkov</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</si>
  <si>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</si>
  <si>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</si>
  <si>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</si>
  <si>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</si>
  <si>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</si>
  <si>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</si>
  <si>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</si>
  <si>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</si>
  <si>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V prvku sa nachádzajú výdavky ,ktoré spočívajú s ručným a strojovým čistením komunikácii v zimnom období podľa operačného plánu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</si>
  <si>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</si>
  <si>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</si>
  <si>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</si>
  <si>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</si>
  <si>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</si>
  <si>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</si>
  <si>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</si>
  <si>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</si>
  <si>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</si>
  <si>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</si>
  <si>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</si>
  <si>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</si>
  <si>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</si>
  <si>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</si>
  <si>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</si>
  <si>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</si>
  <si>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</si>
  <si>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</si>
  <si>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</si>
  <si>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</si>
  <si>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</si>
  <si>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</si>
  <si>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</si>
  <si>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</si>
  <si>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</si>
  <si>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</si>
  <si>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</si>
  <si>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</si>
  <si>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</si>
  <si>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</si>
  <si>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</si>
  <si>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</si>
  <si>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</si>
  <si>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</si>
  <si>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</si>
  <si>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</si>
  <si>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</si>
  <si>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</si>
  <si>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</si>
  <si>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</si>
  <si>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</si>
  <si>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</si>
  <si>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</si>
  <si>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</si>
  <si>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</si>
  <si>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</si>
  <si>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</si>
  <si>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</si>
  <si>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</si>
  <si>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</si>
  <si>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</si>
  <si>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</si>
  <si>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</si>
  <si>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</si>
  <si>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</si>
  <si>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</si>
  <si>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</si>
  <si>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</si>
  <si>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</si>
  <si>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</si>
  <si>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</si>
  <si>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</si>
  <si>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</si>
  <si>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</si>
  <si>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</si>
  <si>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</si>
  <si>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</si>
  <si>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</si>
  <si>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</si>
  <si>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</si>
  <si>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</si>
  <si>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</si>
  <si>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</si>
  <si>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</si>
  <si>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</si>
  <si>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</si>
  <si>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</si>
  <si>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</si>
  <si>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</si>
  <si>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</si>
  <si>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</si>
  <si>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</si>
  <si>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</si>
  <si>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</si>
  <si>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</si>
  <si>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</si>
  <si>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i/>
        <sz val="11"/>
        <rFont val="Calibri"/>
        <family val="2"/>
        <charset val="238"/>
        <scheme val="minor"/>
      </rPr>
      <t>Ľudovú hudbu Matúša Ondruša</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</si>
  <si>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</si>
  <si>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</si>
  <si>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</si>
  <si>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</si>
  <si>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</si>
  <si>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</si>
  <si>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</si>
  <si>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</si>
  <si>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</si>
  <si>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</si>
  <si>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</si>
  <si>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</si>
  <si>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</si>
  <si>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</si>
  <si>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</si>
  <si>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</si>
  <si>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</si>
  <si>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</si>
  <si>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</si>
  <si>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</si>
  <si>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</si>
  <si>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</si>
  <si>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Celkový počet m</t>
    </r>
    <r>
      <rPr>
        <b/>
        <i/>
        <vertAlign val="superscript"/>
        <sz val="11"/>
        <color rgb="FF000000"/>
        <rFont val="Calibri"/>
        <family val="2"/>
        <charset val="238"/>
        <scheme val="minor"/>
      </rPr>
      <t xml:space="preserve">2 </t>
    </r>
    <r>
      <rPr>
        <b/>
        <i/>
        <sz val="11"/>
        <color rgb="FF000000"/>
        <rFont val="Calibri"/>
        <family val="2"/>
        <charset val="238"/>
        <scheme val="minor"/>
      </rPr>
      <t>kosení trvalo trávnatých plôch v meste</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</si>
  <si>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</si>
  <si>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</si>
  <si>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</si>
  <si>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</si>
  <si>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</si>
  <si>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</si>
  <si>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</si>
  <si>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</si>
  <si>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</si>
  <si>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</si>
  <si>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</si>
  <si>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</si>
  <si>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</si>
  <si>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</si>
  <si>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</si>
  <si>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</si>
  <si>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</si>
  <si>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</si>
  <si>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</si>
  <si>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</si>
  <si>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</si>
  <si>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</si>
  <si>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</si>
  <si>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</si>
  <si>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</si>
  <si>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</si>
  <si>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</si>
  <si>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</si>
  <si>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</si>
  <si>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</si>
  <si>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</si>
  <si>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</si>
  <si>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</si>
  <si>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</si>
  <si>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</si>
  <si>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</si>
  <si>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</si>
  <si>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V prvku sú rozpočtované výdavky na mzdy a odvody pre 22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t>
  </si>
  <si>
    <t>Podprogram 14.3 Podpora sociálnej služby v  meste</t>
  </si>
  <si>
    <t>Prvok 14.3.1 Komunitné centrum</t>
  </si>
  <si>
    <t>Zabezpečiť prekonanie sociálneho vylúčenia ucelených  skupín občanov mesta</t>
  </si>
  <si>
    <t>Počet hodín činnosti centra za pracovný deň</t>
  </si>
  <si>
    <t>V prvku sú rozpočtované náklady na mzdy a odvody pre 6 komunitných sociálnych pracovníkov a nevyhnutné prevádzkové náklady na činnosť centra.</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</si>
  <si>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</si>
  <si>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</si>
  <si>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</si>
  <si>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</si>
  <si>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</si>
  <si>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</si>
  <si>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</si>
  <si>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</si>
  <si>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</si>
  <si>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</si>
  <si>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</si>
  <si>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</si>
  <si>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</si>
  <si>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</si>
  <si>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</si>
  <si>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</si>
  <si>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</si>
  <si>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</si>
  <si>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</si>
  <si>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</si>
  <si>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</si>
  <si>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</si>
  <si>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</si>
  <si>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</si>
  <si>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</si>
  <si>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</si>
  <si>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</si>
  <si>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</si>
  <si>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</si>
  <si>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</si>
  <si>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</si>
  <si>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</si>
  <si>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Rozpočet rok 2017</t>
  </si>
  <si>
    <t>Rozpočet rok 2018</t>
  </si>
  <si>
    <t>Rozpočet rok 2019</t>
  </si>
  <si>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</si>
  <si>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</si>
  <si>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</si>
  <si>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</si>
  <si>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</si>
  <si>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</si>
  <si>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</si>
  <si>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</si>
  <si>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</si>
  <si>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</si>
  <si>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</si>
  <si>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</si>
  <si>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</si>
  <si>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</si>
  <si>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</si>
  <si>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</si>
  <si>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</si>
  <si>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</si>
  <si>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</si>
  <si>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</si>
  <si>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</si>
  <si>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</si>
  <si>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</si>
  <si>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</si>
  <si>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</si>
  <si>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</si>
  <si>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</si>
  <si>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</si>
  <si>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</si>
  <si>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</si>
  <si>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</si>
  <si>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</si>
  <si>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</si>
  <si>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</si>
  <si>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</si>
  <si>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Návrh 2017</t>
  </si>
  <si>
    <t>Návrh 2018</t>
  </si>
  <si>
    <t>Návrh 2019</t>
  </si>
  <si>
    <t>Predpoklad 2016</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</si>
  <si>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</si>
  <si>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</si>
  <si>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</si>
  <si>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</si>
  <si>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podprograme sú rozpočtované náklady na mzdy a odvody troch zamestnancov a náklady na prevádzku. Od 1.1.2017 bude strediskozrušené po vyradení zo siete škôl a školských zariadení SR a zamestnanci budú včlenení do organizačnej štruktúry MŠ, Železničný riadok 3, Levoča.</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</si>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</sst>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color theme="1"/>
      <name val="Calibri"/>
      <family val="2"/>
      <charset val="238"/>
    </font>
    <font>
      <sz val="14"/>
      <color theme="1"/>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b/>
      <i/>
      <vertAlign val="superscript"/>
      <sz val="11"/>
      <color rgb="FF000000"/>
      <name val="Calibri"/>
      <family val="2"/>
      <charset val="238"/>
      <scheme val="minor"/>
    </font>
    <font>
      <i/>
      <sz val="9"/>
      <name val="Arial"/>
      <family val="2"/>
      <charset val="238"/>
    </font>
    <font>
      <b/>
      <sz val="10"/>
      <color theme="1"/>
      <name val="Calibri"/>
      <family val="2"/>
      <charset val="238"/>
      <scheme val="minor"/>
    </font>
    <font>
      <b/>
      <sz val="10"/>
      <color theme="1"/>
      <name val="Calibri"/>
      <family val="2"/>
      <charset val="238"/>
    </font>
    <font>
      <sz val="1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309">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2" fillId="2" borderId="1" xfId="0" applyFont="1" applyFill="1" applyBorder="1" applyAlignment="1">
      <alignment horizontal="center"/>
    </xf>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 fillId="6" borderId="1" xfId="0" applyFont="1" applyFill="1" applyBorder="1" applyAlignment="1">
      <alignment horizontal="center"/>
    </xf>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27" fillId="0" borderId="0" xfId="0" applyFont="1" applyAlignment="1">
      <alignment vertical="center" wrapText="1"/>
    </xf>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6" fillId="0" borderId="1" xfId="0" applyFont="1" applyBorder="1" applyAlignment="1">
      <alignment horizontal="center" vertical="center" wrapText="1"/>
    </xf>
    <xf numFmtId="0" fontId="32" fillId="6" borderId="1" xfId="0" applyFont="1" applyFill="1" applyBorder="1"/>
    <xf numFmtId="0" fontId="32" fillId="6" borderId="1" xfId="0" applyFont="1" applyFill="1" applyBorder="1" applyAlignment="1">
      <alignment horizontal="center"/>
    </xf>
    <xf numFmtId="0" fontId="27" fillId="0" borderId="1" xfId="0" applyFont="1" applyBorder="1"/>
    <xf numFmtId="0" fontId="27" fillId="0" borderId="1" xfId="0" applyFont="1" applyBorder="1" applyAlignment="1">
      <alignment horizontal="center"/>
    </xf>
    <xf numFmtId="0" fontId="27" fillId="0" borderId="0" xfId="0" applyFont="1" applyBorder="1"/>
    <xf numFmtId="0" fontId="27" fillId="0" borderId="0" xfId="0" applyFont="1" applyBorder="1" applyAlignment="1">
      <alignment horizontal="center"/>
    </xf>
    <xf numFmtId="3" fontId="27" fillId="0" borderId="0" xfId="0" applyNumberFormat="1" applyFont="1" applyBorder="1" applyAlignment="1">
      <alignment horizontal="center"/>
    </xf>
    <xf numFmtId="0" fontId="33" fillId="0" borderId="0" xfId="0" applyFont="1"/>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6" fillId="7" borderId="7" xfId="0" applyFont="1" applyFill="1" applyBorder="1" applyAlignment="1">
      <alignment vertical="center" wrapText="1"/>
    </xf>
    <xf numFmtId="0" fontId="36" fillId="7" borderId="12" xfId="0" applyFont="1" applyFill="1" applyBorder="1" applyAlignment="1">
      <alignment vertical="center" wrapText="1"/>
    </xf>
    <xf numFmtId="0" fontId="36" fillId="7" borderId="12" xfId="0" applyFont="1" applyFill="1" applyBorder="1" applyAlignment="1">
      <alignment horizontal="center" vertical="center" wrapText="1"/>
    </xf>
    <xf numFmtId="0" fontId="37" fillId="8" borderId="13" xfId="0" applyFont="1" applyFill="1" applyBorder="1" applyAlignment="1">
      <alignment horizontal="center"/>
    </xf>
    <xf numFmtId="0" fontId="38" fillId="8" borderId="14" xfId="0" applyFont="1" applyFill="1" applyBorder="1"/>
    <xf numFmtId="3" fontId="38" fillId="8" borderId="13" xfId="0" applyNumberFormat="1" applyFont="1" applyFill="1" applyBorder="1" applyAlignment="1">
      <alignment horizontal="right"/>
    </xf>
    <xf numFmtId="4" fontId="38" fillId="8" borderId="13" xfId="0" applyNumberFormat="1" applyFont="1" applyFill="1" applyBorder="1" applyAlignment="1">
      <alignment horizontal="right"/>
    </xf>
    <xf numFmtId="4" fontId="38" fillId="8" borderId="15" xfId="0" applyNumberFormat="1" applyFont="1" applyFill="1" applyBorder="1" applyAlignment="1">
      <alignment horizontal="right"/>
    </xf>
    <xf numFmtId="0" fontId="39" fillId="0" borderId="7" xfId="0" applyFont="1" applyBorder="1" applyAlignment="1">
      <alignment horizontal="center"/>
    </xf>
    <xf numFmtId="0" fontId="39" fillId="0" borderId="16" xfId="0" applyFont="1" applyBorder="1"/>
    <xf numFmtId="3" fontId="39" fillId="0" borderId="7" xfId="0" applyNumberFormat="1" applyFont="1" applyBorder="1" applyAlignment="1">
      <alignment horizontal="right"/>
    </xf>
    <xf numFmtId="3" fontId="39" fillId="0" borderId="12" xfId="0" applyNumberFormat="1" applyFont="1" applyBorder="1" applyAlignment="1">
      <alignment horizontal="right"/>
    </xf>
    <xf numFmtId="4" fontId="39" fillId="0" borderId="7" xfId="0" applyNumberFormat="1" applyFont="1" applyBorder="1" applyAlignment="1">
      <alignment horizontal="right"/>
    </xf>
    <xf numFmtId="4" fontId="39" fillId="0" borderId="12" xfId="0" applyNumberFormat="1" applyFont="1" applyBorder="1" applyAlignment="1">
      <alignment horizontal="right"/>
    </xf>
    <xf numFmtId="0" fontId="37" fillId="0" borderId="10" xfId="0" applyFont="1" applyBorder="1" applyAlignment="1">
      <alignment horizontal="center"/>
    </xf>
    <xf numFmtId="0" fontId="40"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7" fillId="0" borderId="13" xfId="0" applyFont="1" applyBorder="1" applyAlignment="1">
      <alignment horizontal="center"/>
    </xf>
    <xf numFmtId="0" fontId="40"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4" fontId="39" fillId="0" borderId="21" xfId="0" applyNumberFormat="1" applyFont="1" applyBorder="1" applyAlignment="1">
      <alignment horizontal="right"/>
    </xf>
    <xf numFmtId="0" fontId="41" fillId="0" borderId="14" xfId="0" applyFont="1" applyBorder="1"/>
    <xf numFmtId="0" fontId="42" fillId="0" borderId="13" xfId="0" applyFont="1" applyBorder="1" applyAlignment="1">
      <alignment horizontal="center"/>
    </xf>
    <xf numFmtId="3" fontId="39" fillId="0" borderId="13" xfId="0" applyNumberFormat="1" applyFont="1" applyBorder="1" applyAlignment="1">
      <alignment horizontal="right"/>
    </xf>
    <xf numFmtId="3" fontId="39" fillId="0" borderId="15" xfId="0" applyNumberFormat="1" applyFont="1" applyBorder="1" applyAlignment="1">
      <alignment horizontal="right"/>
    </xf>
    <xf numFmtId="4" fontId="39" fillId="0" borderId="15" xfId="0" applyNumberFormat="1" applyFont="1" applyBorder="1" applyAlignment="1">
      <alignment horizontal="right"/>
    </xf>
    <xf numFmtId="4" fontId="0" fillId="0" borderId="22" xfId="0" applyNumberFormat="1" applyBorder="1" applyAlignment="1">
      <alignment horizontal="right"/>
    </xf>
    <xf numFmtId="3" fontId="39" fillId="0" borderId="23" xfId="0" applyNumberFormat="1" applyFont="1" applyBorder="1" applyAlignment="1">
      <alignment horizontal="right"/>
    </xf>
    <xf numFmtId="4" fontId="39" fillId="0" borderId="23" xfId="0" applyNumberFormat="1" applyFont="1" applyBorder="1" applyAlignment="1">
      <alignment horizontal="right"/>
    </xf>
    <xf numFmtId="3" fontId="39" fillId="0" borderId="20" xfId="0" applyNumberFormat="1" applyFont="1" applyBorder="1" applyAlignment="1">
      <alignment horizontal="right"/>
    </xf>
    <xf numFmtId="4" fontId="39" fillId="0" borderId="20" xfId="0" applyNumberFormat="1" applyFont="1" applyBorder="1" applyAlignment="1">
      <alignment horizontal="right"/>
    </xf>
    <xf numFmtId="3" fontId="43" fillId="0" borderId="20" xfId="0" applyNumberFormat="1" applyFont="1" applyBorder="1" applyAlignment="1">
      <alignment horizontal="right"/>
    </xf>
    <xf numFmtId="4" fontId="43" fillId="0" borderId="20" xfId="0" applyNumberFormat="1" applyFont="1" applyBorder="1" applyAlignment="1">
      <alignment horizontal="right"/>
    </xf>
    <xf numFmtId="0" fontId="40" fillId="0" borderId="24" xfId="0" applyFont="1" applyBorder="1"/>
    <xf numFmtId="0" fontId="40" fillId="0" borderId="25" xfId="0" applyFont="1" applyBorder="1"/>
    <xf numFmtId="0" fontId="44" fillId="0" borderId="16" xfId="0" applyFont="1" applyBorder="1"/>
    <xf numFmtId="0" fontId="40" fillId="0" borderId="26" xfId="0" applyFont="1" applyBorder="1"/>
    <xf numFmtId="0" fontId="39" fillId="0" borderId="27" xfId="0" applyFont="1" applyBorder="1"/>
    <xf numFmtId="0" fontId="37" fillId="0" borderId="28" xfId="0" applyFont="1" applyBorder="1" applyAlignment="1">
      <alignment horizontal="center"/>
    </xf>
    <xf numFmtId="0" fontId="40" fillId="0" borderId="29" xfId="0" applyFont="1" applyBorder="1"/>
    <xf numFmtId="3" fontId="39" fillId="0" borderId="28" xfId="0" applyNumberFormat="1" applyFont="1" applyBorder="1" applyAlignment="1">
      <alignment horizontal="right"/>
    </xf>
    <xf numFmtId="4" fontId="39" fillId="0" borderId="28" xfId="0" applyNumberFormat="1" applyFont="1" applyBorder="1" applyAlignment="1">
      <alignment horizontal="right"/>
    </xf>
    <xf numFmtId="0" fontId="37" fillId="0" borderId="19" xfId="0" applyFont="1" applyBorder="1" applyAlignment="1">
      <alignment horizontal="center"/>
    </xf>
    <xf numFmtId="0" fontId="41" fillId="0" borderId="30" xfId="0" applyFont="1" applyBorder="1"/>
    <xf numFmtId="0" fontId="41" fillId="0" borderId="2" xfId="0" applyFont="1" applyBorder="1"/>
    <xf numFmtId="0" fontId="40" fillId="0" borderId="31" xfId="0" applyFont="1" applyBorder="1"/>
    <xf numFmtId="3" fontId="39" fillId="0" borderId="19" xfId="0" applyNumberFormat="1" applyFont="1" applyBorder="1" applyAlignment="1">
      <alignment horizontal="right"/>
    </xf>
    <xf numFmtId="4" fontId="39" fillId="0" borderId="19" xfId="0" applyNumberFormat="1" applyFont="1" applyBorder="1" applyAlignment="1">
      <alignment horizontal="right"/>
    </xf>
    <xf numFmtId="0" fontId="41" fillId="0" borderId="25" xfId="0" applyFont="1" applyBorder="1"/>
    <xf numFmtId="3" fontId="39" fillId="0" borderId="32" xfId="0" applyNumberFormat="1" applyFont="1" applyBorder="1" applyAlignment="1">
      <alignment horizontal="right"/>
    </xf>
    <xf numFmtId="0" fontId="37" fillId="0" borderId="32" xfId="0" applyFont="1" applyBorder="1" applyAlignment="1">
      <alignment horizontal="center"/>
    </xf>
    <xf numFmtId="0" fontId="40" fillId="0" borderId="33" xfId="0" applyFont="1" applyBorder="1"/>
    <xf numFmtId="3" fontId="39" fillId="0" borderId="34" xfId="0" applyNumberFormat="1" applyFont="1" applyBorder="1" applyAlignment="1">
      <alignment horizontal="right"/>
    </xf>
    <xf numFmtId="4" fontId="39" fillId="0" borderId="34" xfId="0" applyNumberFormat="1" applyFont="1" applyBorder="1" applyAlignment="1">
      <alignment horizontal="right"/>
    </xf>
    <xf numFmtId="4" fontId="0" fillId="0" borderId="1" xfId="0" applyNumberFormat="1" applyBorder="1" applyAlignment="1">
      <alignment horizontal="center"/>
    </xf>
    <xf numFmtId="4" fontId="27" fillId="0" borderId="1" xfId="0" applyNumberFormat="1" applyFont="1" applyBorder="1" applyAlignment="1">
      <alignment horizontal="center"/>
    </xf>
    <xf numFmtId="0" fontId="45" fillId="0" borderId="0" xfId="0" applyFont="1" applyAlignment="1">
      <alignment vertical="center"/>
    </xf>
    <xf numFmtId="0" fontId="47" fillId="0" borderId="0" xfId="0" applyFont="1" applyAlignment="1">
      <alignment vertical="center"/>
    </xf>
    <xf numFmtId="0" fontId="46"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6" fillId="5" borderId="0"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0" fillId="0" borderId="1" xfId="0" applyFont="1" applyBorder="1"/>
    <xf numFmtId="4" fontId="0" fillId="0" borderId="1" xfId="0" applyNumberFormat="1" applyFont="1" applyBorder="1" applyAlignment="1">
      <alignment horizontal="center"/>
    </xf>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46" fillId="9" borderId="1" xfId="0" applyFont="1" applyFill="1" applyBorder="1" applyAlignment="1">
      <alignment vertical="center" wrapText="1"/>
    </xf>
    <xf numFmtId="0" fontId="26" fillId="5" borderId="1" xfId="0" applyFont="1" applyFill="1" applyBorder="1" applyAlignment="1">
      <alignment horizontal="justify" vertical="center" wrapText="1"/>
    </xf>
    <xf numFmtId="0" fontId="45" fillId="0" borderId="0" xfId="0" applyFont="1" applyAlignment="1">
      <alignment horizontal="justify" vertical="center"/>
    </xf>
    <xf numFmtId="0" fontId="51"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7" fillId="0" borderId="0" xfId="0" applyFont="1" applyAlignment="1">
      <alignment horizontal="justify" vertical="center"/>
    </xf>
    <xf numFmtId="0" fontId="52" fillId="0" borderId="0" xfId="0" applyFont="1" applyAlignment="1">
      <alignment horizontal="justify" vertical="center"/>
    </xf>
    <xf numFmtId="0" fontId="26" fillId="5" borderId="1" xfId="0" applyFont="1" applyFill="1" applyBorder="1" applyAlignment="1">
      <alignment horizontal="center" vertical="center" wrapText="1"/>
    </xf>
    <xf numFmtId="3" fontId="46"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26" fillId="5" borderId="0" xfId="0" applyFont="1" applyFill="1" applyBorder="1" applyAlignment="1">
      <alignment horizontal="justify" vertical="center" wrapText="1"/>
    </xf>
    <xf numFmtId="0" fontId="36" fillId="7" borderId="7" xfId="0" applyFont="1" applyFill="1" applyBorder="1" applyAlignment="1">
      <alignment horizontal="center" vertical="center" wrapText="1"/>
    </xf>
    <xf numFmtId="0" fontId="36" fillId="7" borderId="9" xfId="0" applyFont="1" applyFill="1" applyBorder="1" applyAlignment="1">
      <alignment horizontal="center" vertical="center" wrapText="1"/>
    </xf>
    <xf numFmtId="3" fontId="38" fillId="8" borderId="10" xfId="0" applyNumberFormat="1" applyFont="1" applyFill="1" applyBorder="1" applyAlignment="1">
      <alignment horizontal="right"/>
    </xf>
    <xf numFmtId="3" fontId="38" fillId="8" borderId="21" xfId="0" applyNumberFormat="1" applyFont="1" applyFill="1" applyBorder="1" applyAlignment="1">
      <alignment horizontal="right"/>
    </xf>
    <xf numFmtId="3" fontId="38" fillId="8" borderId="11" xfId="0" applyNumberFormat="1" applyFont="1" applyFill="1" applyBorder="1" applyAlignment="1">
      <alignment horizontal="right"/>
    </xf>
    <xf numFmtId="3" fontId="39"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9" fillId="0" borderId="10" xfId="0" applyNumberFormat="1" applyFont="1" applyBorder="1" applyAlignment="1">
      <alignment horizontal="right"/>
    </xf>
    <xf numFmtId="3" fontId="39" fillId="0" borderId="18" xfId="0" applyNumberFormat="1" applyFont="1" applyBorder="1" applyAlignment="1">
      <alignment horizontal="right"/>
    </xf>
    <xf numFmtId="3" fontId="39" fillId="0" borderId="11" xfId="0" applyNumberFormat="1" applyFont="1" applyBorder="1" applyAlignment="1">
      <alignment horizontal="right"/>
    </xf>
    <xf numFmtId="3" fontId="39" fillId="0" borderId="38" xfId="0" applyNumberFormat="1" applyFont="1" applyBorder="1" applyAlignment="1">
      <alignment horizontal="right"/>
    </xf>
    <xf numFmtId="3" fontId="39" fillId="0" borderId="40" xfId="0" applyNumberFormat="1" applyFont="1" applyBorder="1" applyAlignment="1">
      <alignment horizontal="right"/>
    </xf>
    <xf numFmtId="0" fontId="54" fillId="0" borderId="41" xfId="0" applyFont="1" applyBorder="1"/>
    <xf numFmtId="3" fontId="43" fillId="0" borderId="42" xfId="0" applyNumberFormat="1" applyFont="1" applyBorder="1" applyAlignment="1">
      <alignment horizontal="right"/>
    </xf>
    <xf numFmtId="3" fontId="43" fillId="0" borderId="43" xfId="0" applyNumberFormat="1" applyFont="1" applyBorder="1" applyAlignment="1">
      <alignment horizontal="right"/>
    </xf>
    <xf numFmtId="3" fontId="43" fillId="0" borderId="44" xfId="0" applyNumberFormat="1" applyFont="1" applyBorder="1" applyAlignment="1">
      <alignment horizontal="right"/>
    </xf>
    <xf numFmtId="3" fontId="39" fillId="0" borderId="45" xfId="0" applyNumberFormat="1" applyFont="1" applyBorder="1" applyAlignment="1">
      <alignment horizontal="right"/>
    </xf>
    <xf numFmtId="3" fontId="39" fillId="0" borderId="46" xfId="0" applyNumberFormat="1" applyFont="1" applyBorder="1" applyAlignment="1">
      <alignment horizontal="right"/>
    </xf>
    <xf numFmtId="3" fontId="39" fillId="0" borderId="22" xfId="0" applyNumberFormat="1" applyFont="1" applyBorder="1" applyAlignment="1">
      <alignment horizontal="right"/>
    </xf>
    <xf numFmtId="3" fontId="39" fillId="0" borderId="47" xfId="0" applyNumberFormat="1" applyFont="1" applyBorder="1" applyAlignment="1">
      <alignment horizontal="right"/>
    </xf>
    <xf numFmtId="3" fontId="43" fillId="0" borderId="19" xfId="0" applyNumberFormat="1" applyFont="1" applyBorder="1" applyAlignment="1">
      <alignment horizontal="right"/>
    </xf>
    <xf numFmtId="3" fontId="43" fillId="0" borderId="45" xfId="0" applyNumberFormat="1" applyFont="1" applyBorder="1" applyAlignment="1">
      <alignment horizontal="right"/>
    </xf>
    <xf numFmtId="0" fontId="54" fillId="0" borderId="25" xfId="0" applyFont="1" applyBorder="1"/>
    <xf numFmtId="3" fontId="0" fillId="0" borderId="45" xfId="0" applyNumberFormat="1" applyBorder="1" applyAlignment="1">
      <alignment horizontal="right"/>
    </xf>
    <xf numFmtId="0" fontId="41" fillId="0" borderId="30" xfId="0" applyFont="1" applyBorder="1" applyAlignment="1">
      <alignment vertical="center" wrapText="1"/>
    </xf>
    <xf numFmtId="0" fontId="41" fillId="0" borderId="2" xfId="0" applyFont="1" applyBorder="1" applyAlignment="1">
      <alignment vertical="center" wrapText="1"/>
    </xf>
    <xf numFmtId="0" fontId="54" fillId="0" borderId="14" xfId="0" applyFont="1" applyBorder="1"/>
    <xf numFmtId="0" fontId="54"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4" fillId="0" borderId="12" xfId="0" applyFont="1" applyBorder="1"/>
    <xf numFmtId="3" fontId="39" fillId="0" borderId="42" xfId="0" applyNumberFormat="1" applyFont="1" applyBorder="1" applyAlignment="1">
      <alignment horizontal="right"/>
    </xf>
    <xf numFmtId="3" fontId="39" fillId="0" borderId="43" xfId="0" applyNumberFormat="1" applyFont="1" applyBorder="1" applyAlignment="1">
      <alignment horizontal="right"/>
    </xf>
    <xf numFmtId="3" fontId="39" fillId="0" borderId="44" xfId="0" applyNumberFormat="1" applyFont="1" applyBorder="1" applyAlignment="1">
      <alignment horizontal="right"/>
    </xf>
    <xf numFmtId="0" fontId="40" fillId="0" borderId="2" xfId="0" applyFont="1" applyBorder="1"/>
    <xf numFmtId="0" fontId="41"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25"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0" fontId="55" fillId="2" borderId="1" xfId="0" applyFont="1" applyFill="1" applyBorder="1" applyAlignment="1">
      <alignment horizontal="center"/>
    </xf>
    <xf numFmtId="0" fontId="55" fillId="6" borderId="1" xfId="0" applyFont="1" applyFill="1" applyBorder="1" applyAlignment="1">
      <alignment horizontal="center"/>
    </xf>
    <xf numFmtId="0" fontId="56" fillId="6" borderId="1" xfId="0" applyFont="1" applyFill="1" applyBorder="1" applyAlignment="1">
      <alignment horizontal="center"/>
    </xf>
    <xf numFmtId="0" fontId="57" fillId="0" borderId="1" xfId="0" applyFont="1" applyBorder="1" applyAlignment="1">
      <alignment horizontal="center"/>
    </xf>
    <xf numFmtId="0" fontId="57" fillId="0" borderId="0" xfId="0" applyFont="1"/>
    <xf numFmtId="2" fontId="34" fillId="7" borderId="5" xfId="0" applyNumberFormat="1" applyFont="1" applyFill="1" applyBorder="1" applyAlignment="1">
      <alignment horizontal="left" vertical="center"/>
    </xf>
    <xf numFmtId="2" fontId="34" fillId="7" borderId="6" xfId="0" applyNumberFormat="1" applyFont="1" applyFill="1" applyBorder="1" applyAlignment="1">
      <alignment horizontal="left" vertical="center"/>
    </xf>
    <xf numFmtId="2" fontId="34" fillId="7" borderId="10" xfId="0" applyNumberFormat="1" applyFont="1" applyFill="1" applyBorder="1" applyAlignment="1">
      <alignment horizontal="left" vertical="center"/>
    </xf>
    <xf numFmtId="2" fontId="34" fillId="7" borderId="11" xfId="0" applyNumberFormat="1" applyFont="1" applyFill="1" applyBorder="1" applyAlignment="1">
      <alignment horizontal="left" vertic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9" xfId="0" applyFont="1" applyFill="1" applyBorder="1" applyAlignment="1">
      <alignment horizontal="center" vertical="center"/>
    </xf>
    <xf numFmtId="0" fontId="0" fillId="0" borderId="49"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39" fillId="0" borderId="36" xfId="0" applyFont="1" applyBorder="1" applyAlignment="1">
      <alignment horizontal="center"/>
    </xf>
    <xf numFmtId="0" fontId="39" fillId="0" borderId="37" xfId="0" applyFont="1" applyBorder="1" applyAlignment="1">
      <alignment horizontal="center"/>
    </xf>
    <xf numFmtId="0" fontId="39" fillId="0" borderId="39" xfId="0" applyFont="1" applyBorder="1" applyAlignment="1">
      <alignment horizontal="center"/>
    </xf>
    <xf numFmtId="2" fontId="34" fillId="7" borderId="32" xfId="0" applyNumberFormat="1" applyFont="1" applyFill="1" applyBorder="1" applyAlignment="1">
      <alignment horizontal="left" vertical="center"/>
    </xf>
    <xf numFmtId="2" fontId="34" fillId="7" borderId="35" xfId="0" applyNumberFormat="1" applyFont="1" applyFill="1" applyBorder="1" applyAlignment="1">
      <alignment horizontal="left" vertical="center"/>
    </xf>
    <xf numFmtId="0" fontId="35" fillId="7" borderId="21" xfId="0" applyFont="1" applyFill="1" applyBorder="1" applyAlignment="1">
      <alignment horizontal="center" vertical="center"/>
    </xf>
    <xf numFmtId="0" fontId="0" fillId="0" borderId="0" xfId="0" applyAlignment="1">
      <alignment horizontal="left" vertical="top" wrapText="1"/>
    </xf>
    <xf numFmtId="0" fontId="0" fillId="2" borderId="1" xfId="0"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16" fillId="5"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30" fillId="0" borderId="0" xfId="0" applyFont="1" applyAlignment="1">
      <alignment horizontal="left" vertical="top"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47" fillId="0" borderId="0" xfId="0" applyFont="1" applyAlignment="1">
      <alignment horizontal="left" vertical="center" wrapText="1"/>
    </xf>
    <xf numFmtId="0" fontId="46" fillId="9" borderId="1" xfId="0" applyFont="1" applyFill="1" applyBorder="1" applyAlignment="1">
      <alignment vertical="center" wrapText="1"/>
    </xf>
    <xf numFmtId="0" fontId="46" fillId="3" borderId="2"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6" fillId="0" borderId="0" xfId="0" applyFont="1" applyAlignment="1">
      <alignment horizontal="left" vertical="center" wrapText="1"/>
    </xf>
    <xf numFmtId="0" fontId="47" fillId="9" borderId="1" xfId="0" applyFont="1" applyFill="1" applyBorder="1" applyAlignment="1">
      <alignment vertical="center" wrapText="1"/>
    </xf>
    <xf numFmtId="0" fontId="26" fillId="9" borderId="1" xfId="0" applyFont="1" applyFill="1" applyBorder="1" applyAlignment="1">
      <alignment horizontal="justify" vertical="center" wrapText="1"/>
    </xf>
    <xf numFmtId="0" fontId="45"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8" fillId="0" borderId="0" xfId="0" applyFont="1" applyAlignment="1">
      <alignment horizontal="left" vertical="center" wrapText="1"/>
    </xf>
    <xf numFmtId="0" fontId="48" fillId="9" borderId="1" xfId="0" applyFont="1" applyFill="1" applyBorder="1" applyAlignment="1">
      <alignmen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center" vertical="center" wrapText="1"/>
    </xf>
    <xf numFmtId="0" fontId="16" fillId="0" borderId="1" xfId="0" applyFont="1" applyBorder="1" applyAlignment="1">
      <alignment vertical="center" wrapText="1"/>
    </xf>
    <xf numFmtId="0" fontId="0" fillId="0" borderId="55" xfId="0"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xf numFmtId="0" fontId="2" fillId="0" borderId="56" xfId="0" applyFont="1" applyBorder="1"/>
    <xf numFmtId="0" fontId="0" fillId="0" borderId="57" xfId="0" applyBorder="1"/>
    <xf numFmtId="0" fontId="0" fillId="0" borderId="4" xfId="0" applyBorder="1"/>
    <xf numFmtId="0" fontId="0" fillId="0" borderId="58" xfId="0" applyBorder="1"/>
    <xf numFmtId="0" fontId="2" fillId="0" borderId="59" xfId="0" applyFont="1" applyBorder="1"/>
    <xf numFmtId="0" fontId="2" fillId="0" borderId="60" xfId="0" applyFont="1" applyBorder="1"/>
    <xf numFmtId="0" fontId="2" fillId="0" borderId="57" xfId="0" applyFont="1" applyBorder="1"/>
    <xf numFmtId="0" fontId="2" fillId="0" borderId="58" xfId="0" applyFont="1" applyBorder="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28" workbookViewId="0">
      <selection activeCell="M62" sqref="M62"/>
    </sheetView>
  </sheetViews>
  <sheetFormatPr defaultRowHeight="15" x14ac:dyDescent="0.25"/>
  <cols>
    <col min="1" max="1" width="4.140625" customWidth="1"/>
    <col min="2" max="2" width="40.28515625" customWidth="1"/>
    <col min="3" max="3" width="15.28515625" customWidth="1"/>
    <col min="4" max="11" width="11.140625" customWidth="1"/>
    <col min="12" max="13" width="15.28515625" customWidth="1"/>
  </cols>
  <sheetData>
    <row r="1" spans="1:13" ht="15.75" thickBot="1" x14ac:dyDescent="0.3">
      <c r="A1" s="225" t="s">
        <v>219</v>
      </c>
      <c r="B1" s="226"/>
      <c r="C1" s="229" t="s">
        <v>220</v>
      </c>
      <c r="D1" s="230"/>
      <c r="E1" s="230"/>
      <c r="F1" s="230"/>
      <c r="G1" s="230"/>
      <c r="H1" s="230"/>
      <c r="I1" s="230"/>
      <c r="J1" s="230"/>
      <c r="K1" s="230"/>
      <c r="L1" s="230"/>
      <c r="M1" s="231"/>
    </row>
    <row r="2" spans="1:13" ht="36.75" thickBot="1" x14ac:dyDescent="0.3">
      <c r="A2" s="227"/>
      <c r="B2" s="228"/>
      <c r="C2" s="76" t="s">
        <v>221</v>
      </c>
      <c r="D2" s="77" t="s">
        <v>222</v>
      </c>
      <c r="E2" s="77" t="s">
        <v>223</v>
      </c>
      <c r="F2" s="77" t="s">
        <v>224</v>
      </c>
      <c r="G2" s="77" t="s">
        <v>225</v>
      </c>
      <c r="H2" s="77" t="s">
        <v>226</v>
      </c>
      <c r="I2" s="77" t="s">
        <v>227</v>
      </c>
      <c r="J2" s="77" t="s">
        <v>228</v>
      </c>
      <c r="K2" s="77" t="s">
        <v>229</v>
      </c>
      <c r="L2" s="78" t="s">
        <v>230</v>
      </c>
      <c r="M2" s="78" t="s">
        <v>231</v>
      </c>
    </row>
    <row r="3" spans="1:13" ht="15.75" thickBot="1" x14ac:dyDescent="0.3">
      <c r="A3" s="79"/>
      <c r="B3" s="80" t="s">
        <v>232</v>
      </c>
      <c r="C3" s="81">
        <f>C4+C9+C14+C21+C31+C34+C35+C36+C37+C48+C51+C54+C58+C62</f>
        <v>12436478</v>
      </c>
      <c r="D3" s="81">
        <f t="shared" ref="D3:M3" si="0">D4+D9+D14+D21+D31+D34+D35+D36+D37+D48+D51+D54+D58+D62</f>
        <v>1893000</v>
      </c>
      <c r="E3" s="81">
        <f t="shared" si="0"/>
        <v>-809217</v>
      </c>
      <c r="F3" s="81">
        <f t="shared" si="0"/>
        <v>98415</v>
      </c>
      <c r="G3" s="81">
        <f t="shared" si="0"/>
        <v>-1057587</v>
      </c>
      <c r="H3" s="81">
        <f t="shared" si="0"/>
        <v>567256</v>
      </c>
      <c r="I3" s="81">
        <f>I4+I9+I14+I21+I31+I34+I35+I36+I37+I48+I51+I54+I58+I62</f>
        <v>240020</v>
      </c>
      <c r="J3" s="81">
        <f>J4+J9+J14+J21+J31+J34+J35+J36+J37+J48+J51+J54+J58+J62</f>
        <v>0</v>
      </c>
      <c r="K3" s="81">
        <f>K4+K9+K14+K21+K31+K34+K35+K36+K37+K48+K51+K54+K58+K62</f>
        <v>13368365</v>
      </c>
      <c r="L3" s="82">
        <f>L4+L9+L14+L21+L31+L34+L35+L36+L37+L48+L51+L54+L58+L62</f>
        <v>5975594.8500000006</v>
      </c>
      <c r="M3" s="83">
        <f t="shared" si="0"/>
        <v>12459514.98</v>
      </c>
    </row>
    <row r="4" spans="1:13" ht="15.75" thickBot="1" x14ac:dyDescent="0.3">
      <c r="A4" s="84">
        <v>1</v>
      </c>
      <c r="B4" s="85" t="s">
        <v>233</v>
      </c>
      <c r="C4" s="86">
        <f t="shared" ref="C4:H4" si="1">SUM(C5:C8)</f>
        <v>441082</v>
      </c>
      <c r="D4" s="86">
        <f t="shared" si="1"/>
        <v>20000</v>
      </c>
      <c r="E4" s="86">
        <f t="shared" si="1"/>
        <v>34563</v>
      </c>
      <c r="F4" s="86">
        <f t="shared" si="1"/>
        <v>-1400</v>
      </c>
      <c r="G4" s="86">
        <f t="shared" si="1"/>
        <v>-23947</v>
      </c>
      <c r="H4" s="86">
        <f t="shared" si="1"/>
        <v>0</v>
      </c>
      <c r="I4" s="86">
        <f>SUM(I5:I8)</f>
        <v>22747</v>
      </c>
      <c r="J4" s="86">
        <f>SUM(J5:J8)</f>
        <v>0</v>
      </c>
      <c r="K4" s="87">
        <f>C4+D4+E4+F4+G4+H4+I4+J4</f>
        <v>493045</v>
      </c>
      <c r="L4" s="88">
        <f>SUM(L5:L8)</f>
        <v>246283.81</v>
      </c>
      <c r="M4" s="89">
        <f>SUM(M5:M8)</f>
        <v>498549.22</v>
      </c>
    </row>
    <row r="5" spans="1:13" x14ac:dyDescent="0.25">
      <c r="A5" s="90"/>
      <c r="B5" s="91" t="s">
        <v>234</v>
      </c>
      <c r="C5" s="92">
        <v>142672</v>
      </c>
      <c r="D5" s="92"/>
      <c r="E5" s="92">
        <v>4563</v>
      </c>
      <c r="F5" s="92"/>
      <c r="G5" s="92"/>
      <c r="H5" s="92"/>
      <c r="I5" s="92">
        <v>-1426</v>
      </c>
      <c r="J5" s="92"/>
      <c r="K5" s="93">
        <f t="shared" ref="K5:K68" si="2">C5+D5+E5+F5+G5+H5+I5+J5</f>
        <v>145809</v>
      </c>
      <c r="L5" s="94">
        <v>75162.34</v>
      </c>
      <c r="M5" s="94">
        <v>134851.15</v>
      </c>
    </row>
    <row r="6" spans="1:13" x14ac:dyDescent="0.25">
      <c r="A6" s="95"/>
      <c r="B6" s="96" t="s">
        <v>235</v>
      </c>
      <c r="C6" s="97">
        <v>133712</v>
      </c>
      <c r="D6" s="97">
        <f>-8000+28000</f>
        <v>20000</v>
      </c>
      <c r="E6" s="97">
        <v>30000</v>
      </c>
      <c r="F6" s="97">
        <v>-1400</v>
      </c>
      <c r="G6" s="97">
        <f>-35947+2000+10000</f>
        <v>-23947</v>
      </c>
      <c r="H6" s="97"/>
      <c r="I6" s="97">
        <v>-1225</v>
      </c>
      <c r="J6" s="97"/>
      <c r="K6" s="98">
        <f t="shared" si="2"/>
        <v>157140</v>
      </c>
      <c r="L6" s="99">
        <f>236109.44-173122.59+27320.53</f>
        <v>90307.38</v>
      </c>
      <c r="M6" s="99">
        <f>726627.63-540080.3</f>
        <v>186547.32999999996</v>
      </c>
    </row>
    <row r="7" spans="1:13" x14ac:dyDescent="0.25">
      <c r="A7" s="95"/>
      <c r="B7" s="96" t="s">
        <v>236</v>
      </c>
      <c r="C7" s="97">
        <v>133152</v>
      </c>
      <c r="D7" s="97"/>
      <c r="E7" s="97"/>
      <c r="F7" s="97"/>
      <c r="G7" s="97"/>
      <c r="H7" s="97"/>
      <c r="I7" s="97">
        <v>16013</v>
      </c>
      <c r="J7" s="97"/>
      <c r="K7" s="98">
        <f t="shared" si="2"/>
        <v>149165</v>
      </c>
      <c r="L7" s="99">
        <v>61472.7</v>
      </c>
      <c r="M7" s="99">
        <v>136106.34</v>
      </c>
    </row>
    <row r="8" spans="1:13" ht="15.75" thickBot="1" x14ac:dyDescent="0.3">
      <c r="A8" s="95"/>
      <c r="B8" s="96" t="s">
        <v>237</v>
      </c>
      <c r="C8" s="97">
        <v>31546</v>
      </c>
      <c r="D8" s="97"/>
      <c r="E8" s="97"/>
      <c r="F8" s="97"/>
      <c r="G8" s="97"/>
      <c r="H8" s="97"/>
      <c r="I8" s="97">
        <v>9385</v>
      </c>
      <c r="J8" s="97"/>
      <c r="K8" s="98">
        <f t="shared" si="2"/>
        <v>40931</v>
      </c>
      <c r="L8" s="99">
        <v>19341.39</v>
      </c>
      <c r="M8" s="99">
        <v>41044.400000000001</v>
      </c>
    </row>
    <row r="9" spans="1:13" ht="15.75" thickBot="1" x14ac:dyDescent="0.3">
      <c r="A9" s="84">
        <f>A4+1</f>
        <v>2</v>
      </c>
      <c r="B9" s="85" t="s">
        <v>238</v>
      </c>
      <c r="C9" s="86">
        <f>SUM(C10:C12)</f>
        <v>55904</v>
      </c>
      <c r="D9" s="86">
        <f t="shared" ref="D9:J9" si="3">SUM(D10:D13)</f>
        <v>0</v>
      </c>
      <c r="E9" s="86">
        <f t="shared" si="3"/>
        <v>0</v>
      </c>
      <c r="F9" s="86">
        <f t="shared" si="3"/>
        <v>5452</v>
      </c>
      <c r="G9" s="86">
        <f t="shared" si="3"/>
        <v>106</v>
      </c>
      <c r="H9" s="86">
        <f t="shared" si="3"/>
        <v>0</v>
      </c>
      <c r="I9" s="86">
        <f t="shared" si="3"/>
        <v>8286</v>
      </c>
      <c r="J9" s="86">
        <f t="shared" si="3"/>
        <v>0</v>
      </c>
      <c r="K9" s="87">
        <f t="shared" si="2"/>
        <v>69748</v>
      </c>
      <c r="L9" s="89">
        <f>SUM(L10:L12)</f>
        <v>33113.57</v>
      </c>
      <c r="M9" s="89">
        <f>SUM(M10:M13)</f>
        <v>72315.05</v>
      </c>
    </row>
    <row r="10" spans="1:13" x14ac:dyDescent="0.25">
      <c r="A10" s="90"/>
      <c r="B10" s="91" t="s">
        <v>239</v>
      </c>
      <c r="C10" s="92">
        <v>13429</v>
      </c>
      <c r="D10" s="92"/>
      <c r="E10" s="92"/>
      <c r="F10" s="92">
        <v>4871</v>
      </c>
      <c r="G10" s="92"/>
      <c r="H10" s="92"/>
      <c r="I10" s="92">
        <v>1578</v>
      </c>
      <c r="J10" s="92"/>
      <c r="K10" s="93">
        <f t="shared" si="2"/>
        <v>19878</v>
      </c>
      <c r="L10" s="94">
        <v>11543.16</v>
      </c>
      <c r="M10" s="94">
        <v>31680.89</v>
      </c>
    </row>
    <row r="11" spans="1:13" x14ac:dyDescent="0.25">
      <c r="A11" s="95"/>
      <c r="B11" s="96" t="s">
        <v>240</v>
      </c>
      <c r="C11" s="97">
        <v>24175</v>
      </c>
      <c r="D11" s="97"/>
      <c r="E11" s="97"/>
      <c r="F11" s="97"/>
      <c r="G11" s="97">
        <v>106</v>
      </c>
      <c r="H11" s="97"/>
      <c r="I11" s="97">
        <v>2784</v>
      </c>
      <c r="J11" s="97"/>
      <c r="K11" s="98">
        <f t="shared" si="2"/>
        <v>27065</v>
      </c>
      <c r="L11" s="99">
        <v>21370.41</v>
      </c>
      <c r="M11" s="99">
        <v>26741.21</v>
      </c>
    </row>
    <row r="12" spans="1:13" x14ac:dyDescent="0.25">
      <c r="A12" s="95"/>
      <c r="B12" s="96" t="s">
        <v>241</v>
      </c>
      <c r="C12" s="100">
        <v>18300</v>
      </c>
      <c r="D12" s="100"/>
      <c r="E12" s="100"/>
      <c r="F12" s="100">
        <v>581</v>
      </c>
      <c r="G12" s="100"/>
      <c r="H12" s="100"/>
      <c r="I12" s="100">
        <v>3924</v>
      </c>
      <c r="J12" s="100"/>
      <c r="K12" s="101">
        <f t="shared" si="2"/>
        <v>22805</v>
      </c>
      <c r="L12" s="102">
        <v>200</v>
      </c>
      <c r="M12" s="102">
        <v>13892.95</v>
      </c>
    </row>
    <row r="13" spans="1:13" ht="15.75" thickBot="1" x14ac:dyDescent="0.3">
      <c r="A13" s="90"/>
      <c r="B13" s="96" t="s">
        <v>242</v>
      </c>
      <c r="C13" s="92">
        <v>0</v>
      </c>
      <c r="D13" s="92"/>
      <c r="E13" s="92"/>
      <c r="F13" s="92"/>
      <c r="G13" s="92"/>
      <c r="H13" s="92"/>
      <c r="I13" s="92"/>
      <c r="J13" s="92"/>
      <c r="K13" s="93">
        <f t="shared" si="2"/>
        <v>0</v>
      </c>
      <c r="L13" s="94"/>
      <c r="M13" s="94"/>
    </row>
    <row r="14" spans="1:13" ht="15.75" thickBot="1" x14ac:dyDescent="0.3">
      <c r="A14" s="84">
        <f>A9+1</f>
        <v>3</v>
      </c>
      <c r="B14" s="85" t="s">
        <v>243</v>
      </c>
      <c r="C14" s="86">
        <f t="shared" ref="C14:H14" si="4">SUM(C15:C20)</f>
        <v>689731</v>
      </c>
      <c r="D14" s="86">
        <f t="shared" si="4"/>
        <v>0</v>
      </c>
      <c r="E14" s="86">
        <f t="shared" si="4"/>
        <v>6421</v>
      </c>
      <c r="F14" s="86">
        <f t="shared" si="4"/>
        <v>2000</v>
      </c>
      <c r="G14" s="86">
        <f t="shared" si="4"/>
        <v>23311</v>
      </c>
      <c r="H14" s="86">
        <f t="shared" si="4"/>
        <v>15355</v>
      </c>
      <c r="I14" s="86">
        <f>SUM(I15:I20)</f>
        <v>22408</v>
      </c>
      <c r="J14" s="86">
        <f>SUM(J15:J20)</f>
        <v>0</v>
      </c>
      <c r="K14" s="87">
        <f t="shared" si="2"/>
        <v>759226</v>
      </c>
      <c r="L14" s="88">
        <f>SUM(L15:L20)</f>
        <v>328115.57</v>
      </c>
      <c r="M14" s="89">
        <f>SUM(M15:M20)</f>
        <v>648454.24</v>
      </c>
    </row>
    <row r="15" spans="1:13" x14ac:dyDescent="0.25">
      <c r="A15" s="90"/>
      <c r="B15" s="91" t="s">
        <v>244</v>
      </c>
      <c r="C15" s="92">
        <v>17160</v>
      </c>
      <c r="D15" s="92"/>
      <c r="E15" s="92"/>
      <c r="F15" s="92"/>
      <c r="G15" s="92"/>
      <c r="H15" s="92"/>
      <c r="I15" s="92">
        <v>13585</v>
      </c>
      <c r="J15" s="92"/>
      <c r="K15" s="93">
        <f t="shared" si="2"/>
        <v>30745</v>
      </c>
      <c r="L15" s="94">
        <v>8331.09</v>
      </c>
      <c r="M15" s="94">
        <v>20256.400000000001</v>
      </c>
    </row>
    <row r="16" spans="1:13" x14ac:dyDescent="0.25">
      <c r="A16" s="95"/>
      <c r="B16" s="96" t="s">
        <v>245</v>
      </c>
      <c r="C16" s="97">
        <f>186301-3597-20903</f>
        <v>161801</v>
      </c>
      <c r="D16" s="97"/>
      <c r="E16" s="97"/>
      <c r="F16" s="97"/>
      <c r="G16" s="97"/>
      <c r="H16" s="97">
        <v>15355</v>
      </c>
      <c r="I16" s="97">
        <v>10440</v>
      </c>
      <c r="J16" s="97"/>
      <c r="K16" s="98">
        <f t="shared" si="2"/>
        <v>187596</v>
      </c>
      <c r="L16" s="99">
        <v>49096.02</v>
      </c>
      <c r="M16" s="99">
        <v>90538.01</v>
      </c>
    </row>
    <row r="17" spans="1:13" x14ac:dyDescent="0.25">
      <c r="A17" s="95"/>
      <c r="B17" s="96" t="s">
        <v>246</v>
      </c>
      <c r="C17" s="97">
        <f>43597+20903</f>
        <v>64500</v>
      </c>
      <c r="D17" s="97"/>
      <c r="E17" s="97">
        <f>2200+4221</f>
        <v>6421</v>
      </c>
      <c r="F17" s="97"/>
      <c r="G17" s="97"/>
      <c r="H17" s="97"/>
      <c r="I17" s="97"/>
      <c r="J17" s="97"/>
      <c r="K17" s="98">
        <f t="shared" si="2"/>
        <v>70921</v>
      </c>
      <c r="L17" s="99">
        <v>2990</v>
      </c>
      <c r="M17" s="99">
        <v>42450.74</v>
      </c>
    </row>
    <row r="18" spans="1:13" x14ac:dyDescent="0.25">
      <c r="A18" s="95"/>
      <c r="B18" s="96" t="s">
        <v>247</v>
      </c>
      <c r="C18" s="97">
        <v>30196</v>
      </c>
      <c r="D18" s="97"/>
      <c r="E18" s="97"/>
      <c r="F18" s="97"/>
      <c r="G18" s="97"/>
      <c r="H18" s="97"/>
      <c r="I18" s="97">
        <v>2457</v>
      </c>
      <c r="J18" s="97"/>
      <c r="K18" s="98">
        <f t="shared" si="2"/>
        <v>32653</v>
      </c>
      <c r="L18" s="99">
        <v>13455.09</v>
      </c>
      <c r="M18" s="99">
        <v>25403.27</v>
      </c>
    </row>
    <row r="19" spans="1:13" x14ac:dyDescent="0.25">
      <c r="A19" s="95"/>
      <c r="B19" s="96" t="s">
        <v>248</v>
      </c>
      <c r="C19" s="97">
        <v>28071</v>
      </c>
      <c r="D19" s="97"/>
      <c r="E19" s="97"/>
      <c r="F19" s="97"/>
      <c r="G19" s="97"/>
      <c r="H19" s="97"/>
      <c r="I19" s="97">
        <v>4039</v>
      </c>
      <c r="J19" s="97"/>
      <c r="K19" s="98">
        <f t="shared" si="2"/>
        <v>32110</v>
      </c>
      <c r="L19" s="99">
        <v>15719.96</v>
      </c>
      <c r="M19" s="99">
        <v>32110.15</v>
      </c>
    </row>
    <row r="20" spans="1:13" ht="15.75" thickBot="1" x14ac:dyDescent="0.3">
      <c r="A20" s="95"/>
      <c r="B20" s="96" t="s">
        <v>249</v>
      </c>
      <c r="C20" s="97">
        <v>388003</v>
      </c>
      <c r="D20" s="97"/>
      <c r="E20" s="97"/>
      <c r="F20" s="97">
        <v>2000</v>
      </c>
      <c r="G20" s="97">
        <v>23311</v>
      </c>
      <c r="H20" s="97"/>
      <c r="I20" s="97">
        <v>-8113</v>
      </c>
      <c r="J20" s="97"/>
      <c r="K20" s="98">
        <f t="shared" si="2"/>
        <v>405201</v>
      </c>
      <c r="L20" s="99">
        <v>238523.41</v>
      </c>
      <c r="M20" s="99">
        <v>437695.67</v>
      </c>
    </row>
    <row r="21" spans="1:13" ht="15.75" thickBot="1" x14ac:dyDescent="0.3">
      <c r="A21" s="84">
        <f>A14+1</f>
        <v>4</v>
      </c>
      <c r="B21" s="85" t="s">
        <v>250</v>
      </c>
      <c r="C21" s="86">
        <f t="shared" ref="C21:L21" si="5">C22+C25+C26+C29+C30</f>
        <v>191055</v>
      </c>
      <c r="D21" s="86">
        <f t="shared" si="5"/>
        <v>0</v>
      </c>
      <c r="E21" s="86">
        <f t="shared" si="5"/>
        <v>0</v>
      </c>
      <c r="F21" s="86">
        <f t="shared" si="5"/>
        <v>5001</v>
      </c>
      <c r="G21" s="86">
        <f t="shared" si="5"/>
        <v>15126</v>
      </c>
      <c r="H21" s="86">
        <f t="shared" si="5"/>
        <v>0</v>
      </c>
      <c r="I21" s="86">
        <f t="shared" si="5"/>
        <v>5074</v>
      </c>
      <c r="J21" s="86">
        <f t="shared" si="5"/>
        <v>0</v>
      </c>
      <c r="K21" s="87">
        <f t="shared" si="2"/>
        <v>216256</v>
      </c>
      <c r="L21" s="88">
        <f t="shared" si="5"/>
        <v>100229.43</v>
      </c>
      <c r="M21" s="89">
        <f>M22+M25+M26+M29+M30</f>
        <v>216197.55000000002</v>
      </c>
    </row>
    <row r="22" spans="1:13" x14ac:dyDescent="0.25">
      <c r="A22" s="90"/>
      <c r="B22" s="91" t="s">
        <v>251</v>
      </c>
      <c r="C22" s="92">
        <f>SUM(C23:C24)</f>
        <v>38654</v>
      </c>
      <c r="D22" s="92"/>
      <c r="E22" s="92"/>
      <c r="F22" s="92"/>
      <c r="G22" s="92">
        <f>G24+G23</f>
        <v>2501</v>
      </c>
      <c r="H22" s="92"/>
      <c r="I22" s="92">
        <f>I24+I23</f>
        <v>2926</v>
      </c>
      <c r="J22" s="92"/>
      <c r="K22" s="92">
        <f>SUM(K23:K24)</f>
        <v>44081</v>
      </c>
      <c r="L22" s="103">
        <f>SUM(L23:L24)</f>
        <v>17574.36</v>
      </c>
      <c r="M22" s="104">
        <f>SUM(M23:M24)</f>
        <v>41030.58</v>
      </c>
    </row>
    <row r="23" spans="1:13" x14ac:dyDescent="0.25">
      <c r="A23" s="95"/>
      <c r="B23" s="105" t="s">
        <v>252</v>
      </c>
      <c r="C23" s="97">
        <v>10980</v>
      </c>
      <c r="D23" s="97"/>
      <c r="E23" s="97"/>
      <c r="F23" s="97"/>
      <c r="G23" s="97">
        <v>1957</v>
      </c>
      <c r="H23" s="97"/>
      <c r="I23" s="97">
        <v>680</v>
      </c>
      <c r="J23" s="97"/>
      <c r="K23" s="98">
        <f t="shared" si="2"/>
        <v>13617</v>
      </c>
      <c r="L23" s="99">
        <v>5330.74</v>
      </c>
      <c r="M23" s="99">
        <v>12542.53</v>
      </c>
    </row>
    <row r="24" spans="1:13" x14ac:dyDescent="0.25">
      <c r="A24" s="95"/>
      <c r="B24" s="105" t="s">
        <v>253</v>
      </c>
      <c r="C24" s="97">
        <v>27674</v>
      </c>
      <c r="D24" s="97"/>
      <c r="E24" s="97"/>
      <c r="F24" s="97"/>
      <c r="G24" s="97">
        <v>544</v>
      </c>
      <c r="H24" s="97"/>
      <c r="I24" s="97">
        <v>2246</v>
      </c>
      <c r="J24" s="97"/>
      <c r="K24" s="98">
        <f t="shared" si="2"/>
        <v>30464</v>
      </c>
      <c r="L24" s="99">
        <v>12243.62</v>
      </c>
      <c r="M24" s="99">
        <v>28488.05</v>
      </c>
    </row>
    <row r="25" spans="1:13" x14ac:dyDescent="0.25">
      <c r="A25" s="106"/>
      <c r="B25" s="96" t="s">
        <v>254</v>
      </c>
      <c r="C25" s="107">
        <v>7000</v>
      </c>
      <c r="D25" s="107"/>
      <c r="E25" s="107"/>
      <c r="F25" s="107"/>
      <c r="G25" s="107"/>
      <c r="H25" s="107"/>
      <c r="I25" s="107"/>
      <c r="J25" s="107"/>
      <c r="K25" s="108">
        <f t="shared" si="2"/>
        <v>7000</v>
      </c>
      <c r="L25" s="109">
        <v>5306.6</v>
      </c>
      <c r="M25" s="109">
        <v>12056.77</v>
      </c>
    </row>
    <row r="26" spans="1:13" x14ac:dyDescent="0.25">
      <c r="A26" s="106"/>
      <c r="B26" s="96" t="s">
        <v>255</v>
      </c>
      <c r="C26" s="107">
        <f>SUM(C27:C28)</f>
        <v>46200</v>
      </c>
      <c r="D26" s="107"/>
      <c r="E26" s="107"/>
      <c r="F26" s="107"/>
      <c r="G26" s="107"/>
      <c r="H26" s="107"/>
      <c r="I26" s="107"/>
      <c r="J26" s="107"/>
      <c r="K26" s="108">
        <f t="shared" si="2"/>
        <v>46200</v>
      </c>
      <c r="L26" s="107">
        <f>SUM(L27:L28)</f>
        <v>22722.400000000001</v>
      </c>
      <c r="M26" s="109">
        <f>M27+M28</f>
        <v>45244.800000000003</v>
      </c>
    </row>
    <row r="27" spans="1:13" x14ac:dyDescent="0.25">
      <c r="A27" s="95"/>
      <c r="B27" s="105" t="s">
        <v>256</v>
      </c>
      <c r="C27" s="97">
        <v>8200</v>
      </c>
      <c r="D27" s="97"/>
      <c r="E27" s="97"/>
      <c r="F27" s="97"/>
      <c r="G27" s="97"/>
      <c r="H27" s="97"/>
      <c r="I27" s="97"/>
      <c r="J27" s="97"/>
      <c r="K27" s="98">
        <f t="shared" si="2"/>
        <v>8200</v>
      </c>
      <c r="L27" s="99">
        <v>3722.4</v>
      </c>
      <c r="M27" s="99">
        <v>7444.8</v>
      </c>
    </row>
    <row r="28" spans="1:13" x14ac:dyDescent="0.25">
      <c r="A28" s="95"/>
      <c r="B28" s="105" t="s">
        <v>257</v>
      </c>
      <c r="C28" s="97">
        <v>38000</v>
      </c>
      <c r="D28" s="97"/>
      <c r="E28" s="97"/>
      <c r="F28" s="97"/>
      <c r="G28" s="97"/>
      <c r="H28" s="97"/>
      <c r="I28" s="97"/>
      <c r="J28" s="97"/>
      <c r="K28" s="98">
        <f t="shared" si="2"/>
        <v>38000</v>
      </c>
      <c r="L28" s="99">
        <v>19000</v>
      </c>
      <c r="M28" s="99">
        <v>37800</v>
      </c>
    </row>
    <row r="29" spans="1:13" x14ac:dyDescent="0.25">
      <c r="A29" s="95"/>
      <c r="B29" s="96" t="s">
        <v>258</v>
      </c>
      <c r="C29" s="97">
        <v>70975</v>
      </c>
      <c r="D29" s="97"/>
      <c r="E29" s="97"/>
      <c r="F29" s="97">
        <v>5001</v>
      </c>
      <c r="G29" s="97">
        <v>10309</v>
      </c>
      <c r="H29" s="97"/>
      <c r="I29" s="97"/>
      <c r="J29" s="97"/>
      <c r="K29" s="98">
        <f t="shared" si="2"/>
        <v>86285</v>
      </c>
      <c r="L29" s="99">
        <v>39782.36</v>
      </c>
      <c r="M29" s="99">
        <v>86285.36</v>
      </c>
    </row>
    <row r="30" spans="1:13" ht="15.75" thickBot="1" x14ac:dyDescent="0.3">
      <c r="A30" s="95"/>
      <c r="B30" s="96" t="s">
        <v>259</v>
      </c>
      <c r="C30" s="97">
        <f>39143-10917</f>
        <v>28226</v>
      </c>
      <c r="D30" s="97"/>
      <c r="E30" s="97"/>
      <c r="F30" s="97"/>
      <c r="G30" s="97">
        <v>2316</v>
      </c>
      <c r="H30" s="97"/>
      <c r="I30" s="97">
        <v>2148</v>
      </c>
      <c r="J30" s="97"/>
      <c r="K30" s="98">
        <f t="shared" si="2"/>
        <v>32690</v>
      </c>
      <c r="L30" s="99">
        <v>14843.71</v>
      </c>
      <c r="M30" s="110">
        <v>31580.04</v>
      </c>
    </row>
    <row r="31" spans="1:13" ht="15.75" thickBot="1" x14ac:dyDescent="0.3">
      <c r="A31" s="84">
        <f>A21+1</f>
        <v>5</v>
      </c>
      <c r="B31" s="85" t="s">
        <v>260</v>
      </c>
      <c r="C31" s="86">
        <f t="shared" ref="C31:H31" si="6">SUM(C32:C33)</f>
        <v>191235</v>
      </c>
      <c r="D31" s="86">
        <f t="shared" si="6"/>
        <v>0</v>
      </c>
      <c r="E31" s="86">
        <f t="shared" si="6"/>
        <v>0</v>
      </c>
      <c r="F31" s="86">
        <f t="shared" si="6"/>
        <v>0</v>
      </c>
      <c r="G31" s="86">
        <f t="shared" si="6"/>
        <v>8492</v>
      </c>
      <c r="H31" s="86">
        <f t="shared" si="6"/>
        <v>0</v>
      </c>
      <c r="I31" s="86">
        <f>SUM(I32:I33)</f>
        <v>23491</v>
      </c>
      <c r="J31" s="86">
        <f>SUM(J32:J33)</f>
        <v>0</v>
      </c>
      <c r="K31" s="87">
        <f t="shared" si="2"/>
        <v>223218</v>
      </c>
      <c r="L31" s="88">
        <f>SUM(L32:L33)</f>
        <v>109060.84</v>
      </c>
      <c r="M31" s="89">
        <f>SUM(M32:M33)</f>
        <v>226188.89</v>
      </c>
    </row>
    <row r="32" spans="1:13" x14ac:dyDescent="0.25">
      <c r="A32" s="90"/>
      <c r="B32" s="91" t="s">
        <v>261</v>
      </c>
      <c r="C32" s="92">
        <v>176931</v>
      </c>
      <c r="D32" s="92"/>
      <c r="E32" s="92"/>
      <c r="F32" s="92"/>
      <c r="G32" s="92">
        <f>6730+1762</f>
        <v>8492</v>
      </c>
      <c r="H32" s="92"/>
      <c r="I32" s="92">
        <v>27391</v>
      </c>
      <c r="J32" s="92"/>
      <c r="K32" s="93">
        <f t="shared" si="2"/>
        <v>212814</v>
      </c>
      <c r="L32" s="94">
        <v>87255.55</v>
      </c>
      <c r="M32" s="94">
        <v>199807.54</v>
      </c>
    </row>
    <row r="33" spans="1:13" ht="15.75" thickBot="1" x14ac:dyDescent="0.3">
      <c r="A33" s="95"/>
      <c r="B33" s="96" t="s">
        <v>262</v>
      </c>
      <c r="C33" s="97">
        <v>14304</v>
      </c>
      <c r="D33" s="97"/>
      <c r="E33" s="97"/>
      <c r="F33" s="97"/>
      <c r="G33" s="97"/>
      <c r="H33" s="97"/>
      <c r="I33" s="97">
        <v>-3900</v>
      </c>
      <c r="J33" s="97"/>
      <c r="K33" s="98">
        <f t="shared" si="2"/>
        <v>10404</v>
      </c>
      <c r="L33" s="99">
        <v>21805.29</v>
      </c>
      <c r="M33" s="99">
        <v>26381.35</v>
      </c>
    </row>
    <row r="34" spans="1:13" ht="15.75" thickBot="1" x14ac:dyDescent="0.3">
      <c r="A34" s="84">
        <f>A31+1</f>
        <v>6</v>
      </c>
      <c r="B34" s="85" t="s">
        <v>263</v>
      </c>
      <c r="C34" s="86">
        <v>465856</v>
      </c>
      <c r="D34" s="86"/>
      <c r="E34" s="86"/>
      <c r="F34" s="86"/>
      <c r="G34" s="86">
        <v>95000</v>
      </c>
      <c r="H34" s="86"/>
      <c r="I34" s="86">
        <v>10844</v>
      </c>
      <c r="J34" s="86"/>
      <c r="K34" s="87">
        <f t="shared" si="2"/>
        <v>571700</v>
      </c>
      <c r="L34" s="89">
        <v>247524</v>
      </c>
      <c r="M34" s="89">
        <f>542147.23-65862.37</f>
        <v>476284.86</v>
      </c>
    </row>
    <row r="35" spans="1:13" ht="15.75" thickBot="1" x14ac:dyDescent="0.3">
      <c r="A35" s="84">
        <f>A34+1</f>
        <v>7</v>
      </c>
      <c r="B35" s="85" t="s">
        <v>264</v>
      </c>
      <c r="C35" s="86">
        <v>253211</v>
      </c>
      <c r="D35" s="86">
        <v>-50000</v>
      </c>
      <c r="E35" s="86">
        <v>3000</v>
      </c>
      <c r="F35" s="86">
        <v>10844</v>
      </c>
      <c r="G35" s="86"/>
      <c r="H35" s="86"/>
      <c r="I35" s="86">
        <f>-5000+39156-50000</f>
        <v>-15844</v>
      </c>
      <c r="J35" s="86"/>
      <c r="K35" s="87">
        <f t="shared" si="2"/>
        <v>201211</v>
      </c>
      <c r="L35" s="89">
        <v>123719.3</v>
      </c>
      <c r="M35" s="89">
        <v>199752.3</v>
      </c>
    </row>
    <row r="36" spans="1:13" ht="15.75" thickBot="1" x14ac:dyDescent="0.3">
      <c r="A36" s="84">
        <f>A35+1</f>
        <v>8</v>
      </c>
      <c r="B36" s="85" t="s">
        <v>265</v>
      </c>
      <c r="C36" s="86">
        <v>66000</v>
      </c>
      <c r="D36" s="86"/>
      <c r="E36" s="86"/>
      <c r="F36" s="86">
        <v>1000</v>
      </c>
      <c r="G36" s="86"/>
      <c r="H36" s="86"/>
      <c r="I36" s="86">
        <v>-1000</v>
      </c>
      <c r="J36" s="86"/>
      <c r="K36" s="87">
        <f t="shared" si="2"/>
        <v>66000</v>
      </c>
      <c r="L36" s="89">
        <v>42600.58</v>
      </c>
      <c r="M36" s="89">
        <v>67496.02</v>
      </c>
    </row>
    <row r="37" spans="1:13" ht="15.75" thickBot="1" x14ac:dyDescent="0.3">
      <c r="A37" s="84">
        <f>A36+1</f>
        <v>9</v>
      </c>
      <c r="B37" s="85" t="s">
        <v>266</v>
      </c>
      <c r="C37" s="86">
        <f>C38+C39+C40+C41+C44+C45+C46+C47</f>
        <v>4983691</v>
      </c>
      <c r="D37" s="86">
        <f>D38+D39+D40+D41+D44+D45+D46+D47</f>
        <v>0</v>
      </c>
      <c r="E37" s="86">
        <f t="shared" ref="E37:H37" si="7">E38+E39+E40+E41+E44+E45+E46+E47</f>
        <v>0</v>
      </c>
      <c r="F37" s="86">
        <f t="shared" si="7"/>
        <v>77626</v>
      </c>
      <c r="G37" s="86">
        <f t="shared" si="7"/>
        <v>62507</v>
      </c>
      <c r="H37" s="86">
        <f t="shared" si="7"/>
        <v>48000</v>
      </c>
      <c r="I37" s="86">
        <f>I38+I39+I40+I41+I44+I45+I46+I47</f>
        <v>38914</v>
      </c>
      <c r="J37" s="86">
        <f>J38+J39+J40+J41+J44+J45+J46+J47</f>
        <v>0</v>
      </c>
      <c r="K37" s="87">
        <f>K38+K39+K40+K41+K44+K45+K46+K47</f>
        <v>5210738</v>
      </c>
      <c r="L37" s="88">
        <f>L38+L39+L40+L41+L44+L45+L46+L47</f>
        <v>2611176.44</v>
      </c>
      <c r="M37" s="89">
        <f>M38+M39+M40+M41+M44+M45+M46+M47</f>
        <v>5324790.71</v>
      </c>
    </row>
    <row r="38" spans="1:13" x14ac:dyDescent="0.25">
      <c r="A38" s="90"/>
      <c r="B38" s="91" t="s">
        <v>267</v>
      </c>
      <c r="C38" s="111">
        <v>1007601</v>
      </c>
      <c r="D38" s="111"/>
      <c r="E38" s="111"/>
      <c r="F38" s="111"/>
      <c r="G38" s="111">
        <v>50000</v>
      </c>
      <c r="H38" s="111">
        <v>48000</v>
      </c>
      <c r="I38" s="111">
        <f>-2000+45642</f>
        <v>43642</v>
      </c>
      <c r="J38" s="111"/>
      <c r="K38" s="111">
        <f>48000+1101243</f>
        <v>1149243</v>
      </c>
      <c r="L38" s="112">
        <f>527225+13183+40000</f>
        <v>580408</v>
      </c>
      <c r="M38" s="112">
        <f>43285.36+1131793.92</f>
        <v>1175079.28</v>
      </c>
    </row>
    <row r="39" spans="1:13" x14ac:dyDescent="0.25">
      <c r="A39" s="95"/>
      <c r="B39" s="96" t="s">
        <v>268</v>
      </c>
      <c r="C39" s="113">
        <v>2374727</v>
      </c>
      <c r="D39" s="113"/>
      <c r="E39" s="113"/>
      <c r="F39" s="113">
        <v>28662</v>
      </c>
      <c r="G39" s="113"/>
      <c r="H39" s="113"/>
      <c r="I39" s="113">
        <v>7502</v>
      </c>
      <c r="J39" s="113"/>
      <c r="K39" s="113">
        <v>2410891</v>
      </c>
      <c r="L39" s="114">
        <v>1185859.6000000001</v>
      </c>
      <c r="M39" s="114">
        <v>2459773.98</v>
      </c>
    </row>
    <row r="40" spans="1:13" x14ac:dyDescent="0.25">
      <c r="A40" s="95"/>
      <c r="B40" s="96" t="s">
        <v>269</v>
      </c>
      <c r="C40" s="113">
        <v>611084</v>
      </c>
      <c r="D40" s="113"/>
      <c r="E40" s="113"/>
      <c r="F40" s="113"/>
      <c r="G40" s="113"/>
      <c r="H40" s="113"/>
      <c r="I40" s="113"/>
      <c r="J40" s="113"/>
      <c r="K40" s="113">
        <v>611084</v>
      </c>
      <c r="L40" s="114">
        <v>326210</v>
      </c>
      <c r="M40" s="114">
        <v>644882.98</v>
      </c>
    </row>
    <row r="41" spans="1:13" x14ac:dyDescent="0.25">
      <c r="A41" s="95"/>
      <c r="B41" s="96" t="s">
        <v>270</v>
      </c>
      <c r="C41" s="113">
        <f t="shared" ref="C41:H41" si="8">SUM(C42:C43)</f>
        <v>285193</v>
      </c>
      <c r="D41" s="113">
        <f>SUM(D42:D43)</f>
        <v>0</v>
      </c>
      <c r="E41" s="113">
        <f t="shared" si="8"/>
        <v>0</v>
      </c>
      <c r="F41" s="113">
        <f t="shared" si="8"/>
        <v>48964</v>
      </c>
      <c r="G41" s="113">
        <f t="shared" si="8"/>
        <v>0</v>
      </c>
      <c r="H41" s="113">
        <f t="shared" si="8"/>
        <v>0</v>
      </c>
      <c r="I41" s="113">
        <f>SUM(I42:I43)</f>
        <v>-21673</v>
      </c>
      <c r="J41" s="113">
        <f>SUM(J42:J43)</f>
        <v>0</v>
      </c>
      <c r="K41" s="113">
        <f>K42+K43</f>
        <v>312484</v>
      </c>
      <c r="L41" s="114">
        <f>SUM(L42:L43)</f>
        <v>158868</v>
      </c>
      <c r="M41" s="114">
        <f>SUM(M42:M43)</f>
        <v>315548.03000000003</v>
      </c>
    </row>
    <row r="42" spans="1:13" x14ac:dyDescent="0.25">
      <c r="A42" s="95"/>
      <c r="B42" s="105" t="s">
        <v>271</v>
      </c>
      <c r="C42" s="115">
        <v>111855</v>
      </c>
      <c r="D42" s="115"/>
      <c r="E42" s="115"/>
      <c r="F42" s="115"/>
      <c r="G42" s="115"/>
      <c r="H42" s="115"/>
      <c r="I42" s="115">
        <v>22657</v>
      </c>
      <c r="J42" s="115"/>
      <c r="K42" s="115">
        <v>134512</v>
      </c>
      <c r="L42" s="116">
        <v>69882</v>
      </c>
      <c r="M42" s="116">
        <v>135653.89000000001</v>
      </c>
    </row>
    <row r="43" spans="1:13" x14ac:dyDescent="0.25">
      <c r="A43" s="95"/>
      <c r="B43" s="105" t="s">
        <v>272</v>
      </c>
      <c r="C43" s="115">
        <v>173338</v>
      </c>
      <c r="D43" s="115"/>
      <c r="E43" s="115"/>
      <c r="F43" s="115">
        <v>48964</v>
      </c>
      <c r="G43" s="115"/>
      <c r="H43" s="115"/>
      <c r="I43" s="115">
        <v>-44330</v>
      </c>
      <c r="J43" s="115"/>
      <c r="K43" s="115">
        <v>177972</v>
      </c>
      <c r="L43" s="116">
        <v>88986</v>
      </c>
      <c r="M43" s="116">
        <v>179894.14</v>
      </c>
    </row>
    <row r="44" spans="1:13" x14ac:dyDescent="0.25">
      <c r="A44" s="95"/>
      <c r="B44" s="96" t="s">
        <v>273</v>
      </c>
      <c r="C44" s="113">
        <v>217022</v>
      </c>
      <c r="D44" s="113"/>
      <c r="E44" s="113"/>
      <c r="F44" s="113"/>
      <c r="G44" s="113"/>
      <c r="H44" s="113"/>
      <c r="I44" s="113">
        <v>4108</v>
      </c>
      <c r="J44" s="113"/>
      <c r="K44" s="113">
        <f>212280+8850</f>
        <v>221130</v>
      </c>
      <c r="L44" s="114">
        <v>110565</v>
      </c>
      <c r="M44" s="114">
        <f>218509.05+8850</f>
        <v>227359.05</v>
      </c>
    </row>
    <row r="45" spans="1:13" x14ac:dyDescent="0.25">
      <c r="A45" s="95"/>
      <c r="B45" s="96" t="s">
        <v>274</v>
      </c>
      <c r="C45" s="113">
        <v>18302</v>
      </c>
      <c r="D45" s="113"/>
      <c r="E45" s="113"/>
      <c r="F45" s="113"/>
      <c r="G45" s="113">
        <v>-145</v>
      </c>
      <c r="H45" s="113"/>
      <c r="I45" s="113"/>
      <c r="J45" s="113"/>
      <c r="K45" s="113">
        <f t="shared" si="2"/>
        <v>18157</v>
      </c>
      <c r="L45" s="114">
        <v>6743.42</v>
      </c>
      <c r="M45" s="114">
        <v>17232.5</v>
      </c>
    </row>
    <row r="46" spans="1:13" x14ac:dyDescent="0.25">
      <c r="A46" s="95"/>
      <c r="B46" s="96" t="s">
        <v>275</v>
      </c>
      <c r="C46" s="113">
        <v>433451</v>
      </c>
      <c r="D46" s="113"/>
      <c r="E46" s="113"/>
      <c r="F46" s="113"/>
      <c r="G46" s="113"/>
      <c r="H46" s="113"/>
      <c r="I46" s="113"/>
      <c r="J46" s="113"/>
      <c r="K46" s="113">
        <f t="shared" si="2"/>
        <v>433451</v>
      </c>
      <c r="L46" s="114">
        <v>216726</v>
      </c>
      <c r="M46" s="114">
        <v>433451</v>
      </c>
    </row>
    <row r="47" spans="1:13" ht="15.75" thickBot="1" x14ac:dyDescent="0.3">
      <c r="A47" s="95"/>
      <c r="B47" s="96" t="s">
        <v>276</v>
      </c>
      <c r="C47" s="113">
        <v>36311</v>
      </c>
      <c r="D47" s="113"/>
      <c r="E47" s="113"/>
      <c r="F47" s="113"/>
      <c r="G47" s="113">
        <v>12652</v>
      </c>
      <c r="H47" s="113"/>
      <c r="I47" s="113">
        <v>5335</v>
      </c>
      <c r="J47" s="113"/>
      <c r="K47" s="113">
        <f t="shared" si="2"/>
        <v>54298</v>
      </c>
      <c r="L47" s="114">
        <v>25796.42</v>
      </c>
      <c r="M47" s="114">
        <v>51463.89</v>
      </c>
    </row>
    <row r="48" spans="1:13" ht="15.75" thickBot="1" x14ac:dyDescent="0.3">
      <c r="A48" s="84">
        <f>A37+1</f>
        <v>10</v>
      </c>
      <c r="B48" s="85" t="s">
        <v>277</v>
      </c>
      <c r="C48" s="86">
        <f t="shared" ref="C48:H48" si="9">SUM(C49:C50)</f>
        <v>1056697</v>
      </c>
      <c r="D48" s="86">
        <f t="shared" si="9"/>
        <v>173000</v>
      </c>
      <c r="E48" s="86">
        <f t="shared" si="9"/>
        <v>778720</v>
      </c>
      <c r="F48" s="86">
        <f t="shared" si="9"/>
        <v>0</v>
      </c>
      <c r="G48" s="86">
        <f t="shared" si="9"/>
        <v>28921</v>
      </c>
      <c r="H48" s="86">
        <f t="shared" si="9"/>
        <v>0</v>
      </c>
      <c r="I48" s="86">
        <f>SUM(I49:I50)</f>
        <v>2087</v>
      </c>
      <c r="J48" s="86">
        <f>SUM(J49:J50)</f>
        <v>0</v>
      </c>
      <c r="K48" s="87">
        <f>C48+D48+E48+F48+G48+H48+I48+J48</f>
        <v>2039425</v>
      </c>
      <c r="L48" s="88">
        <f>SUM(L49:L50)</f>
        <v>1156698.52</v>
      </c>
      <c r="M48" s="89">
        <f>SUM(M49:M50)</f>
        <v>2021666.2799999998</v>
      </c>
    </row>
    <row r="49" spans="1:13" x14ac:dyDescent="0.25">
      <c r="A49" s="90"/>
      <c r="B49" s="91" t="s">
        <v>278</v>
      </c>
      <c r="C49" s="92">
        <v>1013697</v>
      </c>
      <c r="D49" s="92">
        <v>173000</v>
      </c>
      <c r="E49" s="92">
        <v>778720</v>
      </c>
      <c r="F49" s="92"/>
      <c r="G49" s="92">
        <v>28921</v>
      </c>
      <c r="H49" s="92"/>
      <c r="I49" s="92">
        <v>2087</v>
      </c>
      <c r="J49" s="92"/>
      <c r="K49" s="93">
        <f t="shared" si="2"/>
        <v>1996425</v>
      </c>
      <c r="L49" s="94">
        <v>1116886.52</v>
      </c>
      <c r="M49" s="94">
        <f>1978792.89-128.61</f>
        <v>1978664.2799999998</v>
      </c>
    </row>
    <row r="50" spans="1:13" ht="15.75" thickBot="1" x14ac:dyDescent="0.3">
      <c r="A50" s="95"/>
      <c r="B50" s="96" t="s">
        <v>279</v>
      </c>
      <c r="C50" s="97">
        <v>43000</v>
      </c>
      <c r="D50" s="97"/>
      <c r="E50" s="97"/>
      <c r="F50" s="97"/>
      <c r="G50" s="97"/>
      <c r="H50" s="97"/>
      <c r="I50" s="97"/>
      <c r="J50" s="97"/>
      <c r="K50" s="98">
        <f t="shared" si="2"/>
        <v>43000</v>
      </c>
      <c r="L50" s="99">
        <v>39812</v>
      </c>
      <c r="M50" s="99">
        <v>43002</v>
      </c>
    </row>
    <row r="51" spans="1:13" ht="15.75" thickBot="1" x14ac:dyDescent="0.3">
      <c r="A51" s="84">
        <f>A48+1</f>
        <v>11</v>
      </c>
      <c r="B51" s="85" t="s">
        <v>280</v>
      </c>
      <c r="C51" s="86">
        <f t="shared" ref="C51:H51" si="10">C52+C53</f>
        <v>314912</v>
      </c>
      <c r="D51" s="86">
        <f t="shared" si="10"/>
        <v>1750000</v>
      </c>
      <c r="E51" s="86">
        <f t="shared" si="10"/>
        <v>-1750000</v>
      </c>
      <c r="F51" s="86">
        <f t="shared" si="10"/>
        <v>31953</v>
      </c>
      <c r="G51" s="86">
        <f t="shared" si="10"/>
        <v>0</v>
      </c>
      <c r="H51" s="86">
        <f t="shared" si="10"/>
        <v>0</v>
      </c>
      <c r="I51" s="86">
        <f>I52+I53</f>
        <v>12200</v>
      </c>
      <c r="J51" s="86">
        <f>J52+J53</f>
        <v>0</v>
      </c>
      <c r="K51" s="87">
        <f t="shared" si="2"/>
        <v>359065</v>
      </c>
      <c r="L51" s="88">
        <f>L52+L53</f>
        <v>173884</v>
      </c>
      <c r="M51" s="89">
        <f>M52+M53</f>
        <v>344192.46</v>
      </c>
    </row>
    <row r="52" spans="1:13" x14ac:dyDescent="0.25">
      <c r="A52" s="90"/>
      <c r="B52" s="91" t="s">
        <v>281</v>
      </c>
      <c r="C52" s="92">
        <v>306912</v>
      </c>
      <c r="D52" s="92">
        <v>1750000</v>
      </c>
      <c r="E52" s="92">
        <v>-1750000</v>
      </c>
      <c r="F52" s="92">
        <v>28953</v>
      </c>
      <c r="G52" s="92"/>
      <c r="H52" s="92"/>
      <c r="I52" s="92">
        <v>12200</v>
      </c>
      <c r="J52" s="92"/>
      <c r="K52" s="93">
        <f t="shared" si="2"/>
        <v>348065</v>
      </c>
      <c r="L52" s="94">
        <v>165634</v>
      </c>
      <c r="M52" s="94">
        <v>331552.96000000002</v>
      </c>
    </row>
    <row r="53" spans="1:13" ht="15.75" thickBot="1" x14ac:dyDescent="0.3">
      <c r="A53" s="95"/>
      <c r="B53" s="96" t="s">
        <v>282</v>
      </c>
      <c r="C53" s="97">
        <v>8000</v>
      </c>
      <c r="D53" s="97"/>
      <c r="E53" s="97"/>
      <c r="F53" s="97">
        <v>3000</v>
      </c>
      <c r="G53" s="97"/>
      <c r="H53" s="97"/>
      <c r="I53" s="97"/>
      <c r="J53" s="97"/>
      <c r="K53" s="98">
        <f t="shared" si="2"/>
        <v>11000</v>
      </c>
      <c r="L53" s="99">
        <v>8250</v>
      </c>
      <c r="M53" s="99">
        <v>12639.5</v>
      </c>
    </row>
    <row r="54" spans="1:13" ht="15.75" thickBot="1" x14ac:dyDescent="0.3">
      <c r="A54" s="84">
        <f>A51+1</f>
        <v>12</v>
      </c>
      <c r="B54" s="85" t="s">
        <v>283</v>
      </c>
      <c r="C54" s="86">
        <f t="shared" ref="C54:H54" si="11">SUM(C55:C57)</f>
        <v>2731844</v>
      </c>
      <c r="D54" s="86">
        <f t="shared" si="11"/>
        <v>0</v>
      </c>
      <c r="E54" s="86">
        <f t="shared" si="11"/>
        <v>118079</v>
      </c>
      <c r="F54" s="86">
        <f t="shared" si="11"/>
        <v>-49442</v>
      </c>
      <c r="G54" s="86">
        <f>SUM(G55:G57)</f>
        <v>-1354783</v>
      </c>
      <c r="H54" s="86">
        <f t="shared" si="11"/>
        <v>503901</v>
      </c>
      <c r="I54" s="86">
        <f>SUM(I55:I57)</f>
        <v>3750</v>
      </c>
      <c r="J54" s="86">
        <f>SUM(J55:J57)</f>
        <v>0</v>
      </c>
      <c r="K54" s="87">
        <f>C54+D54+E54+F54+G54+H54+I54+J54</f>
        <v>1953349</v>
      </c>
      <c r="L54" s="88">
        <f>SUM(L55:L57)</f>
        <v>174074.3</v>
      </c>
      <c r="M54" s="89">
        <f>SUM(M55:M57)</f>
        <v>1141167.6299999999</v>
      </c>
    </row>
    <row r="55" spans="1:13" x14ac:dyDescent="0.25">
      <c r="A55" s="90"/>
      <c r="B55" s="117" t="s">
        <v>284</v>
      </c>
      <c r="C55" s="92">
        <v>170364</v>
      </c>
      <c r="D55" s="92"/>
      <c r="E55" s="92"/>
      <c r="F55" s="92"/>
      <c r="G55" s="92"/>
      <c r="H55" s="92">
        <v>535201</v>
      </c>
      <c r="I55" s="92">
        <v>3000</v>
      </c>
      <c r="J55" s="92"/>
      <c r="K55" s="93">
        <f t="shared" si="2"/>
        <v>708565</v>
      </c>
      <c r="L55" s="94">
        <v>89205</v>
      </c>
      <c r="M55" s="94">
        <v>705495.6</v>
      </c>
    </row>
    <row r="56" spans="1:13" x14ac:dyDescent="0.25">
      <c r="A56" s="95"/>
      <c r="B56" s="118" t="s">
        <v>285</v>
      </c>
      <c r="C56" s="101">
        <f>151477+10917</f>
        <v>162394</v>
      </c>
      <c r="D56" s="100"/>
      <c r="E56" s="100"/>
      <c r="F56" s="100"/>
      <c r="G56" s="100">
        <v>-610</v>
      </c>
      <c r="H56" s="100"/>
      <c r="I56" s="101">
        <f>750</f>
        <v>750</v>
      </c>
      <c r="J56" s="100"/>
      <c r="K56" s="101">
        <f t="shared" si="2"/>
        <v>162534</v>
      </c>
      <c r="L56" s="102">
        <v>84369.3</v>
      </c>
      <c r="M56" s="102">
        <v>161296.23000000001</v>
      </c>
    </row>
    <row r="57" spans="1:13" ht="15.75" thickBot="1" x14ac:dyDescent="0.3">
      <c r="A57" s="90"/>
      <c r="B57" s="118" t="s">
        <v>286</v>
      </c>
      <c r="C57" s="92">
        <f>2059086+340000</f>
        <v>2399086</v>
      </c>
      <c r="D57" s="92"/>
      <c r="E57" s="92">
        <v>118079</v>
      </c>
      <c r="F57" s="92">
        <v>-49442</v>
      </c>
      <c r="G57" s="92">
        <v>-1354173</v>
      </c>
      <c r="H57" s="92">
        <v>-31300</v>
      </c>
      <c r="I57" s="92"/>
      <c r="J57" s="92"/>
      <c r="K57" s="93">
        <f t="shared" si="2"/>
        <v>1082250</v>
      </c>
      <c r="L57" s="94">
        <v>500</v>
      </c>
      <c r="M57" s="94">
        <v>274375.8</v>
      </c>
    </row>
    <row r="58" spans="1:13" ht="15.75" thickBot="1" x14ac:dyDescent="0.3">
      <c r="A58" s="84">
        <f>A54+1</f>
        <v>13</v>
      </c>
      <c r="B58" s="119" t="s">
        <v>287</v>
      </c>
      <c r="C58" s="86">
        <f t="shared" ref="C58:H58" si="12">SUM(C59:C61)</f>
        <v>375933</v>
      </c>
      <c r="D58" s="86">
        <f t="shared" si="12"/>
        <v>0</v>
      </c>
      <c r="E58" s="86">
        <f t="shared" si="12"/>
        <v>0</v>
      </c>
      <c r="F58" s="86">
        <f t="shared" si="12"/>
        <v>15381</v>
      </c>
      <c r="G58" s="86">
        <f t="shared" si="12"/>
        <v>45107</v>
      </c>
      <c r="H58" s="86">
        <f t="shared" si="12"/>
        <v>0</v>
      </c>
      <c r="I58" s="86">
        <f>SUM(I59:I61)</f>
        <v>18471</v>
      </c>
      <c r="J58" s="86">
        <f>SUM(J59:J61)</f>
        <v>0</v>
      </c>
      <c r="K58" s="87">
        <f t="shared" si="2"/>
        <v>454892</v>
      </c>
      <c r="L58" s="88">
        <f>SUM(L59:L61)</f>
        <v>240782.07999999999</v>
      </c>
      <c r="M58" s="89">
        <f>SUM(M59:M61)</f>
        <v>430802.37000000005</v>
      </c>
    </row>
    <row r="59" spans="1:13" x14ac:dyDescent="0.25">
      <c r="A59" s="90"/>
      <c r="B59" s="117" t="s">
        <v>288</v>
      </c>
      <c r="C59" s="92">
        <v>362916</v>
      </c>
      <c r="D59" s="92"/>
      <c r="E59" s="92">
        <v>0</v>
      </c>
      <c r="F59" s="92">
        <v>3581</v>
      </c>
      <c r="G59" s="92">
        <v>54145</v>
      </c>
      <c r="H59" s="92"/>
      <c r="I59" s="92">
        <f>3335+50000-40000</f>
        <v>13335</v>
      </c>
      <c r="J59" s="92"/>
      <c r="K59" s="93">
        <f t="shared" si="2"/>
        <v>433977</v>
      </c>
      <c r="L59" s="94">
        <v>217451.11</v>
      </c>
      <c r="M59" s="94">
        <v>382884.84</v>
      </c>
    </row>
    <row r="60" spans="1:13" x14ac:dyDescent="0.25">
      <c r="A60" s="95"/>
      <c r="B60" s="118" t="s">
        <v>289</v>
      </c>
      <c r="C60" s="97"/>
      <c r="D60" s="97"/>
      <c r="E60" s="97"/>
      <c r="F60" s="97">
        <v>11800</v>
      </c>
      <c r="G60" s="97">
        <v>-9800</v>
      </c>
      <c r="H60" s="97"/>
      <c r="I60" s="97">
        <v>4900</v>
      </c>
      <c r="J60" s="97"/>
      <c r="K60" s="98">
        <f t="shared" si="2"/>
        <v>6900</v>
      </c>
      <c r="L60" s="99">
        <v>2505</v>
      </c>
      <c r="M60" s="99">
        <v>7278.52</v>
      </c>
    </row>
    <row r="61" spans="1:13" ht="15.75" thickBot="1" x14ac:dyDescent="0.3">
      <c r="A61" s="95"/>
      <c r="B61" s="120" t="s">
        <v>290</v>
      </c>
      <c r="C61" s="97">
        <f>103017-90000</f>
        <v>13017</v>
      </c>
      <c r="D61" s="97"/>
      <c r="E61" s="97"/>
      <c r="F61" s="97"/>
      <c r="G61" s="97">
        <v>762</v>
      </c>
      <c r="H61" s="97"/>
      <c r="I61" s="97">
        <f>236-90998+236+1000-200-25-13+90000</f>
        <v>236</v>
      </c>
      <c r="J61" s="97"/>
      <c r="K61" s="98">
        <f>C61+D61+E61+F61+G61+H61+I61+J61</f>
        <v>14015</v>
      </c>
      <c r="L61" s="99">
        <v>20825.97</v>
      </c>
      <c r="M61" s="99">
        <v>40639.01</v>
      </c>
    </row>
    <row r="62" spans="1:13" ht="15.75" thickBot="1" x14ac:dyDescent="0.3">
      <c r="A62" s="84">
        <f>A58+1</f>
        <v>14</v>
      </c>
      <c r="B62" s="121" t="s">
        <v>291</v>
      </c>
      <c r="C62" s="86">
        <f t="shared" ref="C62:H62" si="13">C63+C66+C69+C73+C74</f>
        <v>619327</v>
      </c>
      <c r="D62" s="86">
        <f t="shared" si="13"/>
        <v>0</v>
      </c>
      <c r="E62" s="86">
        <f t="shared" si="13"/>
        <v>0</v>
      </c>
      <c r="F62" s="86">
        <f t="shared" si="13"/>
        <v>0</v>
      </c>
      <c r="G62" s="86">
        <f t="shared" si="13"/>
        <v>42573</v>
      </c>
      <c r="H62" s="86">
        <f t="shared" si="13"/>
        <v>0</v>
      </c>
      <c r="I62" s="86">
        <f>I63+I66+I69+I73+I74</f>
        <v>88592</v>
      </c>
      <c r="J62" s="86">
        <f>J63+J66+J69+J73+J74</f>
        <v>0</v>
      </c>
      <c r="K62" s="87">
        <f>K63+K66+K69+K73+K74</f>
        <v>750492</v>
      </c>
      <c r="L62" s="88">
        <f>L63+L66+L69+L73+L74</f>
        <v>388332.41</v>
      </c>
      <c r="M62" s="89">
        <f>M63+M66+M69+M73+M74</f>
        <v>791657.4</v>
      </c>
    </row>
    <row r="63" spans="1:13" x14ac:dyDescent="0.25">
      <c r="A63" s="122"/>
      <c r="B63" s="123" t="s">
        <v>292</v>
      </c>
      <c r="C63" s="124">
        <f t="shared" ref="C63:H63" si="14">SUM(C64:C65)</f>
        <v>187062</v>
      </c>
      <c r="D63" s="124">
        <f t="shared" si="14"/>
        <v>0</v>
      </c>
      <c r="E63" s="124">
        <f t="shared" si="14"/>
        <v>0</v>
      </c>
      <c r="F63" s="124">
        <f t="shared" si="14"/>
        <v>0</v>
      </c>
      <c r="G63" s="124">
        <f t="shared" si="14"/>
        <v>28692</v>
      </c>
      <c r="H63" s="124">
        <f t="shared" si="14"/>
        <v>0</v>
      </c>
      <c r="I63" s="124">
        <f>SUM(I64:I65)</f>
        <v>11200</v>
      </c>
      <c r="J63" s="124">
        <f>SUM(J64:J65)</f>
        <v>0</v>
      </c>
      <c r="K63" s="111">
        <f>K64+K65</f>
        <v>226954</v>
      </c>
      <c r="L63" s="125">
        <f>SUM(L64:L65)</f>
        <v>97032.97</v>
      </c>
      <c r="M63" s="112">
        <f>SUM(M64:M65)</f>
        <v>215000.7</v>
      </c>
    </row>
    <row r="64" spans="1:13" x14ac:dyDescent="0.25">
      <c r="A64" s="126"/>
      <c r="B64" s="127" t="s">
        <v>293</v>
      </c>
      <c r="C64" s="100">
        <v>48134</v>
      </c>
      <c r="D64" s="100"/>
      <c r="E64" s="100"/>
      <c r="F64" s="100"/>
      <c r="G64" s="100">
        <v>15104</v>
      </c>
      <c r="H64" s="100"/>
      <c r="I64" s="100">
        <v>4500</v>
      </c>
      <c r="J64" s="100"/>
      <c r="K64" s="101">
        <f t="shared" si="2"/>
        <v>67738</v>
      </c>
      <c r="L64" s="102">
        <v>25929.200000000001</v>
      </c>
      <c r="M64" s="102">
        <v>67235.89</v>
      </c>
    </row>
    <row r="65" spans="1:13" x14ac:dyDescent="0.25">
      <c r="A65" s="126"/>
      <c r="B65" s="128" t="s">
        <v>294</v>
      </c>
      <c r="C65" s="100">
        <v>138928</v>
      </c>
      <c r="D65" s="100"/>
      <c r="E65" s="100"/>
      <c r="F65" s="100"/>
      <c r="G65" s="100">
        <v>13588</v>
      </c>
      <c r="H65" s="100"/>
      <c r="I65" s="100">
        <v>6700</v>
      </c>
      <c r="J65" s="100"/>
      <c r="K65" s="101">
        <f t="shared" si="2"/>
        <v>159216</v>
      </c>
      <c r="L65" s="102">
        <v>71103.77</v>
      </c>
      <c r="M65" s="102">
        <f>163902.8-16137.99</f>
        <v>147764.81</v>
      </c>
    </row>
    <row r="66" spans="1:13" x14ac:dyDescent="0.25">
      <c r="A66" s="126"/>
      <c r="B66" s="129" t="s">
        <v>295</v>
      </c>
      <c r="C66" s="130">
        <f t="shared" ref="C66:H66" si="15">SUM(C67:C68)</f>
        <v>126158</v>
      </c>
      <c r="D66" s="130">
        <f t="shared" si="15"/>
        <v>0</v>
      </c>
      <c r="E66" s="130">
        <f t="shared" si="15"/>
        <v>0</v>
      </c>
      <c r="F66" s="130">
        <f t="shared" si="15"/>
        <v>0</v>
      </c>
      <c r="G66" s="130">
        <f t="shared" si="15"/>
        <v>1274</v>
      </c>
      <c r="H66" s="130">
        <f t="shared" si="15"/>
        <v>0</v>
      </c>
      <c r="I66" s="130">
        <f>SUM(I67:I68)</f>
        <v>0</v>
      </c>
      <c r="J66" s="130">
        <f>SUM(J67:J68)</f>
        <v>0</v>
      </c>
      <c r="K66" s="113">
        <f>K67+K68</f>
        <v>127432</v>
      </c>
      <c r="L66" s="131">
        <f>SUM(L67:L68)</f>
        <v>16164.41</v>
      </c>
      <c r="M66" s="114">
        <f>M67+M68</f>
        <v>121299.70999999999</v>
      </c>
    </row>
    <row r="67" spans="1:13" x14ac:dyDescent="0.25">
      <c r="A67" s="126"/>
      <c r="B67" s="127" t="s">
        <v>296</v>
      </c>
      <c r="C67" s="100">
        <v>92992</v>
      </c>
      <c r="D67" s="100"/>
      <c r="E67" s="100"/>
      <c r="F67" s="100"/>
      <c r="G67" s="100"/>
      <c r="H67" s="100"/>
      <c r="I67" s="100"/>
      <c r="J67" s="100"/>
      <c r="K67" s="101">
        <f t="shared" si="2"/>
        <v>92992</v>
      </c>
      <c r="L67" s="102"/>
      <c r="M67" s="102">
        <v>85074.98</v>
      </c>
    </row>
    <row r="68" spans="1:13" x14ac:dyDescent="0.25">
      <c r="A68" s="126"/>
      <c r="B68" s="132" t="s">
        <v>297</v>
      </c>
      <c r="C68" s="100">
        <v>33166</v>
      </c>
      <c r="D68" s="100"/>
      <c r="E68" s="100"/>
      <c r="F68" s="100"/>
      <c r="G68" s="100">
        <v>1274</v>
      </c>
      <c r="H68" s="100"/>
      <c r="I68" s="100"/>
      <c r="J68" s="100"/>
      <c r="K68" s="101">
        <f t="shared" si="2"/>
        <v>34440</v>
      </c>
      <c r="L68" s="102">
        <v>16164.41</v>
      </c>
      <c r="M68" s="102">
        <v>36224.730000000003</v>
      </c>
    </row>
    <row r="69" spans="1:13" x14ac:dyDescent="0.25">
      <c r="A69" s="126"/>
      <c r="B69" s="129" t="s">
        <v>298</v>
      </c>
      <c r="C69" s="130">
        <f t="shared" ref="C69:H69" si="16">SUM(C70:C72)</f>
        <v>255124</v>
      </c>
      <c r="D69" s="130">
        <f t="shared" si="16"/>
        <v>0</v>
      </c>
      <c r="E69" s="130">
        <f t="shared" si="16"/>
        <v>0</v>
      </c>
      <c r="F69" s="130">
        <f t="shared" si="16"/>
        <v>0</v>
      </c>
      <c r="G69" s="130">
        <f t="shared" si="16"/>
        <v>0</v>
      </c>
      <c r="H69" s="130">
        <f t="shared" si="16"/>
        <v>0</v>
      </c>
      <c r="I69" s="130">
        <f>SUM(I70:I72)</f>
        <v>67792</v>
      </c>
      <c r="J69" s="130">
        <f>SUM(J70:J72)</f>
        <v>0</v>
      </c>
      <c r="K69" s="113">
        <f>K70+K71+K72</f>
        <v>322916</v>
      </c>
      <c r="L69" s="131">
        <f>SUM(L70:L72)</f>
        <v>247921.37</v>
      </c>
      <c r="M69" s="114">
        <f>SUM(M70:M72)</f>
        <v>397591.56999999995</v>
      </c>
    </row>
    <row r="70" spans="1:13" ht="15.75" thickBot="1" x14ac:dyDescent="0.3">
      <c r="A70" s="126"/>
      <c r="B70" s="127" t="s">
        <v>299</v>
      </c>
      <c r="C70" s="100">
        <f>7000+192900</f>
        <v>199900</v>
      </c>
      <c r="D70" s="100"/>
      <c r="E70" s="100"/>
      <c r="F70" s="100"/>
      <c r="G70" s="100"/>
      <c r="H70" s="100"/>
      <c r="I70" s="133">
        <v>69623</v>
      </c>
      <c r="J70" s="100"/>
      <c r="K70" s="101">
        <f t="shared" ref="K70:K73" si="17">C70+D70+E70+F70+G70+H70+I70+J70</f>
        <v>269523</v>
      </c>
      <c r="L70" s="102">
        <f>2281.44+216825.74</f>
        <v>219107.18</v>
      </c>
      <c r="M70" s="102">
        <f>4327.68+334767.16</f>
        <v>339094.83999999997</v>
      </c>
    </row>
    <row r="71" spans="1:13" x14ac:dyDescent="0.25">
      <c r="A71" s="126"/>
      <c r="B71" s="127" t="s">
        <v>300</v>
      </c>
      <c r="C71" s="100">
        <v>35000</v>
      </c>
      <c r="D71" s="100"/>
      <c r="E71" s="100"/>
      <c r="F71" s="100"/>
      <c r="G71" s="100"/>
      <c r="H71" s="100"/>
      <c r="I71" s="100">
        <v>7819</v>
      </c>
      <c r="J71" s="100"/>
      <c r="K71" s="101">
        <v>42819</v>
      </c>
      <c r="L71" s="102">
        <v>28150.19</v>
      </c>
      <c r="M71" s="102">
        <f>5086.71+42819.22</f>
        <v>47905.93</v>
      </c>
    </row>
    <row r="72" spans="1:13" x14ac:dyDescent="0.25">
      <c r="A72" s="126"/>
      <c r="B72" s="128" t="s">
        <v>301</v>
      </c>
      <c r="C72" s="100">
        <v>20224</v>
      </c>
      <c r="D72" s="100"/>
      <c r="E72" s="100"/>
      <c r="F72" s="100"/>
      <c r="G72" s="100"/>
      <c r="H72" s="100"/>
      <c r="I72" s="100">
        <v>-9650</v>
      </c>
      <c r="J72" s="100"/>
      <c r="K72" s="101">
        <f>979+9595</f>
        <v>10574</v>
      </c>
      <c r="L72" s="102">
        <v>664</v>
      </c>
      <c r="M72" s="102">
        <f>996+9594.8</f>
        <v>10590.8</v>
      </c>
    </row>
    <row r="73" spans="1:13" x14ac:dyDescent="0.25">
      <c r="A73" s="126"/>
      <c r="B73" s="129" t="s">
        <v>302</v>
      </c>
      <c r="C73" s="130">
        <v>50983</v>
      </c>
      <c r="D73" s="130"/>
      <c r="E73" s="130"/>
      <c r="F73" s="130"/>
      <c r="G73" s="130">
        <v>12607</v>
      </c>
      <c r="H73" s="130"/>
      <c r="I73" s="130">
        <v>9600</v>
      </c>
      <c r="J73" s="130"/>
      <c r="K73" s="113">
        <f t="shared" si="17"/>
        <v>73190</v>
      </c>
      <c r="L73" s="114">
        <v>27213.66</v>
      </c>
      <c r="M73" s="114">
        <v>57765.42</v>
      </c>
    </row>
    <row r="74" spans="1:13" ht="15.75" thickBot="1" x14ac:dyDescent="0.3">
      <c r="A74" s="134"/>
      <c r="B74" s="135"/>
      <c r="C74" s="133"/>
      <c r="D74" s="133"/>
      <c r="E74" s="133"/>
      <c r="F74" s="133"/>
      <c r="G74" s="133"/>
      <c r="H74" s="133"/>
      <c r="I74" s="133"/>
      <c r="J74" s="133"/>
      <c r="K74" s="136"/>
      <c r="L74" s="137"/>
      <c r="M74" s="137"/>
    </row>
  </sheetData>
  <mergeCells count="2">
    <mergeCell ref="A1:B2"/>
    <mergeCell ref="C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workbookViewId="0">
      <selection activeCell="Q11" sqref="Q11"/>
    </sheetView>
  </sheetViews>
  <sheetFormatPr defaultRowHeight="15" x14ac:dyDescent="0.25"/>
  <cols>
    <col min="2" max="2" width="50.85546875" customWidth="1"/>
    <col min="5" max="5" width="11.28515625" customWidth="1"/>
    <col min="6" max="11" width="11.7109375" customWidth="1"/>
    <col min="12" max="12" width="11" hidden="1" customWidth="1"/>
    <col min="13" max="15" width="11.28515625" hidden="1" customWidth="1"/>
  </cols>
  <sheetData>
    <row r="1" spans="1:15" ht="15.75" thickBot="1" x14ac:dyDescent="0.3">
      <c r="A1" s="225" t="s">
        <v>219</v>
      </c>
      <c r="B1" s="226"/>
      <c r="C1" s="244" t="s">
        <v>527</v>
      </c>
      <c r="D1" s="244"/>
      <c r="E1" s="244"/>
      <c r="F1" s="244" t="s">
        <v>528</v>
      </c>
      <c r="G1" s="244"/>
      <c r="H1" s="244"/>
      <c r="I1" s="244" t="s">
        <v>529</v>
      </c>
      <c r="J1" s="244"/>
      <c r="K1" s="244"/>
      <c r="L1" s="298" t="s">
        <v>568</v>
      </c>
      <c r="M1" s="232" t="s">
        <v>565</v>
      </c>
      <c r="N1" s="232" t="s">
        <v>566</v>
      </c>
      <c r="O1" s="234" t="s">
        <v>567</v>
      </c>
    </row>
    <row r="2" spans="1:15" ht="24.75" thickBot="1" x14ac:dyDescent="0.3">
      <c r="A2" s="242"/>
      <c r="B2" s="243"/>
      <c r="C2" s="166" t="s">
        <v>530</v>
      </c>
      <c r="D2" s="78" t="s">
        <v>531</v>
      </c>
      <c r="E2" s="167" t="s">
        <v>532</v>
      </c>
      <c r="F2" s="166" t="s">
        <v>530</v>
      </c>
      <c r="G2" s="78" t="s">
        <v>531</v>
      </c>
      <c r="H2" s="167" t="s">
        <v>532</v>
      </c>
      <c r="I2" s="166" t="s">
        <v>530</v>
      </c>
      <c r="J2" s="78" t="s">
        <v>531</v>
      </c>
      <c r="K2" s="167" t="s">
        <v>532</v>
      </c>
      <c r="L2" s="299"/>
      <c r="M2" s="233"/>
      <c r="N2" s="233"/>
      <c r="O2" s="235"/>
    </row>
    <row r="3" spans="1:15" ht="15.75" thickBot="1" x14ac:dyDescent="0.3">
      <c r="A3" s="79"/>
      <c r="B3" s="80" t="s">
        <v>232</v>
      </c>
      <c r="C3" s="168">
        <v>9977419</v>
      </c>
      <c r="D3" s="169">
        <v>2384595</v>
      </c>
      <c r="E3" s="170">
        <v>12362014</v>
      </c>
      <c r="F3" s="168">
        <v>10093716</v>
      </c>
      <c r="G3" s="169">
        <v>500000</v>
      </c>
      <c r="H3" s="170">
        <v>10593716</v>
      </c>
      <c r="I3" s="168">
        <v>10293074</v>
      </c>
      <c r="J3" s="169">
        <v>500000</v>
      </c>
      <c r="K3" s="170">
        <v>10793074</v>
      </c>
      <c r="L3" s="300"/>
      <c r="M3" s="214">
        <f>E3</f>
        <v>12362014</v>
      </c>
      <c r="N3" s="214">
        <f>H3</f>
        <v>10593716</v>
      </c>
      <c r="O3" s="215">
        <f>K3</f>
        <v>10793074</v>
      </c>
    </row>
    <row r="4" spans="1:15" ht="15.75" thickBot="1" x14ac:dyDescent="0.3">
      <c r="A4" s="84">
        <v>1</v>
      </c>
      <c r="B4" s="85" t="s">
        <v>233</v>
      </c>
      <c r="C4" s="86">
        <v>457573</v>
      </c>
      <c r="D4" s="87">
        <v>12000</v>
      </c>
      <c r="E4" s="171">
        <v>469573</v>
      </c>
      <c r="F4" s="86">
        <v>475254</v>
      </c>
      <c r="G4" s="87">
        <v>0</v>
      </c>
      <c r="H4" s="171">
        <v>475254</v>
      </c>
      <c r="I4" s="86">
        <v>486256</v>
      </c>
      <c r="J4" s="87">
        <v>0</v>
      </c>
      <c r="K4" s="171">
        <v>486256</v>
      </c>
      <c r="L4" s="301">
        <v>501559</v>
      </c>
      <c r="M4" s="212">
        <f t="shared" ref="M4:M67" si="0">E4</f>
        <v>469573</v>
      </c>
      <c r="N4" s="212">
        <f t="shared" ref="N4:N67" si="1">H4</f>
        <v>475254</v>
      </c>
      <c r="O4" s="213">
        <f t="shared" ref="O4:O67" si="2">K4</f>
        <v>486256</v>
      </c>
    </row>
    <row r="5" spans="1:15" x14ac:dyDescent="0.25">
      <c r="A5" s="236"/>
      <c r="B5" s="91" t="s">
        <v>234</v>
      </c>
      <c r="C5" s="92">
        <v>123711</v>
      </c>
      <c r="D5" s="93">
        <v>0</v>
      </c>
      <c r="E5" s="172">
        <v>123711</v>
      </c>
      <c r="F5" s="92">
        <v>127122</v>
      </c>
      <c r="G5" s="93">
        <v>0</v>
      </c>
      <c r="H5" s="172">
        <v>127122</v>
      </c>
      <c r="I5" s="92">
        <v>130636</v>
      </c>
      <c r="J5" s="93">
        <v>0</v>
      </c>
      <c r="K5" s="172">
        <v>130636</v>
      </c>
      <c r="L5" s="302">
        <v>122835</v>
      </c>
      <c r="M5" s="208">
        <f t="shared" si="0"/>
        <v>123711</v>
      </c>
      <c r="N5" s="208">
        <f t="shared" si="1"/>
        <v>127122</v>
      </c>
      <c r="O5" s="208">
        <f t="shared" si="2"/>
        <v>130636</v>
      </c>
    </row>
    <row r="6" spans="1:15" x14ac:dyDescent="0.25">
      <c r="A6" s="237"/>
      <c r="B6" s="96" t="s">
        <v>235</v>
      </c>
      <c r="C6" s="97">
        <v>52183</v>
      </c>
      <c r="D6" s="98">
        <v>12000</v>
      </c>
      <c r="E6" s="173">
        <v>64183</v>
      </c>
      <c r="F6" s="97">
        <v>53749</v>
      </c>
      <c r="G6" s="98">
        <v>0</v>
      </c>
      <c r="H6" s="173">
        <v>53749</v>
      </c>
      <c r="I6" s="97">
        <v>55361</v>
      </c>
      <c r="J6" s="98">
        <v>0</v>
      </c>
      <c r="K6" s="173">
        <v>55361</v>
      </c>
      <c r="L6" s="303">
        <v>105984</v>
      </c>
      <c r="M6" s="207">
        <f t="shared" si="0"/>
        <v>64183</v>
      </c>
      <c r="N6" s="207">
        <f t="shared" si="1"/>
        <v>53749</v>
      </c>
      <c r="O6" s="207">
        <f t="shared" si="2"/>
        <v>55361</v>
      </c>
    </row>
    <row r="7" spans="1:15" x14ac:dyDescent="0.25">
      <c r="A7" s="237"/>
      <c r="B7" s="96" t="s">
        <v>236</v>
      </c>
      <c r="C7" s="97">
        <v>236753</v>
      </c>
      <c r="D7" s="98">
        <v>0</v>
      </c>
      <c r="E7" s="173">
        <v>236753</v>
      </c>
      <c r="F7" s="97">
        <v>248110</v>
      </c>
      <c r="G7" s="98">
        <v>0</v>
      </c>
      <c r="H7" s="173">
        <v>248110</v>
      </c>
      <c r="I7" s="97">
        <v>252598</v>
      </c>
      <c r="J7" s="98">
        <v>0</v>
      </c>
      <c r="K7" s="173">
        <v>252598</v>
      </c>
      <c r="L7" s="303">
        <v>229118</v>
      </c>
      <c r="M7" s="207">
        <f t="shared" si="0"/>
        <v>236753</v>
      </c>
      <c r="N7" s="207">
        <f t="shared" si="1"/>
        <v>248110</v>
      </c>
      <c r="O7" s="207">
        <f t="shared" si="2"/>
        <v>252598</v>
      </c>
    </row>
    <row r="8" spans="1:15" ht="15.75" thickBot="1" x14ac:dyDescent="0.3">
      <c r="A8" s="238"/>
      <c r="B8" s="96" t="s">
        <v>237</v>
      </c>
      <c r="C8" s="97">
        <v>44926</v>
      </c>
      <c r="D8" s="98">
        <v>0</v>
      </c>
      <c r="E8" s="173">
        <v>44926</v>
      </c>
      <c r="F8" s="97">
        <v>46273</v>
      </c>
      <c r="G8" s="98">
        <v>0</v>
      </c>
      <c r="H8" s="173">
        <v>46273</v>
      </c>
      <c r="I8" s="97">
        <v>47661</v>
      </c>
      <c r="J8" s="98">
        <v>0</v>
      </c>
      <c r="K8" s="173">
        <v>47661</v>
      </c>
      <c r="L8" s="304">
        <v>43622</v>
      </c>
      <c r="M8" s="209">
        <f t="shared" si="0"/>
        <v>44926</v>
      </c>
      <c r="N8" s="209">
        <f t="shared" si="1"/>
        <v>46273</v>
      </c>
      <c r="O8" s="209">
        <f t="shared" si="2"/>
        <v>47661</v>
      </c>
    </row>
    <row r="9" spans="1:15" ht="15.75" thickBot="1" x14ac:dyDescent="0.3">
      <c r="A9" s="84">
        <f>A4+1</f>
        <v>2</v>
      </c>
      <c r="B9" s="85" t="s">
        <v>238</v>
      </c>
      <c r="C9" s="86">
        <v>103133</v>
      </c>
      <c r="D9" s="87">
        <v>28578</v>
      </c>
      <c r="E9" s="171">
        <v>131711</v>
      </c>
      <c r="F9" s="86">
        <v>99104</v>
      </c>
      <c r="G9" s="87">
        <v>0</v>
      </c>
      <c r="H9" s="171">
        <v>99104</v>
      </c>
      <c r="I9" s="86">
        <v>100103</v>
      </c>
      <c r="J9" s="87">
        <v>0</v>
      </c>
      <c r="K9" s="171">
        <v>100103</v>
      </c>
      <c r="L9" s="305">
        <v>101545</v>
      </c>
      <c r="M9" s="210">
        <f t="shared" si="0"/>
        <v>131711</v>
      </c>
      <c r="N9" s="210">
        <f t="shared" si="1"/>
        <v>99104</v>
      </c>
      <c r="O9" s="211">
        <f t="shared" si="2"/>
        <v>100103</v>
      </c>
    </row>
    <row r="10" spans="1:15" x14ac:dyDescent="0.25">
      <c r="A10" s="236"/>
      <c r="B10" s="117" t="s">
        <v>239</v>
      </c>
      <c r="C10" s="174">
        <v>29000</v>
      </c>
      <c r="D10" s="175">
        <v>0</v>
      </c>
      <c r="E10" s="176">
        <v>29000</v>
      </c>
      <c r="F10" s="174">
        <v>24000</v>
      </c>
      <c r="G10" s="175">
        <v>0</v>
      </c>
      <c r="H10" s="176">
        <v>24000</v>
      </c>
      <c r="I10" s="174">
        <v>24000</v>
      </c>
      <c r="J10" s="175">
        <v>0</v>
      </c>
      <c r="K10" s="176">
        <v>24000</v>
      </c>
      <c r="L10" s="302">
        <v>26000</v>
      </c>
      <c r="M10" s="208">
        <f t="shared" si="0"/>
        <v>29000</v>
      </c>
      <c r="N10" s="208">
        <f t="shared" si="1"/>
        <v>24000</v>
      </c>
      <c r="O10" s="208">
        <f t="shared" si="2"/>
        <v>24000</v>
      </c>
    </row>
    <row r="11" spans="1:15" x14ac:dyDescent="0.25">
      <c r="A11" s="237"/>
      <c r="B11" s="91" t="s">
        <v>533</v>
      </c>
      <c r="C11" s="92">
        <v>18381</v>
      </c>
      <c r="D11" s="93">
        <v>28578</v>
      </c>
      <c r="E11" s="172">
        <v>46959</v>
      </c>
      <c r="F11" s="92">
        <v>18933</v>
      </c>
      <c r="G11" s="93">
        <v>0</v>
      </c>
      <c r="H11" s="172">
        <v>18933</v>
      </c>
      <c r="I11" s="92">
        <v>19501</v>
      </c>
      <c r="J11" s="93">
        <v>0</v>
      </c>
      <c r="K11" s="172">
        <v>19501</v>
      </c>
      <c r="L11" s="303">
        <v>16878</v>
      </c>
      <c r="M11" s="207">
        <f t="shared" si="0"/>
        <v>46959</v>
      </c>
      <c r="N11" s="207">
        <f t="shared" si="1"/>
        <v>18933</v>
      </c>
      <c r="O11" s="207">
        <f t="shared" si="2"/>
        <v>19501</v>
      </c>
    </row>
    <row r="12" spans="1:15" x14ac:dyDescent="0.25">
      <c r="A12" s="237"/>
      <c r="B12" s="96" t="s">
        <v>534</v>
      </c>
      <c r="C12" s="97">
        <v>21452</v>
      </c>
      <c r="D12" s="98">
        <v>0</v>
      </c>
      <c r="E12" s="173">
        <v>21452</v>
      </c>
      <c r="F12" s="97">
        <v>21871</v>
      </c>
      <c r="G12" s="98">
        <v>0</v>
      </c>
      <c r="H12" s="173">
        <v>21871</v>
      </c>
      <c r="I12" s="97">
        <v>22302</v>
      </c>
      <c r="J12" s="98">
        <v>0</v>
      </c>
      <c r="K12" s="173">
        <v>22302</v>
      </c>
      <c r="L12" s="303">
        <v>25367</v>
      </c>
      <c r="M12" s="207">
        <f t="shared" si="0"/>
        <v>21452</v>
      </c>
      <c r="N12" s="207">
        <f t="shared" si="1"/>
        <v>21871</v>
      </c>
      <c r="O12" s="207">
        <f t="shared" si="2"/>
        <v>22302</v>
      </c>
    </row>
    <row r="13" spans="1:15" ht="15.75" thickBot="1" x14ac:dyDescent="0.3">
      <c r="A13" s="238"/>
      <c r="B13" s="96" t="s">
        <v>535</v>
      </c>
      <c r="C13" s="97">
        <v>34300</v>
      </c>
      <c r="D13" s="98">
        <v>0</v>
      </c>
      <c r="E13" s="173">
        <v>34300</v>
      </c>
      <c r="F13" s="97">
        <v>34300</v>
      </c>
      <c r="G13" s="98">
        <v>0</v>
      </c>
      <c r="H13" s="173">
        <v>34300</v>
      </c>
      <c r="I13" s="97">
        <v>34300</v>
      </c>
      <c r="J13" s="98">
        <v>0</v>
      </c>
      <c r="K13" s="173">
        <v>34300</v>
      </c>
      <c r="L13" s="304">
        <v>33300</v>
      </c>
      <c r="M13" s="209">
        <f t="shared" si="0"/>
        <v>34300</v>
      </c>
      <c r="N13" s="209">
        <f t="shared" si="1"/>
        <v>34300</v>
      </c>
      <c r="O13" s="209">
        <f t="shared" si="2"/>
        <v>34300</v>
      </c>
    </row>
    <row r="14" spans="1:15" ht="15.75" thickBot="1" x14ac:dyDescent="0.3">
      <c r="A14" s="84">
        <f>A9+1</f>
        <v>3</v>
      </c>
      <c r="B14" s="85" t="s">
        <v>243</v>
      </c>
      <c r="C14" s="86">
        <v>889717</v>
      </c>
      <c r="D14" s="87">
        <v>15000</v>
      </c>
      <c r="E14" s="171">
        <v>904717</v>
      </c>
      <c r="F14" s="86">
        <v>902294</v>
      </c>
      <c r="G14" s="87">
        <v>0</v>
      </c>
      <c r="H14" s="171">
        <v>902294</v>
      </c>
      <c r="I14" s="86">
        <v>915250</v>
      </c>
      <c r="J14" s="87">
        <v>0</v>
      </c>
      <c r="K14" s="171">
        <v>915250</v>
      </c>
      <c r="L14" s="305">
        <v>1004766</v>
      </c>
      <c r="M14" s="210">
        <f t="shared" si="0"/>
        <v>904717</v>
      </c>
      <c r="N14" s="210">
        <f t="shared" si="1"/>
        <v>902294</v>
      </c>
      <c r="O14" s="211">
        <f t="shared" si="2"/>
        <v>915250</v>
      </c>
    </row>
    <row r="15" spans="1:15" x14ac:dyDescent="0.25">
      <c r="A15" s="236"/>
      <c r="B15" s="91" t="s">
        <v>244</v>
      </c>
      <c r="C15" s="92">
        <v>16188</v>
      </c>
      <c r="D15" s="93">
        <v>0</v>
      </c>
      <c r="E15" s="172">
        <v>16188</v>
      </c>
      <c r="F15" s="92">
        <v>16440</v>
      </c>
      <c r="G15" s="93">
        <v>0</v>
      </c>
      <c r="H15" s="172">
        <v>16440</v>
      </c>
      <c r="I15" s="92">
        <v>16699</v>
      </c>
      <c r="J15" s="93">
        <v>0</v>
      </c>
      <c r="K15" s="172">
        <v>16699</v>
      </c>
      <c r="L15" s="302">
        <v>36188</v>
      </c>
      <c r="M15" s="208">
        <f t="shared" si="0"/>
        <v>16188</v>
      </c>
      <c r="N15" s="208">
        <f t="shared" si="1"/>
        <v>16440</v>
      </c>
      <c r="O15" s="208">
        <f t="shared" si="2"/>
        <v>16699</v>
      </c>
    </row>
    <row r="16" spans="1:15" x14ac:dyDescent="0.25">
      <c r="A16" s="237"/>
      <c r="B16" s="96" t="s">
        <v>245</v>
      </c>
      <c r="C16" s="97">
        <v>70057</v>
      </c>
      <c r="D16" s="98">
        <v>0</v>
      </c>
      <c r="E16" s="173">
        <v>70057</v>
      </c>
      <c r="F16" s="97">
        <v>72038</v>
      </c>
      <c r="G16" s="98">
        <v>0</v>
      </c>
      <c r="H16" s="173">
        <v>72038</v>
      </c>
      <c r="I16" s="97">
        <v>74079</v>
      </c>
      <c r="J16" s="98">
        <v>0</v>
      </c>
      <c r="K16" s="173">
        <v>74079</v>
      </c>
      <c r="L16" s="303">
        <v>157116</v>
      </c>
      <c r="M16" s="207">
        <f t="shared" si="0"/>
        <v>70057</v>
      </c>
      <c r="N16" s="207">
        <f t="shared" si="1"/>
        <v>72038</v>
      </c>
      <c r="O16" s="207">
        <f t="shared" si="2"/>
        <v>74079</v>
      </c>
    </row>
    <row r="17" spans="1:15" x14ac:dyDescent="0.25">
      <c r="A17" s="237"/>
      <c r="B17" s="96" t="s">
        <v>246</v>
      </c>
      <c r="C17" s="97">
        <v>231142</v>
      </c>
      <c r="D17" s="98">
        <v>0</v>
      </c>
      <c r="E17" s="173">
        <v>231142</v>
      </c>
      <c r="F17" s="97">
        <v>232211</v>
      </c>
      <c r="G17" s="98">
        <v>0</v>
      </c>
      <c r="H17" s="173">
        <v>232211</v>
      </c>
      <c r="I17" s="97">
        <v>233312</v>
      </c>
      <c r="J17" s="98">
        <v>0</v>
      </c>
      <c r="K17" s="173">
        <v>233312</v>
      </c>
      <c r="L17" s="303">
        <v>274500</v>
      </c>
      <c r="M17" s="207">
        <f t="shared" si="0"/>
        <v>231142</v>
      </c>
      <c r="N17" s="207">
        <f t="shared" si="1"/>
        <v>232211</v>
      </c>
      <c r="O17" s="207">
        <f t="shared" si="2"/>
        <v>233312</v>
      </c>
    </row>
    <row r="18" spans="1:15" x14ac:dyDescent="0.25">
      <c r="A18" s="237"/>
      <c r="B18" s="96" t="s">
        <v>247</v>
      </c>
      <c r="C18" s="97">
        <v>34186</v>
      </c>
      <c r="D18" s="98">
        <v>0</v>
      </c>
      <c r="E18" s="173">
        <v>34186</v>
      </c>
      <c r="F18" s="97">
        <v>34726</v>
      </c>
      <c r="G18" s="98">
        <v>0</v>
      </c>
      <c r="H18" s="173">
        <v>34726</v>
      </c>
      <c r="I18" s="97">
        <v>35282</v>
      </c>
      <c r="J18" s="98">
        <v>0</v>
      </c>
      <c r="K18" s="173">
        <v>35282</v>
      </c>
      <c r="L18" s="303">
        <v>43233</v>
      </c>
      <c r="M18" s="207">
        <f t="shared" si="0"/>
        <v>34186</v>
      </c>
      <c r="N18" s="207">
        <f t="shared" si="1"/>
        <v>34726</v>
      </c>
      <c r="O18" s="207">
        <f t="shared" si="2"/>
        <v>35282</v>
      </c>
    </row>
    <row r="19" spans="1:15" x14ac:dyDescent="0.25">
      <c r="A19" s="237"/>
      <c r="B19" s="96" t="s">
        <v>248</v>
      </c>
      <c r="C19" s="97">
        <v>47785</v>
      </c>
      <c r="D19" s="98">
        <v>15000</v>
      </c>
      <c r="E19" s="173">
        <v>62785</v>
      </c>
      <c r="F19" s="97">
        <v>48273</v>
      </c>
      <c r="G19" s="98">
        <v>0</v>
      </c>
      <c r="H19" s="173">
        <v>48273</v>
      </c>
      <c r="I19" s="97">
        <v>48776</v>
      </c>
      <c r="J19" s="98">
        <v>0</v>
      </c>
      <c r="K19" s="173">
        <v>48776</v>
      </c>
      <c r="L19" s="303">
        <v>37075</v>
      </c>
      <c r="M19" s="207">
        <f t="shared" si="0"/>
        <v>62785</v>
      </c>
      <c r="N19" s="207">
        <f t="shared" si="1"/>
        <v>48273</v>
      </c>
      <c r="O19" s="207">
        <f t="shared" si="2"/>
        <v>48776</v>
      </c>
    </row>
    <row r="20" spans="1:15" ht="15.75" thickBot="1" x14ac:dyDescent="0.3">
      <c r="A20" s="238"/>
      <c r="B20" s="96" t="s">
        <v>249</v>
      </c>
      <c r="C20" s="97">
        <v>490359</v>
      </c>
      <c r="D20" s="98">
        <v>0</v>
      </c>
      <c r="E20" s="173">
        <v>490359</v>
      </c>
      <c r="F20" s="97">
        <v>498606</v>
      </c>
      <c r="G20" s="98">
        <v>0</v>
      </c>
      <c r="H20" s="173">
        <v>498606</v>
      </c>
      <c r="I20" s="97">
        <v>507102</v>
      </c>
      <c r="J20" s="98">
        <v>0</v>
      </c>
      <c r="K20" s="173">
        <v>507102</v>
      </c>
      <c r="L20" s="304">
        <v>456654</v>
      </c>
      <c r="M20" s="209">
        <f t="shared" si="0"/>
        <v>490359</v>
      </c>
      <c r="N20" s="209">
        <f t="shared" si="1"/>
        <v>498606</v>
      </c>
      <c r="O20" s="209">
        <f t="shared" si="2"/>
        <v>507102</v>
      </c>
    </row>
    <row r="21" spans="1:15" ht="15.75" thickBot="1" x14ac:dyDescent="0.3">
      <c r="A21" s="84">
        <f>A14+1</f>
        <v>4</v>
      </c>
      <c r="B21" s="85" t="s">
        <v>250</v>
      </c>
      <c r="C21" s="86">
        <v>243854</v>
      </c>
      <c r="D21" s="87">
        <v>10000</v>
      </c>
      <c r="E21" s="171">
        <v>253854</v>
      </c>
      <c r="F21" s="86">
        <v>248939</v>
      </c>
      <c r="G21" s="87"/>
      <c r="H21" s="171">
        <v>248939</v>
      </c>
      <c r="I21" s="86">
        <v>254177</v>
      </c>
      <c r="J21" s="87"/>
      <c r="K21" s="171">
        <v>254177</v>
      </c>
      <c r="L21" s="305">
        <v>240006</v>
      </c>
      <c r="M21" s="210">
        <f t="shared" si="0"/>
        <v>253854</v>
      </c>
      <c r="N21" s="210">
        <f t="shared" si="1"/>
        <v>248939</v>
      </c>
      <c r="O21" s="211">
        <f t="shared" si="2"/>
        <v>254177</v>
      </c>
    </row>
    <row r="22" spans="1:15" x14ac:dyDescent="0.25">
      <c r="A22" s="236"/>
      <c r="B22" s="91" t="s">
        <v>251</v>
      </c>
      <c r="C22" s="177">
        <v>47938</v>
      </c>
      <c r="D22" s="178">
        <v>0</v>
      </c>
      <c r="E22" s="179">
        <v>47938</v>
      </c>
      <c r="F22" s="177">
        <v>49256</v>
      </c>
      <c r="G22" s="178"/>
      <c r="H22" s="179">
        <v>49256</v>
      </c>
      <c r="I22" s="177">
        <v>50614</v>
      </c>
      <c r="J22" s="178"/>
      <c r="K22" s="179">
        <v>50614</v>
      </c>
      <c r="L22" s="302">
        <v>45313</v>
      </c>
      <c r="M22" s="208">
        <f t="shared" si="0"/>
        <v>47938</v>
      </c>
      <c r="N22" s="208">
        <f t="shared" si="1"/>
        <v>49256</v>
      </c>
      <c r="O22" s="208">
        <f t="shared" si="2"/>
        <v>50614</v>
      </c>
    </row>
    <row r="23" spans="1:15" x14ac:dyDescent="0.25">
      <c r="A23" s="237"/>
      <c r="B23" s="105" t="s">
        <v>252</v>
      </c>
      <c r="C23" s="97">
        <v>15230</v>
      </c>
      <c r="D23" s="98">
        <v>0</v>
      </c>
      <c r="E23" s="173">
        <v>15230</v>
      </c>
      <c r="F23" s="97">
        <v>15663</v>
      </c>
      <c r="G23" s="98"/>
      <c r="H23" s="173">
        <v>15663</v>
      </c>
      <c r="I23" s="97">
        <v>16109</v>
      </c>
      <c r="J23" s="98"/>
      <c r="K23" s="173">
        <v>16109</v>
      </c>
      <c r="L23" s="303">
        <v>14246</v>
      </c>
      <c r="M23" s="207">
        <f t="shared" si="0"/>
        <v>15230</v>
      </c>
      <c r="N23" s="207">
        <f t="shared" si="1"/>
        <v>15663</v>
      </c>
      <c r="O23" s="207">
        <f t="shared" si="2"/>
        <v>16109</v>
      </c>
    </row>
    <row r="24" spans="1:15" x14ac:dyDescent="0.25">
      <c r="A24" s="237"/>
      <c r="B24" s="105" t="s">
        <v>253</v>
      </c>
      <c r="C24" s="97">
        <v>32708</v>
      </c>
      <c r="D24" s="98">
        <v>0</v>
      </c>
      <c r="E24" s="173">
        <v>32708</v>
      </c>
      <c r="F24" s="97">
        <v>33593</v>
      </c>
      <c r="G24" s="98"/>
      <c r="H24" s="173">
        <v>33593</v>
      </c>
      <c r="I24" s="97">
        <v>34505</v>
      </c>
      <c r="J24" s="98"/>
      <c r="K24" s="173">
        <v>34505</v>
      </c>
      <c r="L24" s="303">
        <v>31067</v>
      </c>
      <c r="M24" s="207">
        <f t="shared" si="0"/>
        <v>32708</v>
      </c>
      <c r="N24" s="207">
        <f t="shared" si="1"/>
        <v>33593</v>
      </c>
      <c r="O24" s="207">
        <f t="shared" si="2"/>
        <v>34505</v>
      </c>
    </row>
    <row r="25" spans="1:15" x14ac:dyDescent="0.25">
      <c r="A25" s="237"/>
      <c r="B25" s="96" t="s">
        <v>254</v>
      </c>
      <c r="C25" s="107">
        <v>12701</v>
      </c>
      <c r="D25" s="108">
        <v>0</v>
      </c>
      <c r="E25" s="180">
        <v>12701</v>
      </c>
      <c r="F25" s="107">
        <v>12701</v>
      </c>
      <c r="G25" s="108"/>
      <c r="H25" s="180">
        <v>12701</v>
      </c>
      <c r="I25" s="107">
        <v>12701</v>
      </c>
      <c r="J25" s="108"/>
      <c r="K25" s="180">
        <v>12701</v>
      </c>
      <c r="L25" s="303">
        <v>8440</v>
      </c>
      <c r="M25" s="207">
        <f t="shared" si="0"/>
        <v>12701</v>
      </c>
      <c r="N25" s="207">
        <f t="shared" si="1"/>
        <v>12701</v>
      </c>
      <c r="O25" s="207">
        <f t="shared" si="2"/>
        <v>12701</v>
      </c>
    </row>
    <row r="26" spans="1:15" x14ac:dyDescent="0.25">
      <c r="A26" s="237"/>
      <c r="B26" s="96" t="s">
        <v>255</v>
      </c>
      <c r="C26" s="107">
        <v>53850</v>
      </c>
      <c r="D26" s="108">
        <v>0</v>
      </c>
      <c r="E26" s="180">
        <v>53850</v>
      </c>
      <c r="F26" s="107">
        <v>53850</v>
      </c>
      <c r="G26" s="108"/>
      <c r="H26" s="180">
        <v>53850</v>
      </c>
      <c r="I26" s="107">
        <v>53850</v>
      </c>
      <c r="J26" s="108"/>
      <c r="K26" s="180">
        <v>53850</v>
      </c>
      <c r="L26" s="303">
        <v>56500</v>
      </c>
      <c r="M26" s="207">
        <f t="shared" si="0"/>
        <v>53850</v>
      </c>
      <c r="N26" s="207">
        <f t="shared" si="1"/>
        <v>53850</v>
      </c>
      <c r="O26" s="207">
        <f t="shared" si="2"/>
        <v>53850</v>
      </c>
    </row>
    <row r="27" spans="1:15" x14ac:dyDescent="0.25">
      <c r="A27" s="237"/>
      <c r="B27" s="105" t="s">
        <v>256</v>
      </c>
      <c r="C27" s="97">
        <v>12250</v>
      </c>
      <c r="D27" s="98">
        <v>0</v>
      </c>
      <c r="E27" s="173">
        <v>12250</v>
      </c>
      <c r="F27" s="97">
        <v>12250</v>
      </c>
      <c r="G27" s="98"/>
      <c r="H27" s="173">
        <v>12250</v>
      </c>
      <c r="I27" s="97">
        <v>12250</v>
      </c>
      <c r="J27" s="98"/>
      <c r="K27" s="173">
        <v>12250</v>
      </c>
      <c r="L27" s="303">
        <v>13500</v>
      </c>
      <c r="M27" s="207">
        <f t="shared" si="0"/>
        <v>12250</v>
      </c>
      <c r="N27" s="207">
        <f t="shared" si="1"/>
        <v>12250</v>
      </c>
      <c r="O27" s="207">
        <f t="shared" si="2"/>
        <v>12250</v>
      </c>
    </row>
    <row r="28" spans="1:15" x14ac:dyDescent="0.25">
      <c r="A28" s="237"/>
      <c r="B28" s="105" t="s">
        <v>257</v>
      </c>
      <c r="C28" s="97">
        <v>36600</v>
      </c>
      <c r="D28" s="98">
        <v>0</v>
      </c>
      <c r="E28" s="173">
        <v>36600</v>
      </c>
      <c r="F28" s="97">
        <v>36600</v>
      </c>
      <c r="G28" s="98"/>
      <c r="H28" s="173">
        <v>36600</v>
      </c>
      <c r="I28" s="97">
        <v>36600</v>
      </c>
      <c r="J28" s="98"/>
      <c r="K28" s="173">
        <v>36600</v>
      </c>
      <c r="L28" s="303">
        <v>38000</v>
      </c>
      <c r="M28" s="207">
        <f t="shared" si="0"/>
        <v>36600</v>
      </c>
      <c r="N28" s="207">
        <f t="shared" si="1"/>
        <v>36600</v>
      </c>
      <c r="O28" s="207">
        <f t="shared" si="2"/>
        <v>36600</v>
      </c>
    </row>
    <row r="29" spans="1:15" x14ac:dyDescent="0.25">
      <c r="A29" s="237"/>
      <c r="B29" s="105" t="s">
        <v>536</v>
      </c>
      <c r="C29" s="97">
        <v>5000</v>
      </c>
      <c r="D29" s="98">
        <v>0</v>
      </c>
      <c r="E29" s="173">
        <v>5000</v>
      </c>
      <c r="F29" s="97">
        <v>5000</v>
      </c>
      <c r="G29" s="98"/>
      <c r="H29" s="173">
        <v>5000</v>
      </c>
      <c r="I29" s="97">
        <v>5000</v>
      </c>
      <c r="J29" s="98"/>
      <c r="K29" s="173">
        <v>5000</v>
      </c>
      <c r="L29" s="303">
        <v>5000</v>
      </c>
      <c r="M29" s="207">
        <f t="shared" si="0"/>
        <v>5000</v>
      </c>
      <c r="N29" s="207">
        <f t="shared" si="1"/>
        <v>5000</v>
      </c>
      <c r="O29" s="207">
        <f t="shared" si="2"/>
        <v>5000</v>
      </c>
    </row>
    <row r="30" spans="1:15" x14ac:dyDescent="0.25">
      <c r="A30" s="237"/>
      <c r="B30" s="96" t="s">
        <v>258</v>
      </c>
      <c r="C30" s="107">
        <v>80260</v>
      </c>
      <c r="D30" s="108">
        <v>10000</v>
      </c>
      <c r="E30" s="180">
        <v>90260</v>
      </c>
      <c r="F30" s="107">
        <v>82668</v>
      </c>
      <c r="G30" s="108"/>
      <c r="H30" s="180">
        <v>82668</v>
      </c>
      <c r="I30" s="107">
        <v>85148</v>
      </c>
      <c r="J30" s="108"/>
      <c r="K30" s="180">
        <v>85148</v>
      </c>
      <c r="L30" s="303">
        <v>86485</v>
      </c>
      <c r="M30" s="207">
        <f t="shared" si="0"/>
        <v>90260</v>
      </c>
      <c r="N30" s="207">
        <f t="shared" si="1"/>
        <v>82668</v>
      </c>
      <c r="O30" s="207">
        <f t="shared" si="2"/>
        <v>85148</v>
      </c>
    </row>
    <row r="31" spans="1:15" ht="15.75" thickBot="1" x14ac:dyDescent="0.3">
      <c r="A31" s="238"/>
      <c r="B31" s="96" t="s">
        <v>259</v>
      </c>
      <c r="C31" s="107">
        <v>49105</v>
      </c>
      <c r="D31" s="108">
        <v>0</v>
      </c>
      <c r="E31" s="180">
        <v>49105</v>
      </c>
      <c r="F31" s="107">
        <v>50464</v>
      </c>
      <c r="G31" s="108"/>
      <c r="H31" s="180">
        <v>50464</v>
      </c>
      <c r="I31" s="107">
        <v>51864</v>
      </c>
      <c r="J31" s="108"/>
      <c r="K31" s="180">
        <v>51864</v>
      </c>
      <c r="L31" s="304">
        <v>43268</v>
      </c>
      <c r="M31" s="209">
        <f t="shared" si="0"/>
        <v>49105</v>
      </c>
      <c r="N31" s="209">
        <f t="shared" si="1"/>
        <v>50464</v>
      </c>
      <c r="O31" s="209">
        <f t="shared" si="2"/>
        <v>51864</v>
      </c>
    </row>
    <row r="32" spans="1:15" ht="15.75" thickBot="1" x14ac:dyDescent="0.3">
      <c r="A32" s="84">
        <f>A21+1</f>
        <v>5</v>
      </c>
      <c r="B32" s="85" t="s">
        <v>260</v>
      </c>
      <c r="C32" s="86">
        <v>174099</v>
      </c>
      <c r="D32" s="87">
        <v>12000</v>
      </c>
      <c r="E32" s="171">
        <v>186099</v>
      </c>
      <c r="F32" s="86">
        <v>178236</v>
      </c>
      <c r="G32" s="87"/>
      <c r="H32" s="171">
        <v>178236</v>
      </c>
      <c r="I32" s="86">
        <v>182704</v>
      </c>
      <c r="J32" s="87"/>
      <c r="K32" s="171">
        <v>182704</v>
      </c>
      <c r="L32" s="305">
        <v>176434</v>
      </c>
      <c r="M32" s="210">
        <f t="shared" si="0"/>
        <v>186099</v>
      </c>
      <c r="N32" s="210">
        <f t="shared" si="1"/>
        <v>178236</v>
      </c>
      <c r="O32" s="211">
        <f t="shared" si="2"/>
        <v>182704</v>
      </c>
    </row>
    <row r="33" spans="1:15" x14ac:dyDescent="0.25">
      <c r="A33" s="236"/>
      <c r="B33" s="91" t="s">
        <v>261</v>
      </c>
      <c r="C33" s="92">
        <v>171599</v>
      </c>
      <c r="D33" s="93">
        <v>12000</v>
      </c>
      <c r="E33" s="172">
        <v>183599</v>
      </c>
      <c r="F33" s="92">
        <v>175736</v>
      </c>
      <c r="G33" s="93"/>
      <c r="H33" s="172">
        <v>175736</v>
      </c>
      <c r="I33" s="92">
        <v>180204</v>
      </c>
      <c r="J33" s="93"/>
      <c r="K33" s="172">
        <v>180204</v>
      </c>
      <c r="L33" s="302">
        <v>172234</v>
      </c>
      <c r="M33" s="208">
        <f t="shared" si="0"/>
        <v>183599</v>
      </c>
      <c r="N33" s="208">
        <f t="shared" si="1"/>
        <v>175736</v>
      </c>
      <c r="O33" s="208">
        <f t="shared" si="2"/>
        <v>180204</v>
      </c>
    </row>
    <row r="34" spans="1:15" ht="15.75" thickBot="1" x14ac:dyDescent="0.3">
      <c r="A34" s="238"/>
      <c r="B34" s="96" t="s">
        <v>262</v>
      </c>
      <c r="C34" s="97">
        <v>2500</v>
      </c>
      <c r="D34" s="98">
        <v>0</v>
      </c>
      <c r="E34" s="173">
        <v>2500</v>
      </c>
      <c r="F34" s="97">
        <v>2500</v>
      </c>
      <c r="G34" s="98"/>
      <c r="H34" s="173">
        <v>2500</v>
      </c>
      <c r="I34" s="97">
        <v>2500</v>
      </c>
      <c r="J34" s="98"/>
      <c r="K34" s="173">
        <v>2500</v>
      </c>
      <c r="L34" s="304">
        <v>4200</v>
      </c>
      <c r="M34" s="209">
        <f t="shared" si="0"/>
        <v>2500</v>
      </c>
      <c r="N34" s="209">
        <f t="shared" si="1"/>
        <v>2500</v>
      </c>
      <c r="O34" s="209">
        <f t="shared" si="2"/>
        <v>2500</v>
      </c>
    </row>
    <row r="35" spans="1:15" ht="15.75" thickBot="1" x14ac:dyDescent="0.3">
      <c r="A35" s="84">
        <f>A32+1</f>
        <v>6</v>
      </c>
      <c r="B35" s="85" t="s">
        <v>263</v>
      </c>
      <c r="C35" s="86">
        <v>533725</v>
      </c>
      <c r="D35" s="87">
        <v>741180</v>
      </c>
      <c r="E35" s="171">
        <v>1274905</v>
      </c>
      <c r="F35" s="86">
        <v>548267</v>
      </c>
      <c r="G35" s="87"/>
      <c r="H35" s="171">
        <v>548267</v>
      </c>
      <c r="I35" s="86">
        <v>562746</v>
      </c>
      <c r="J35" s="87"/>
      <c r="K35" s="171">
        <v>562746</v>
      </c>
      <c r="L35" s="305">
        <v>621043</v>
      </c>
      <c r="M35" s="210">
        <f t="shared" si="0"/>
        <v>1274905</v>
      </c>
      <c r="N35" s="210">
        <f t="shared" si="1"/>
        <v>548267</v>
      </c>
      <c r="O35" s="211">
        <f t="shared" si="2"/>
        <v>562746</v>
      </c>
    </row>
    <row r="36" spans="1:15" x14ac:dyDescent="0.25">
      <c r="A36" s="239"/>
      <c r="B36" s="117" t="s">
        <v>537</v>
      </c>
      <c r="C36" s="124">
        <v>520325</v>
      </c>
      <c r="D36" s="111">
        <v>741180</v>
      </c>
      <c r="E36" s="181">
        <v>1261505</v>
      </c>
      <c r="F36" s="124">
        <v>534465</v>
      </c>
      <c r="G36" s="111"/>
      <c r="H36" s="181">
        <v>534465</v>
      </c>
      <c r="I36" s="124">
        <v>548529</v>
      </c>
      <c r="J36" s="111"/>
      <c r="K36" s="181">
        <v>548529</v>
      </c>
      <c r="L36" s="302">
        <v>611907</v>
      </c>
      <c r="M36" s="208">
        <f t="shared" si="0"/>
        <v>1261505</v>
      </c>
      <c r="N36" s="208">
        <f t="shared" si="1"/>
        <v>534465</v>
      </c>
      <c r="O36" s="208">
        <f t="shared" si="2"/>
        <v>548529</v>
      </c>
    </row>
    <row r="37" spans="1:15" x14ac:dyDescent="0.25">
      <c r="A37" s="240"/>
      <c r="B37" s="182" t="s">
        <v>306</v>
      </c>
      <c r="C37" s="183">
        <v>341325</v>
      </c>
      <c r="D37" s="184">
        <v>741180</v>
      </c>
      <c r="E37" s="185">
        <v>1082505</v>
      </c>
      <c r="F37" s="183">
        <v>351565</v>
      </c>
      <c r="G37" s="184"/>
      <c r="H37" s="185">
        <v>351565</v>
      </c>
      <c r="I37" s="183">
        <v>362112</v>
      </c>
      <c r="J37" s="184"/>
      <c r="K37" s="185">
        <v>362112</v>
      </c>
      <c r="L37" s="303">
        <v>323868</v>
      </c>
      <c r="M37" s="207">
        <f t="shared" si="0"/>
        <v>1082505</v>
      </c>
      <c r="N37" s="207">
        <f t="shared" si="1"/>
        <v>351565</v>
      </c>
      <c r="O37" s="207">
        <f t="shared" si="2"/>
        <v>362112</v>
      </c>
    </row>
    <row r="38" spans="1:15" x14ac:dyDescent="0.25">
      <c r="A38" s="240"/>
      <c r="B38" s="182" t="s">
        <v>314</v>
      </c>
      <c r="C38" s="183">
        <v>179000</v>
      </c>
      <c r="D38" s="184">
        <v>0</v>
      </c>
      <c r="E38" s="185">
        <v>179000</v>
      </c>
      <c r="F38" s="183">
        <v>182900</v>
      </c>
      <c r="G38" s="184"/>
      <c r="H38" s="185">
        <v>182900</v>
      </c>
      <c r="I38" s="183">
        <v>186417</v>
      </c>
      <c r="J38" s="184"/>
      <c r="K38" s="185">
        <v>186417</v>
      </c>
      <c r="L38" s="303">
        <v>288039</v>
      </c>
      <c r="M38" s="207">
        <f t="shared" si="0"/>
        <v>179000</v>
      </c>
      <c r="N38" s="207">
        <f t="shared" si="1"/>
        <v>182900</v>
      </c>
      <c r="O38" s="207">
        <f t="shared" si="2"/>
        <v>186417</v>
      </c>
    </row>
    <row r="39" spans="1:15" x14ac:dyDescent="0.25">
      <c r="A39" s="240"/>
      <c r="B39" s="118" t="s">
        <v>538</v>
      </c>
      <c r="C39" s="130">
        <v>0</v>
      </c>
      <c r="D39" s="113">
        <v>0</v>
      </c>
      <c r="E39" s="186">
        <v>0</v>
      </c>
      <c r="F39" s="130">
        <v>0</v>
      </c>
      <c r="G39" s="113"/>
      <c r="H39" s="186">
        <v>0</v>
      </c>
      <c r="I39" s="130">
        <v>0</v>
      </c>
      <c r="J39" s="113"/>
      <c r="K39" s="186">
        <v>0</v>
      </c>
      <c r="L39" s="303">
        <v>0</v>
      </c>
      <c r="M39" s="207">
        <f t="shared" si="0"/>
        <v>0</v>
      </c>
      <c r="N39" s="207">
        <f t="shared" si="1"/>
        <v>0</v>
      </c>
      <c r="O39" s="207">
        <f t="shared" si="2"/>
        <v>0</v>
      </c>
    </row>
    <row r="40" spans="1:15" ht="15.75" thickBot="1" x14ac:dyDescent="0.3">
      <c r="A40" s="241"/>
      <c r="B40" s="120" t="s">
        <v>539</v>
      </c>
      <c r="C40" s="187">
        <v>13400</v>
      </c>
      <c r="D40" s="188">
        <v>0</v>
      </c>
      <c r="E40" s="189">
        <v>13400</v>
      </c>
      <c r="F40" s="187">
        <v>13802</v>
      </c>
      <c r="G40" s="188"/>
      <c r="H40" s="189">
        <v>13802</v>
      </c>
      <c r="I40" s="187">
        <v>14217</v>
      </c>
      <c r="J40" s="188"/>
      <c r="K40" s="189">
        <v>14217</v>
      </c>
      <c r="L40" s="304">
        <v>9136</v>
      </c>
      <c r="M40" s="209">
        <f t="shared" si="0"/>
        <v>13400</v>
      </c>
      <c r="N40" s="209">
        <f t="shared" si="1"/>
        <v>13802</v>
      </c>
      <c r="O40" s="209">
        <f t="shared" si="2"/>
        <v>14217</v>
      </c>
    </row>
    <row r="41" spans="1:15" ht="15.75" thickBot="1" x14ac:dyDescent="0.3">
      <c r="A41" s="84">
        <f>A35+1</f>
        <v>7</v>
      </c>
      <c r="B41" s="85" t="s">
        <v>264</v>
      </c>
      <c r="C41" s="86">
        <v>206417</v>
      </c>
      <c r="D41" s="87">
        <v>223281</v>
      </c>
      <c r="E41" s="171">
        <v>429698</v>
      </c>
      <c r="F41" s="86">
        <v>183253</v>
      </c>
      <c r="G41" s="87"/>
      <c r="H41" s="171">
        <v>183253</v>
      </c>
      <c r="I41" s="86">
        <v>188424</v>
      </c>
      <c r="J41" s="87"/>
      <c r="K41" s="171">
        <v>188424</v>
      </c>
      <c r="L41" s="305">
        <v>378044</v>
      </c>
      <c r="M41" s="210">
        <f t="shared" si="0"/>
        <v>429698</v>
      </c>
      <c r="N41" s="210">
        <f t="shared" si="1"/>
        <v>183253</v>
      </c>
      <c r="O41" s="211">
        <f t="shared" si="2"/>
        <v>188424</v>
      </c>
    </row>
    <row r="42" spans="1:15" x14ac:dyDescent="0.25">
      <c r="A42" s="239"/>
      <c r="B42" s="117" t="s">
        <v>540</v>
      </c>
      <c r="C42" s="124">
        <v>152156</v>
      </c>
      <c r="D42" s="111">
        <v>0</v>
      </c>
      <c r="E42" s="181">
        <v>152156</v>
      </c>
      <c r="F42" s="124">
        <v>156393</v>
      </c>
      <c r="G42" s="111"/>
      <c r="H42" s="181">
        <v>156393</v>
      </c>
      <c r="I42" s="124">
        <v>160758</v>
      </c>
      <c r="J42" s="111"/>
      <c r="K42" s="181">
        <v>160758</v>
      </c>
      <c r="L42" s="302">
        <v>138713</v>
      </c>
      <c r="M42" s="208">
        <f t="shared" si="0"/>
        <v>152156</v>
      </c>
      <c r="N42" s="208">
        <f t="shared" si="1"/>
        <v>156393</v>
      </c>
      <c r="O42" s="208">
        <f t="shared" si="2"/>
        <v>160758</v>
      </c>
    </row>
    <row r="43" spans="1:15" x14ac:dyDescent="0.25">
      <c r="A43" s="240"/>
      <c r="B43" s="132" t="s">
        <v>334</v>
      </c>
      <c r="C43" s="190">
        <v>48380</v>
      </c>
      <c r="D43" s="115">
        <v>0</v>
      </c>
      <c r="E43" s="191">
        <v>48380</v>
      </c>
      <c r="F43" s="190">
        <v>49831</v>
      </c>
      <c r="G43" s="115"/>
      <c r="H43" s="191">
        <v>49831</v>
      </c>
      <c r="I43" s="190">
        <v>51326</v>
      </c>
      <c r="J43" s="115"/>
      <c r="K43" s="191">
        <v>51326</v>
      </c>
      <c r="L43" s="303">
        <v>37771</v>
      </c>
      <c r="M43" s="207">
        <f t="shared" si="0"/>
        <v>48380</v>
      </c>
      <c r="N43" s="207">
        <f t="shared" si="1"/>
        <v>49831</v>
      </c>
      <c r="O43" s="207">
        <f t="shared" si="2"/>
        <v>51326</v>
      </c>
    </row>
    <row r="44" spans="1:15" x14ac:dyDescent="0.25">
      <c r="A44" s="240"/>
      <c r="B44" s="132" t="s">
        <v>338</v>
      </c>
      <c r="C44" s="190">
        <v>74376</v>
      </c>
      <c r="D44" s="115">
        <v>0</v>
      </c>
      <c r="E44" s="191">
        <v>74376</v>
      </c>
      <c r="F44" s="190">
        <v>76607</v>
      </c>
      <c r="G44" s="115"/>
      <c r="H44" s="191">
        <v>76607</v>
      </c>
      <c r="I44" s="190">
        <v>78905</v>
      </c>
      <c r="J44" s="115"/>
      <c r="K44" s="191">
        <v>78905</v>
      </c>
      <c r="L44" s="303">
        <v>82542</v>
      </c>
      <c r="M44" s="207">
        <f t="shared" si="0"/>
        <v>74376</v>
      </c>
      <c r="N44" s="207">
        <f t="shared" si="1"/>
        <v>76607</v>
      </c>
      <c r="O44" s="207">
        <f t="shared" si="2"/>
        <v>78905</v>
      </c>
    </row>
    <row r="45" spans="1:15" x14ac:dyDescent="0.25">
      <c r="A45" s="240"/>
      <c r="B45" s="132" t="s">
        <v>342</v>
      </c>
      <c r="C45" s="190">
        <v>29400</v>
      </c>
      <c r="D45" s="115">
        <v>0</v>
      </c>
      <c r="E45" s="191">
        <v>29400</v>
      </c>
      <c r="F45" s="190">
        <v>29955</v>
      </c>
      <c r="G45" s="115"/>
      <c r="H45" s="191">
        <v>29955</v>
      </c>
      <c r="I45" s="190">
        <v>30527</v>
      </c>
      <c r="J45" s="115"/>
      <c r="K45" s="191">
        <v>30527</v>
      </c>
      <c r="L45" s="303">
        <v>18400</v>
      </c>
      <c r="M45" s="207">
        <f t="shared" si="0"/>
        <v>29400</v>
      </c>
      <c r="N45" s="207">
        <f t="shared" si="1"/>
        <v>29955</v>
      </c>
      <c r="O45" s="207">
        <f t="shared" si="2"/>
        <v>30527</v>
      </c>
    </row>
    <row r="46" spans="1:15" x14ac:dyDescent="0.25">
      <c r="A46" s="240"/>
      <c r="B46" s="118" t="s">
        <v>541</v>
      </c>
      <c r="C46" s="130">
        <v>54261</v>
      </c>
      <c r="D46" s="113">
        <v>223281</v>
      </c>
      <c r="E46" s="186">
        <v>277542</v>
      </c>
      <c r="F46" s="130">
        <v>26860</v>
      </c>
      <c r="G46" s="113"/>
      <c r="H46" s="186">
        <v>26860</v>
      </c>
      <c r="I46" s="130">
        <v>27666</v>
      </c>
      <c r="J46" s="113"/>
      <c r="K46" s="186">
        <v>27666</v>
      </c>
      <c r="L46" s="303">
        <v>239331</v>
      </c>
      <c r="M46" s="207">
        <f t="shared" si="0"/>
        <v>277542</v>
      </c>
      <c r="N46" s="207">
        <f t="shared" si="1"/>
        <v>26860</v>
      </c>
      <c r="O46" s="207">
        <f t="shared" si="2"/>
        <v>27666</v>
      </c>
    </row>
    <row r="47" spans="1:15" x14ac:dyDescent="0.25">
      <c r="A47" s="240"/>
      <c r="B47" s="132" t="s">
        <v>347</v>
      </c>
      <c r="C47" s="190">
        <v>6078</v>
      </c>
      <c r="D47" s="115">
        <v>10000</v>
      </c>
      <c r="E47" s="191">
        <v>16078</v>
      </c>
      <c r="F47" s="190">
        <v>6260</v>
      </c>
      <c r="G47" s="115"/>
      <c r="H47" s="191">
        <v>6260</v>
      </c>
      <c r="I47" s="190">
        <v>6448</v>
      </c>
      <c r="J47" s="115"/>
      <c r="K47" s="191">
        <v>6448</v>
      </c>
      <c r="L47" s="303">
        <v>125217</v>
      </c>
      <c r="M47" s="207">
        <f t="shared" si="0"/>
        <v>16078</v>
      </c>
      <c r="N47" s="207">
        <f t="shared" si="1"/>
        <v>6260</v>
      </c>
      <c r="O47" s="207">
        <f t="shared" si="2"/>
        <v>6448</v>
      </c>
    </row>
    <row r="48" spans="1:15" ht="15.75" thickBot="1" x14ac:dyDescent="0.3">
      <c r="A48" s="241"/>
      <c r="B48" s="132" t="s">
        <v>352</v>
      </c>
      <c r="C48" s="190">
        <v>48183</v>
      </c>
      <c r="D48" s="115">
        <v>213281</v>
      </c>
      <c r="E48" s="191">
        <v>261464</v>
      </c>
      <c r="F48" s="190">
        <v>20600</v>
      </c>
      <c r="G48" s="115"/>
      <c r="H48" s="191">
        <v>20600</v>
      </c>
      <c r="I48" s="190">
        <v>21218</v>
      </c>
      <c r="J48" s="115"/>
      <c r="K48" s="191">
        <v>21218</v>
      </c>
      <c r="L48" s="304">
        <v>114114</v>
      </c>
      <c r="M48" s="209">
        <f t="shared" si="0"/>
        <v>261464</v>
      </c>
      <c r="N48" s="209">
        <f t="shared" si="1"/>
        <v>20600</v>
      </c>
      <c r="O48" s="209">
        <f t="shared" si="2"/>
        <v>21218</v>
      </c>
    </row>
    <row r="49" spans="1:15" ht="15.75" thickBot="1" x14ac:dyDescent="0.3">
      <c r="A49" s="84">
        <f>A41+1</f>
        <v>8</v>
      </c>
      <c r="B49" s="85" t="s">
        <v>265</v>
      </c>
      <c r="C49" s="86">
        <v>65000</v>
      </c>
      <c r="D49" s="87">
        <v>0</v>
      </c>
      <c r="E49" s="171">
        <v>65000</v>
      </c>
      <c r="F49" s="86">
        <v>65000</v>
      </c>
      <c r="G49" s="87"/>
      <c r="H49" s="171">
        <v>65000</v>
      </c>
      <c r="I49" s="86">
        <v>65000</v>
      </c>
      <c r="J49" s="87"/>
      <c r="K49" s="171">
        <v>65000</v>
      </c>
      <c r="L49" s="306">
        <v>66000</v>
      </c>
      <c r="M49" s="217">
        <f t="shared" si="0"/>
        <v>65000</v>
      </c>
      <c r="N49" s="217">
        <f t="shared" si="1"/>
        <v>65000</v>
      </c>
      <c r="O49" s="218">
        <f t="shared" si="2"/>
        <v>65000</v>
      </c>
    </row>
    <row r="50" spans="1:15" ht="15.75" thickBot="1" x14ac:dyDescent="0.3">
      <c r="A50" s="84">
        <f>A49+1</f>
        <v>9</v>
      </c>
      <c r="B50" s="85" t="s">
        <v>266</v>
      </c>
      <c r="C50" s="86">
        <v>5450445</v>
      </c>
      <c r="D50" s="87">
        <v>622733</v>
      </c>
      <c r="E50" s="171">
        <v>6073178</v>
      </c>
      <c r="F50" s="86">
        <v>5536101</v>
      </c>
      <c r="G50" s="87"/>
      <c r="H50" s="171">
        <v>5536101</v>
      </c>
      <c r="I50" s="86">
        <v>5655603</v>
      </c>
      <c r="J50" s="87"/>
      <c r="K50" s="171">
        <v>5655603</v>
      </c>
      <c r="L50" s="305">
        <v>5405948</v>
      </c>
      <c r="M50" s="210">
        <f t="shared" si="0"/>
        <v>6073178</v>
      </c>
      <c r="N50" s="210">
        <f t="shared" si="1"/>
        <v>5536101</v>
      </c>
      <c r="O50" s="211">
        <f t="shared" si="2"/>
        <v>5655603</v>
      </c>
    </row>
    <row r="51" spans="1:15" x14ac:dyDescent="0.25">
      <c r="A51" s="236"/>
      <c r="B51" s="91" t="s">
        <v>267</v>
      </c>
      <c r="C51" s="111">
        <v>1131158</v>
      </c>
      <c r="D51" s="111">
        <v>622733</v>
      </c>
      <c r="E51" s="179">
        <v>1753891</v>
      </c>
      <c r="F51" s="111">
        <v>1145870</v>
      </c>
      <c r="G51" s="111"/>
      <c r="H51" s="179">
        <v>1145870</v>
      </c>
      <c r="I51" s="111">
        <v>1214622</v>
      </c>
      <c r="J51" s="111"/>
      <c r="K51" s="179">
        <v>1214622</v>
      </c>
      <c r="L51" s="307">
        <v>1170143</v>
      </c>
      <c r="M51" s="216">
        <f t="shared" si="0"/>
        <v>1753891</v>
      </c>
      <c r="N51" s="216">
        <f t="shared" si="1"/>
        <v>1145870</v>
      </c>
      <c r="O51" s="216">
        <f t="shared" si="2"/>
        <v>1214622</v>
      </c>
    </row>
    <row r="52" spans="1:15" x14ac:dyDescent="0.25">
      <c r="A52" s="237"/>
      <c r="B52" s="96" t="s">
        <v>268</v>
      </c>
      <c r="C52" s="113">
        <v>2396009</v>
      </c>
      <c r="D52" s="113">
        <v>0</v>
      </c>
      <c r="E52" s="180">
        <v>2396009</v>
      </c>
      <c r="F52" s="113">
        <v>2432077</v>
      </c>
      <c r="G52" s="113"/>
      <c r="H52" s="180">
        <v>2432077</v>
      </c>
      <c r="I52" s="113">
        <v>2415241</v>
      </c>
      <c r="J52" s="113"/>
      <c r="K52" s="180">
        <v>2415241</v>
      </c>
      <c r="L52" s="300">
        <v>2460710</v>
      </c>
      <c r="M52" s="214">
        <f t="shared" si="0"/>
        <v>2396009</v>
      </c>
      <c r="N52" s="214">
        <f t="shared" si="1"/>
        <v>2432077</v>
      </c>
      <c r="O52" s="214">
        <f t="shared" si="2"/>
        <v>2415241</v>
      </c>
    </row>
    <row r="53" spans="1:15" x14ac:dyDescent="0.25">
      <c r="A53" s="237"/>
      <c r="B53" s="96" t="s">
        <v>269</v>
      </c>
      <c r="C53" s="113">
        <v>699186</v>
      </c>
      <c r="D53" s="113">
        <v>0</v>
      </c>
      <c r="E53" s="180">
        <v>699186</v>
      </c>
      <c r="F53" s="113">
        <v>709123</v>
      </c>
      <c r="G53" s="113"/>
      <c r="H53" s="180">
        <v>709123</v>
      </c>
      <c r="I53" s="113">
        <v>744579</v>
      </c>
      <c r="J53" s="113"/>
      <c r="K53" s="180">
        <v>744579</v>
      </c>
      <c r="L53" s="300">
        <v>659711</v>
      </c>
      <c r="M53" s="214">
        <f t="shared" si="0"/>
        <v>699186</v>
      </c>
      <c r="N53" s="214">
        <f t="shared" si="1"/>
        <v>709123</v>
      </c>
      <c r="O53" s="214">
        <f t="shared" si="2"/>
        <v>744579</v>
      </c>
    </row>
    <row r="54" spans="1:15" x14ac:dyDescent="0.25">
      <c r="A54" s="237"/>
      <c r="B54" s="96" t="s">
        <v>270</v>
      </c>
      <c r="C54" s="113">
        <v>386719</v>
      </c>
      <c r="D54" s="113">
        <v>0</v>
      </c>
      <c r="E54" s="180">
        <v>386719</v>
      </c>
      <c r="F54" s="113">
        <v>394453</v>
      </c>
      <c r="G54" s="113"/>
      <c r="H54" s="180">
        <v>394453</v>
      </c>
      <c r="I54" s="113">
        <v>397577</v>
      </c>
      <c r="J54" s="113"/>
      <c r="K54" s="180">
        <v>397577</v>
      </c>
      <c r="L54" s="300">
        <v>351950</v>
      </c>
      <c r="M54" s="214">
        <f t="shared" si="0"/>
        <v>386719</v>
      </c>
      <c r="N54" s="214">
        <f t="shared" si="1"/>
        <v>394453</v>
      </c>
      <c r="O54" s="214">
        <f t="shared" si="2"/>
        <v>397577</v>
      </c>
    </row>
    <row r="55" spans="1:15" x14ac:dyDescent="0.25">
      <c r="A55" s="237"/>
      <c r="B55" s="105" t="s">
        <v>271</v>
      </c>
      <c r="C55" s="115">
        <v>170673</v>
      </c>
      <c r="D55" s="115">
        <v>0</v>
      </c>
      <c r="E55" s="173">
        <v>170673</v>
      </c>
      <c r="F55" s="115">
        <v>174086</v>
      </c>
      <c r="G55" s="115"/>
      <c r="H55" s="173">
        <v>174086</v>
      </c>
      <c r="I55" s="115">
        <v>174086</v>
      </c>
      <c r="J55" s="115"/>
      <c r="K55" s="173">
        <v>174086</v>
      </c>
      <c r="L55" s="303">
        <v>157703</v>
      </c>
      <c r="M55" s="207">
        <f t="shared" si="0"/>
        <v>170673</v>
      </c>
      <c r="N55" s="207">
        <f t="shared" si="1"/>
        <v>174086</v>
      </c>
      <c r="O55" s="207">
        <f t="shared" si="2"/>
        <v>174086</v>
      </c>
    </row>
    <row r="56" spans="1:15" x14ac:dyDescent="0.25">
      <c r="A56" s="237"/>
      <c r="B56" s="105" t="s">
        <v>272</v>
      </c>
      <c r="C56" s="115">
        <v>216046</v>
      </c>
      <c r="D56" s="115">
        <v>0</v>
      </c>
      <c r="E56" s="173">
        <v>216046</v>
      </c>
      <c r="F56" s="115">
        <v>220367</v>
      </c>
      <c r="G56" s="115"/>
      <c r="H56" s="173">
        <v>220367</v>
      </c>
      <c r="I56" s="115">
        <v>223491</v>
      </c>
      <c r="J56" s="115"/>
      <c r="K56" s="173">
        <v>223491</v>
      </c>
      <c r="L56" s="303">
        <v>194247</v>
      </c>
      <c r="M56" s="207">
        <f t="shared" si="0"/>
        <v>216046</v>
      </c>
      <c r="N56" s="207">
        <f t="shared" si="1"/>
        <v>220367</v>
      </c>
      <c r="O56" s="207">
        <f t="shared" si="2"/>
        <v>223491</v>
      </c>
    </row>
    <row r="57" spans="1:15" x14ac:dyDescent="0.25">
      <c r="A57" s="237"/>
      <c r="B57" s="96" t="s">
        <v>273</v>
      </c>
      <c r="C57" s="113">
        <v>249250</v>
      </c>
      <c r="D57" s="113">
        <v>0</v>
      </c>
      <c r="E57" s="173">
        <v>249250</v>
      </c>
      <c r="F57" s="113">
        <v>254235</v>
      </c>
      <c r="G57" s="113"/>
      <c r="H57" s="173">
        <v>254235</v>
      </c>
      <c r="I57" s="113">
        <v>270760</v>
      </c>
      <c r="J57" s="113"/>
      <c r="K57" s="173">
        <v>270760</v>
      </c>
      <c r="L57" s="300">
        <v>231641</v>
      </c>
      <c r="M57" s="214">
        <f t="shared" si="0"/>
        <v>249250</v>
      </c>
      <c r="N57" s="214">
        <f t="shared" si="1"/>
        <v>254235</v>
      </c>
      <c r="O57" s="214">
        <f t="shared" si="2"/>
        <v>270760</v>
      </c>
    </row>
    <row r="58" spans="1:15" x14ac:dyDescent="0.25">
      <c r="A58" s="237"/>
      <c r="B58" s="96" t="s">
        <v>274</v>
      </c>
      <c r="C58" s="113">
        <v>0</v>
      </c>
      <c r="D58" s="113">
        <v>0</v>
      </c>
      <c r="E58" s="173">
        <v>0</v>
      </c>
      <c r="F58" s="113">
        <v>0</v>
      </c>
      <c r="G58" s="113"/>
      <c r="H58" s="173">
        <v>0</v>
      </c>
      <c r="I58" s="113">
        <v>0</v>
      </c>
      <c r="J58" s="113"/>
      <c r="K58" s="173">
        <v>0</v>
      </c>
      <c r="L58" s="300">
        <v>19086</v>
      </c>
      <c r="M58" s="214">
        <f t="shared" si="0"/>
        <v>0</v>
      </c>
      <c r="N58" s="214">
        <f t="shared" si="1"/>
        <v>0</v>
      </c>
      <c r="O58" s="214">
        <f t="shared" si="2"/>
        <v>0</v>
      </c>
    </row>
    <row r="59" spans="1:15" x14ac:dyDescent="0.25">
      <c r="A59" s="237"/>
      <c r="B59" s="96" t="s">
        <v>275</v>
      </c>
      <c r="C59" s="113">
        <v>529566</v>
      </c>
      <c r="D59" s="113">
        <v>0</v>
      </c>
      <c r="E59" s="173">
        <v>529566</v>
      </c>
      <c r="F59" s="113">
        <v>540157</v>
      </c>
      <c r="G59" s="113"/>
      <c r="H59" s="173">
        <v>540157</v>
      </c>
      <c r="I59" s="113">
        <v>550960</v>
      </c>
      <c r="J59" s="113"/>
      <c r="K59" s="173">
        <v>550960</v>
      </c>
      <c r="L59" s="300">
        <v>463567</v>
      </c>
      <c r="M59" s="214">
        <f t="shared" si="0"/>
        <v>529566</v>
      </c>
      <c r="N59" s="214">
        <f t="shared" si="1"/>
        <v>540157</v>
      </c>
      <c r="O59" s="214">
        <f t="shared" si="2"/>
        <v>550960</v>
      </c>
    </row>
    <row r="60" spans="1:15" ht="15.75" thickBot="1" x14ac:dyDescent="0.3">
      <c r="A60" s="238"/>
      <c r="B60" s="96" t="s">
        <v>276</v>
      </c>
      <c r="C60" s="113">
        <v>58557</v>
      </c>
      <c r="D60" s="113">
        <v>0</v>
      </c>
      <c r="E60" s="173">
        <v>58557</v>
      </c>
      <c r="F60" s="113">
        <v>60186</v>
      </c>
      <c r="G60" s="113"/>
      <c r="H60" s="173">
        <v>60186</v>
      </c>
      <c r="I60" s="113">
        <v>61864</v>
      </c>
      <c r="J60" s="113"/>
      <c r="K60" s="173">
        <v>61864</v>
      </c>
      <c r="L60" s="308">
        <v>49140</v>
      </c>
      <c r="M60" s="219">
        <f t="shared" si="0"/>
        <v>58557</v>
      </c>
      <c r="N60" s="219">
        <f t="shared" si="1"/>
        <v>60186</v>
      </c>
      <c r="O60" s="219">
        <f t="shared" si="2"/>
        <v>61864</v>
      </c>
    </row>
    <row r="61" spans="1:15" ht="15.75" thickBot="1" x14ac:dyDescent="0.3">
      <c r="A61" s="84">
        <f>A50+1</f>
        <v>10</v>
      </c>
      <c r="B61" s="85" t="s">
        <v>277</v>
      </c>
      <c r="C61" s="86">
        <v>245470</v>
      </c>
      <c r="D61" s="87">
        <v>0</v>
      </c>
      <c r="E61" s="171">
        <v>245470</v>
      </c>
      <c r="F61" s="86">
        <v>245730</v>
      </c>
      <c r="G61" s="87"/>
      <c r="H61" s="171">
        <v>245730</v>
      </c>
      <c r="I61" s="86">
        <v>250119</v>
      </c>
      <c r="J61" s="87"/>
      <c r="K61" s="171">
        <v>250119</v>
      </c>
      <c r="L61" s="305">
        <v>216666</v>
      </c>
      <c r="M61" s="210">
        <f t="shared" si="0"/>
        <v>245470</v>
      </c>
      <c r="N61" s="210">
        <f t="shared" si="1"/>
        <v>245730</v>
      </c>
      <c r="O61" s="211">
        <f t="shared" si="2"/>
        <v>250119</v>
      </c>
    </row>
    <row r="62" spans="1:15" x14ac:dyDescent="0.25">
      <c r="A62" s="236"/>
      <c r="B62" s="117" t="s">
        <v>278</v>
      </c>
      <c r="C62" s="124">
        <v>142000</v>
      </c>
      <c r="D62" s="111">
        <v>0</v>
      </c>
      <c r="E62" s="181">
        <v>142000</v>
      </c>
      <c r="F62" s="124">
        <v>146260</v>
      </c>
      <c r="G62" s="111"/>
      <c r="H62" s="181">
        <v>146260</v>
      </c>
      <c r="I62" s="124">
        <v>150649</v>
      </c>
      <c r="J62" s="111"/>
      <c r="K62" s="181">
        <v>150649</v>
      </c>
      <c r="L62" s="307">
        <v>119196</v>
      </c>
      <c r="M62" s="216">
        <f t="shared" si="0"/>
        <v>142000</v>
      </c>
      <c r="N62" s="216">
        <f t="shared" si="1"/>
        <v>146260</v>
      </c>
      <c r="O62" s="216">
        <f t="shared" si="2"/>
        <v>150649</v>
      </c>
    </row>
    <row r="63" spans="1:15" x14ac:dyDescent="0.25">
      <c r="A63" s="237"/>
      <c r="B63" s="192" t="s">
        <v>363</v>
      </c>
      <c r="C63" s="100">
        <v>92000</v>
      </c>
      <c r="D63" s="101">
        <v>0</v>
      </c>
      <c r="E63" s="193">
        <v>92000</v>
      </c>
      <c r="F63" s="100">
        <v>94760</v>
      </c>
      <c r="G63" s="101"/>
      <c r="H63" s="193">
        <v>94760</v>
      </c>
      <c r="I63" s="100">
        <v>97603</v>
      </c>
      <c r="J63" s="101"/>
      <c r="K63" s="193">
        <v>97603</v>
      </c>
      <c r="L63" s="303">
        <v>49703</v>
      </c>
      <c r="M63" s="207">
        <f t="shared" si="0"/>
        <v>92000</v>
      </c>
      <c r="N63" s="207">
        <f t="shared" si="1"/>
        <v>94760</v>
      </c>
      <c r="O63" s="207">
        <f t="shared" si="2"/>
        <v>97603</v>
      </c>
    </row>
    <row r="64" spans="1:15" x14ac:dyDescent="0.25">
      <c r="A64" s="237"/>
      <c r="B64" s="192" t="s">
        <v>367</v>
      </c>
      <c r="C64" s="100">
        <v>25000</v>
      </c>
      <c r="D64" s="101">
        <v>0</v>
      </c>
      <c r="E64" s="193">
        <v>25000</v>
      </c>
      <c r="F64" s="100">
        <v>25750</v>
      </c>
      <c r="G64" s="101"/>
      <c r="H64" s="193">
        <v>25750</v>
      </c>
      <c r="I64" s="100">
        <v>26523</v>
      </c>
      <c r="J64" s="101"/>
      <c r="K64" s="193">
        <v>26523</v>
      </c>
      <c r="L64" s="303">
        <v>63723</v>
      </c>
      <c r="M64" s="207">
        <f t="shared" si="0"/>
        <v>25000</v>
      </c>
      <c r="N64" s="207">
        <f t="shared" si="1"/>
        <v>25750</v>
      </c>
      <c r="O64" s="207">
        <f t="shared" si="2"/>
        <v>26523</v>
      </c>
    </row>
    <row r="65" spans="1:15" x14ac:dyDescent="0.25">
      <c r="A65" s="237"/>
      <c r="B65" s="192" t="s">
        <v>371</v>
      </c>
      <c r="C65" s="100">
        <v>25000</v>
      </c>
      <c r="D65" s="101">
        <v>0</v>
      </c>
      <c r="E65" s="193">
        <v>25000</v>
      </c>
      <c r="F65" s="100">
        <v>25750</v>
      </c>
      <c r="G65" s="101"/>
      <c r="H65" s="193">
        <v>25750</v>
      </c>
      <c r="I65" s="100">
        <v>26523</v>
      </c>
      <c r="J65" s="101"/>
      <c r="K65" s="193">
        <v>26523</v>
      </c>
      <c r="L65" s="303">
        <v>5770</v>
      </c>
      <c r="M65" s="207">
        <f t="shared" si="0"/>
        <v>25000</v>
      </c>
      <c r="N65" s="207">
        <f t="shared" si="1"/>
        <v>25750</v>
      </c>
      <c r="O65" s="207">
        <f t="shared" si="2"/>
        <v>26523</v>
      </c>
    </row>
    <row r="66" spans="1:15" ht="15.75" thickBot="1" x14ac:dyDescent="0.3">
      <c r="A66" s="238"/>
      <c r="B66" s="96" t="s">
        <v>279</v>
      </c>
      <c r="C66" s="107">
        <v>103470</v>
      </c>
      <c r="D66" s="188">
        <v>0</v>
      </c>
      <c r="E66" s="180">
        <v>103470</v>
      </c>
      <c r="F66" s="107">
        <v>99470</v>
      </c>
      <c r="G66" s="188"/>
      <c r="H66" s="180">
        <v>99470</v>
      </c>
      <c r="I66" s="107">
        <v>99470</v>
      </c>
      <c r="J66" s="188"/>
      <c r="K66" s="180">
        <v>99470</v>
      </c>
      <c r="L66" s="308">
        <v>97470</v>
      </c>
      <c r="M66" s="219">
        <f t="shared" si="0"/>
        <v>103470</v>
      </c>
      <c r="N66" s="219">
        <f t="shared" si="1"/>
        <v>99470</v>
      </c>
      <c r="O66" s="219">
        <f t="shared" si="2"/>
        <v>99470</v>
      </c>
    </row>
    <row r="67" spans="1:15" ht="15.75" thickBot="1" x14ac:dyDescent="0.3">
      <c r="A67" s="84">
        <f>A61+1</f>
        <v>11</v>
      </c>
      <c r="B67" s="85" t="s">
        <v>280</v>
      </c>
      <c r="C67" s="86">
        <v>375897</v>
      </c>
      <c r="D67" s="87">
        <v>10000</v>
      </c>
      <c r="E67" s="171">
        <v>385897</v>
      </c>
      <c r="F67" s="86">
        <v>362897</v>
      </c>
      <c r="G67" s="87"/>
      <c r="H67" s="171">
        <v>362897</v>
      </c>
      <c r="I67" s="86">
        <v>362897</v>
      </c>
      <c r="J67" s="87"/>
      <c r="K67" s="171">
        <v>362897</v>
      </c>
      <c r="L67" s="305">
        <v>426094</v>
      </c>
      <c r="M67" s="210">
        <f t="shared" si="0"/>
        <v>385897</v>
      </c>
      <c r="N67" s="210">
        <f t="shared" si="1"/>
        <v>362897</v>
      </c>
      <c r="O67" s="211">
        <f t="shared" si="2"/>
        <v>362897</v>
      </c>
    </row>
    <row r="68" spans="1:15" x14ac:dyDescent="0.25">
      <c r="A68" s="236"/>
      <c r="B68" s="117" t="s">
        <v>281</v>
      </c>
      <c r="C68" s="124">
        <v>321897</v>
      </c>
      <c r="D68" s="111">
        <v>10000</v>
      </c>
      <c r="E68" s="181">
        <v>331897</v>
      </c>
      <c r="F68" s="124">
        <v>321897</v>
      </c>
      <c r="G68" s="111"/>
      <c r="H68" s="181">
        <v>321897</v>
      </c>
      <c r="I68" s="124">
        <v>321897</v>
      </c>
      <c r="J68" s="111"/>
      <c r="K68" s="181">
        <v>321897</v>
      </c>
      <c r="L68" s="307">
        <v>386094</v>
      </c>
      <c r="M68" s="216">
        <f t="shared" ref="M68:M107" si="3">E68</f>
        <v>331897</v>
      </c>
      <c r="N68" s="216">
        <f t="shared" ref="N68:N107" si="4">H68</f>
        <v>321897</v>
      </c>
      <c r="O68" s="216">
        <f t="shared" ref="O68:O107" si="5">K68</f>
        <v>321897</v>
      </c>
    </row>
    <row r="69" spans="1:15" x14ac:dyDescent="0.25">
      <c r="A69" s="237"/>
      <c r="B69" s="194" t="s">
        <v>542</v>
      </c>
      <c r="C69" s="92">
        <v>72600</v>
      </c>
      <c r="D69" s="93">
        <v>10000</v>
      </c>
      <c r="E69" s="172">
        <v>82600</v>
      </c>
      <c r="F69" s="92">
        <v>72600</v>
      </c>
      <c r="G69" s="93"/>
      <c r="H69" s="172">
        <v>72600</v>
      </c>
      <c r="I69" s="92">
        <v>72600</v>
      </c>
      <c r="J69" s="93"/>
      <c r="K69" s="172">
        <v>72600</v>
      </c>
      <c r="L69" s="303">
        <v>67969</v>
      </c>
      <c r="M69" s="207">
        <f t="shared" si="3"/>
        <v>82600</v>
      </c>
      <c r="N69" s="207">
        <f t="shared" si="4"/>
        <v>72600</v>
      </c>
      <c r="O69" s="207">
        <f t="shared" si="5"/>
        <v>72600</v>
      </c>
    </row>
    <row r="70" spans="1:15" x14ac:dyDescent="0.25">
      <c r="A70" s="237"/>
      <c r="B70" s="194" t="s">
        <v>543</v>
      </c>
      <c r="C70" s="97">
        <v>74463</v>
      </c>
      <c r="D70" s="98">
        <v>0</v>
      </c>
      <c r="E70" s="173">
        <v>74463</v>
      </c>
      <c r="F70" s="97">
        <v>74463</v>
      </c>
      <c r="G70" s="98"/>
      <c r="H70" s="173">
        <v>74463</v>
      </c>
      <c r="I70" s="97">
        <v>74463</v>
      </c>
      <c r="J70" s="98"/>
      <c r="K70" s="173">
        <v>74463</v>
      </c>
      <c r="L70" s="303">
        <v>146209</v>
      </c>
      <c r="M70" s="207">
        <f t="shared" si="3"/>
        <v>74463</v>
      </c>
      <c r="N70" s="207">
        <f t="shared" si="4"/>
        <v>74463</v>
      </c>
      <c r="O70" s="207">
        <f t="shared" si="5"/>
        <v>74463</v>
      </c>
    </row>
    <row r="71" spans="1:15" x14ac:dyDescent="0.25">
      <c r="A71" s="237"/>
      <c r="B71" s="194" t="s">
        <v>544</v>
      </c>
      <c r="C71" s="97">
        <v>65562</v>
      </c>
      <c r="D71" s="98">
        <v>0</v>
      </c>
      <c r="E71" s="173">
        <v>65562</v>
      </c>
      <c r="F71" s="97">
        <v>65562</v>
      </c>
      <c r="G71" s="98"/>
      <c r="H71" s="173">
        <v>65562</v>
      </c>
      <c r="I71" s="97">
        <v>65562</v>
      </c>
      <c r="J71" s="98"/>
      <c r="K71" s="173">
        <v>65562</v>
      </c>
      <c r="L71" s="303">
        <v>60863</v>
      </c>
      <c r="M71" s="207">
        <f t="shared" si="3"/>
        <v>65562</v>
      </c>
      <c r="N71" s="207">
        <f t="shared" si="4"/>
        <v>65562</v>
      </c>
      <c r="O71" s="207">
        <f t="shared" si="5"/>
        <v>65562</v>
      </c>
    </row>
    <row r="72" spans="1:15" x14ac:dyDescent="0.25">
      <c r="A72" s="237"/>
      <c r="B72" s="195" t="s">
        <v>545</v>
      </c>
      <c r="C72" s="97">
        <v>24031</v>
      </c>
      <c r="D72" s="98">
        <v>0</v>
      </c>
      <c r="E72" s="173">
        <v>24031</v>
      </c>
      <c r="F72" s="97">
        <v>24031</v>
      </c>
      <c r="G72" s="98"/>
      <c r="H72" s="173">
        <v>24031</v>
      </c>
      <c r="I72" s="97">
        <v>24031</v>
      </c>
      <c r="J72" s="98"/>
      <c r="K72" s="173">
        <v>24031</v>
      </c>
      <c r="L72" s="303">
        <v>18152</v>
      </c>
      <c r="M72" s="207">
        <f t="shared" si="3"/>
        <v>24031</v>
      </c>
      <c r="N72" s="207">
        <f t="shared" si="4"/>
        <v>24031</v>
      </c>
      <c r="O72" s="207">
        <f t="shared" si="5"/>
        <v>24031</v>
      </c>
    </row>
    <row r="73" spans="1:15" x14ac:dyDescent="0.25">
      <c r="A73" s="237"/>
      <c r="B73" s="195" t="s">
        <v>546</v>
      </c>
      <c r="C73" s="97">
        <v>85241</v>
      </c>
      <c r="D73" s="98">
        <v>0</v>
      </c>
      <c r="E73" s="173">
        <v>85241</v>
      </c>
      <c r="F73" s="97">
        <v>85241</v>
      </c>
      <c r="G73" s="98"/>
      <c r="H73" s="173">
        <v>85241</v>
      </c>
      <c r="I73" s="97">
        <v>85241</v>
      </c>
      <c r="J73" s="98"/>
      <c r="K73" s="173">
        <v>85241</v>
      </c>
      <c r="L73" s="303">
        <v>92901</v>
      </c>
      <c r="M73" s="207">
        <f t="shared" si="3"/>
        <v>85241</v>
      </c>
      <c r="N73" s="207">
        <f t="shared" si="4"/>
        <v>85241</v>
      </c>
      <c r="O73" s="207">
        <f t="shared" si="5"/>
        <v>85241</v>
      </c>
    </row>
    <row r="74" spans="1:15" x14ac:dyDescent="0.25">
      <c r="A74" s="237"/>
      <c r="B74" s="118" t="s">
        <v>547</v>
      </c>
      <c r="C74" s="107">
        <v>32000</v>
      </c>
      <c r="D74" s="108">
        <v>0</v>
      </c>
      <c r="E74" s="180">
        <v>32000</v>
      </c>
      <c r="F74" s="107">
        <v>22000</v>
      </c>
      <c r="G74" s="108"/>
      <c r="H74" s="180">
        <v>22000</v>
      </c>
      <c r="I74" s="107">
        <v>22000</v>
      </c>
      <c r="J74" s="108"/>
      <c r="K74" s="180">
        <v>22000</v>
      </c>
      <c r="L74" s="300">
        <v>33000</v>
      </c>
      <c r="M74" s="214">
        <f t="shared" si="3"/>
        <v>32000</v>
      </c>
      <c r="N74" s="214">
        <f t="shared" si="4"/>
        <v>22000</v>
      </c>
      <c r="O74" s="214">
        <f t="shared" si="5"/>
        <v>22000</v>
      </c>
    </row>
    <row r="75" spans="1:15" x14ac:dyDescent="0.25">
      <c r="A75" s="237"/>
      <c r="B75" s="192" t="s">
        <v>453</v>
      </c>
      <c r="C75" s="97">
        <v>15000</v>
      </c>
      <c r="D75" s="98">
        <v>0</v>
      </c>
      <c r="E75" s="173">
        <v>15000</v>
      </c>
      <c r="F75" s="97">
        <v>15000</v>
      </c>
      <c r="G75" s="98"/>
      <c r="H75" s="173">
        <v>15000</v>
      </c>
      <c r="I75" s="97">
        <v>15000</v>
      </c>
      <c r="J75" s="98"/>
      <c r="K75" s="173">
        <v>15000</v>
      </c>
      <c r="L75" s="303"/>
      <c r="M75" s="207">
        <f t="shared" si="3"/>
        <v>15000</v>
      </c>
      <c r="N75" s="207">
        <f t="shared" si="4"/>
        <v>15000</v>
      </c>
      <c r="O75" s="207">
        <f t="shared" si="5"/>
        <v>15000</v>
      </c>
    </row>
    <row r="76" spans="1:15" x14ac:dyDescent="0.25">
      <c r="A76" s="237"/>
      <c r="B76" s="192" t="s">
        <v>454</v>
      </c>
      <c r="C76" s="97">
        <v>7000</v>
      </c>
      <c r="D76" s="98">
        <v>0</v>
      </c>
      <c r="E76" s="173">
        <v>7000</v>
      </c>
      <c r="F76" s="97">
        <v>7000</v>
      </c>
      <c r="G76" s="98"/>
      <c r="H76" s="173">
        <v>7000</v>
      </c>
      <c r="I76" s="97">
        <v>7000</v>
      </c>
      <c r="J76" s="98"/>
      <c r="K76" s="173">
        <v>7000</v>
      </c>
      <c r="L76" s="303"/>
      <c r="M76" s="207">
        <f t="shared" si="3"/>
        <v>7000</v>
      </c>
      <c r="N76" s="207">
        <f t="shared" si="4"/>
        <v>7000</v>
      </c>
      <c r="O76" s="207">
        <f t="shared" si="5"/>
        <v>7000</v>
      </c>
    </row>
    <row r="77" spans="1:15" x14ac:dyDescent="0.25">
      <c r="A77" s="237"/>
      <c r="B77" s="192" t="s">
        <v>548</v>
      </c>
      <c r="C77" s="97">
        <v>10000</v>
      </c>
      <c r="D77" s="98">
        <v>0</v>
      </c>
      <c r="E77" s="173">
        <v>10000</v>
      </c>
      <c r="F77" s="97"/>
      <c r="G77" s="98"/>
      <c r="H77" s="173">
        <v>0</v>
      </c>
      <c r="I77" s="97"/>
      <c r="J77" s="98"/>
      <c r="K77" s="173">
        <v>0</v>
      </c>
      <c r="L77" s="303"/>
      <c r="M77" s="207">
        <f t="shared" si="3"/>
        <v>10000</v>
      </c>
      <c r="N77" s="207">
        <f t="shared" si="4"/>
        <v>0</v>
      </c>
      <c r="O77" s="207">
        <f t="shared" si="5"/>
        <v>0</v>
      </c>
    </row>
    <row r="78" spans="1:15" x14ac:dyDescent="0.25">
      <c r="A78" s="237"/>
      <c r="B78" s="118" t="s">
        <v>456</v>
      </c>
      <c r="C78" s="130">
        <v>22000</v>
      </c>
      <c r="D78" s="113">
        <v>0</v>
      </c>
      <c r="E78" s="186">
        <v>22000</v>
      </c>
      <c r="F78" s="130">
        <v>19000</v>
      </c>
      <c r="G78" s="113"/>
      <c r="H78" s="186">
        <v>19000</v>
      </c>
      <c r="I78" s="130">
        <v>19000</v>
      </c>
      <c r="J78" s="113"/>
      <c r="K78" s="186">
        <v>19000</v>
      </c>
      <c r="L78" s="300">
        <v>7000</v>
      </c>
      <c r="M78" s="214">
        <f t="shared" si="3"/>
        <v>22000</v>
      </c>
      <c r="N78" s="214">
        <f t="shared" si="4"/>
        <v>19000</v>
      </c>
      <c r="O78" s="214">
        <f t="shared" si="5"/>
        <v>19000</v>
      </c>
    </row>
    <row r="79" spans="1:15" x14ac:dyDescent="0.25">
      <c r="A79" s="237"/>
      <c r="B79" s="192" t="s">
        <v>457</v>
      </c>
      <c r="C79" s="100">
        <v>4000</v>
      </c>
      <c r="D79" s="101">
        <v>0</v>
      </c>
      <c r="E79" s="193">
        <v>4000</v>
      </c>
      <c r="F79" s="100">
        <v>4000</v>
      </c>
      <c r="G79" s="101"/>
      <c r="H79" s="193">
        <v>4000</v>
      </c>
      <c r="I79" s="100">
        <v>4000</v>
      </c>
      <c r="J79" s="101"/>
      <c r="K79" s="193">
        <v>4000</v>
      </c>
      <c r="L79" s="303"/>
      <c r="M79" s="207">
        <f t="shared" si="3"/>
        <v>4000</v>
      </c>
      <c r="N79" s="207">
        <f t="shared" si="4"/>
        <v>4000</v>
      </c>
      <c r="O79" s="207">
        <f t="shared" si="5"/>
        <v>4000</v>
      </c>
    </row>
    <row r="80" spans="1:15" x14ac:dyDescent="0.25">
      <c r="A80" s="237"/>
      <c r="B80" s="196" t="s">
        <v>458</v>
      </c>
      <c r="C80" s="97">
        <v>10000</v>
      </c>
      <c r="D80" s="98">
        <v>0</v>
      </c>
      <c r="E80" s="173">
        <v>10000</v>
      </c>
      <c r="F80" s="97">
        <v>7000</v>
      </c>
      <c r="G80" s="98"/>
      <c r="H80" s="173">
        <v>7000</v>
      </c>
      <c r="I80" s="97">
        <v>7000</v>
      </c>
      <c r="J80" s="98"/>
      <c r="K80" s="173">
        <v>7000</v>
      </c>
      <c r="L80" s="303"/>
      <c r="M80" s="207">
        <f t="shared" si="3"/>
        <v>10000</v>
      </c>
      <c r="N80" s="207">
        <f t="shared" si="4"/>
        <v>7000</v>
      </c>
      <c r="O80" s="207">
        <f t="shared" si="5"/>
        <v>7000</v>
      </c>
    </row>
    <row r="81" spans="1:15" ht="15.75" thickBot="1" x14ac:dyDescent="0.3">
      <c r="A81" s="238"/>
      <c r="B81" s="197" t="s">
        <v>459</v>
      </c>
      <c r="C81" s="198">
        <v>8000</v>
      </c>
      <c r="D81" s="199">
        <v>0</v>
      </c>
      <c r="E81" s="200">
        <v>8000</v>
      </c>
      <c r="F81" s="198">
        <v>8000</v>
      </c>
      <c r="G81" s="199"/>
      <c r="H81" s="200">
        <v>8000</v>
      </c>
      <c r="I81" s="198">
        <v>8000</v>
      </c>
      <c r="J81" s="199"/>
      <c r="K81" s="200">
        <v>8000</v>
      </c>
      <c r="L81" s="304"/>
      <c r="M81" s="209">
        <f t="shared" si="3"/>
        <v>8000</v>
      </c>
      <c r="N81" s="209">
        <f t="shared" si="4"/>
        <v>8000</v>
      </c>
      <c r="O81" s="209">
        <f t="shared" si="5"/>
        <v>8000</v>
      </c>
    </row>
    <row r="82" spans="1:15" ht="15.75" thickBot="1" x14ac:dyDescent="0.3">
      <c r="A82" s="84">
        <f>A67+1</f>
        <v>12</v>
      </c>
      <c r="B82" s="85" t="s">
        <v>283</v>
      </c>
      <c r="C82" s="86">
        <v>319694</v>
      </c>
      <c r="D82" s="87">
        <v>709823</v>
      </c>
      <c r="E82" s="171">
        <v>1029517</v>
      </c>
      <c r="F82" s="86">
        <v>329285</v>
      </c>
      <c r="G82" s="87">
        <v>500000</v>
      </c>
      <c r="H82" s="171">
        <v>829285</v>
      </c>
      <c r="I82" s="86">
        <v>339164</v>
      </c>
      <c r="J82" s="87">
        <v>500000</v>
      </c>
      <c r="K82" s="171">
        <v>839164</v>
      </c>
      <c r="L82" s="305">
        <v>1354166</v>
      </c>
      <c r="M82" s="210">
        <f t="shared" si="3"/>
        <v>1029517</v>
      </c>
      <c r="N82" s="210">
        <f t="shared" si="4"/>
        <v>829285</v>
      </c>
      <c r="O82" s="211">
        <f t="shared" si="5"/>
        <v>839164</v>
      </c>
    </row>
    <row r="83" spans="1:15" x14ac:dyDescent="0.25">
      <c r="A83" s="236"/>
      <c r="B83" s="117" t="s">
        <v>284</v>
      </c>
      <c r="C83" s="92">
        <v>138152</v>
      </c>
      <c r="D83" s="93">
        <v>0</v>
      </c>
      <c r="E83" s="172">
        <v>138152</v>
      </c>
      <c r="F83" s="92">
        <v>142297</v>
      </c>
      <c r="G83" s="93">
        <v>0</v>
      </c>
      <c r="H83" s="172">
        <v>142297</v>
      </c>
      <c r="I83" s="92">
        <v>146566</v>
      </c>
      <c r="J83" s="93">
        <v>0</v>
      </c>
      <c r="K83" s="172">
        <v>146566</v>
      </c>
      <c r="L83" s="302">
        <v>145000</v>
      </c>
      <c r="M83" s="208">
        <f t="shared" si="3"/>
        <v>138152</v>
      </c>
      <c r="N83" s="208">
        <f t="shared" si="4"/>
        <v>142297</v>
      </c>
      <c r="O83" s="208">
        <f t="shared" si="5"/>
        <v>146566</v>
      </c>
    </row>
    <row r="84" spans="1:15" x14ac:dyDescent="0.25">
      <c r="A84" s="237"/>
      <c r="B84" s="118" t="s">
        <v>285</v>
      </c>
      <c r="C84" s="100">
        <v>169662</v>
      </c>
      <c r="D84" s="101">
        <v>20000</v>
      </c>
      <c r="E84" s="193">
        <v>189662</v>
      </c>
      <c r="F84" s="100">
        <v>174752</v>
      </c>
      <c r="G84" s="101">
        <v>0</v>
      </c>
      <c r="H84" s="193">
        <v>174752</v>
      </c>
      <c r="I84" s="100">
        <v>179995</v>
      </c>
      <c r="J84" s="101">
        <v>0</v>
      </c>
      <c r="K84" s="193">
        <v>179995</v>
      </c>
      <c r="L84" s="303">
        <v>155372</v>
      </c>
      <c r="M84" s="207">
        <f t="shared" si="3"/>
        <v>189662</v>
      </c>
      <c r="N84" s="207">
        <f t="shared" si="4"/>
        <v>174752</v>
      </c>
      <c r="O84" s="207">
        <f t="shared" si="5"/>
        <v>179995</v>
      </c>
    </row>
    <row r="85" spans="1:15" x14ac:dyDescent="0.25">
      <c r="A85" s="237"/>
      <c r="B85" s="118" t="s">
        <v>549</v>
      </c>
      <c r="C85" s="100">
        <v>0</v>
      </c>
      <c r="D85" s="101">
        <v>689823</v>
      </c>
      <c r="E85" s="193">
        <v>689823</v>
      </c>
      <c r="F85" s="100">
        <v>0</v>
      </c>
      <c r="G85" s="101">
        <v>500000</v>
      </c>
      <c r="H85" s="193">
        <v>500000</v>
      </c>
      <c r="I85" s="100">
        <v>0</v>
      </c>
      <c r="J85" s="101">
        <v>500000</v>
      </c>
      <c r="K85" s="193">
        <v>500000</v>
      </c>
      <c r="L85" s="303">
        <v>1042300</v>
      </c>
      <c r="M85" s="207">
        <f t="shared" si="3"/>
        <v>689823</v>
      </c>
      <c r="N85" s="207">
        <f t="shared" si="4"/>
        <v>500000</v>
      </c>
      <c r="O85" s="207">
        <f t="shared" si="5"/>
        <v>500000</v>
      </c>
    </row>
    <row r="86" spans="1:15" x14ac:dyDescent="0.25">
      <c r="A86" s="237"/>
      <c r="B86" s="118" t="s">
        <v>550</v>
      </c>
      <c r="C86" s="100">
        <v>8545</v>
      </c>
      <c r="D86" s="101"/>
      <c r="E86" s="193">
        <v>8545</v>
      </c>
      <c r="F86" s="100">
        <v>8801</v>
      </c>
      <c r="G86" s="101">
        <v>0</v>
      </c>
      <c r="H86" s="193">
        <v>8801</v>
      </c>
      <c r="I86" s="100">
        <v>9065</v>
      </c>
      <c r="J86" s="101">
        <v>0</v>
      </c>
      <c r="K86" s="193">
        <v>9065</v>
      </c>
      <c r="L86" s="303">
        <v>6994</v>
      </c>
      <c r="M86" s="207">
        <f t="shared" si="3"/>
        <v>8545</v>
      </c>
      <c r="N86" s="207">
        <f t="shared" si="4"/>
        <v>8801</v>
      </c>
      <c r="O86" s="207">
        <f t="shared" si="5"/>
        <v>9065</v>
      </c>
    </row>
    <row r="87" spans="1:15" ht="15.75" thickBot="1" x14ac:dyDescent="0.3">
      <c r="A87" s="238"/>
      <c r="B87" s="96" t="s">
        <v>551</v>
      </c>
      <c r="C87" s="97">
        <v>3335</v>
      </c>
      <c r="D87" s="98"/>
      <c r="E87" s="173">
        <v>3335</v>
      </c>
      <c r="F87" s="97">
        <v>3435</v>
      </c>
      <c r="G87" s="98">
        <v>0</v>
      </c>
      <c r="H87" s="173"/>
      <c r="I87" s="97">
        <v>3538</v>
      </c>
      <c r="J87" s="98">
        <v>0</v>
      </c>
      <c r="K87" s="173">
        <v>3538</v>
      </c>
      <c r="L87" s="304">
        <v>4500</v>
      </c>
      <c r="M87" s="209">
        <f t="shared" si="3"/>
        <v>3335</v>
      </c>
      <c r="N87" s="209">
        <f t="shared" si="4"/>
        <v>0</v>
      </c>
      <c r="O87" s="209">
        <f t="shared" si="5"/>
        <v>3538</v>
      </c>
    </row>
    <row r="88" spans="1:15" ht="15.75" thickBot="1" x14ac:dyDescent="0.3">
      <c r="A88" s="84">
        <f>A82+1</f>
        <v>13</v>
      </c>
      <c r="B88" s="201" t="s">
        <v>287</v>
      </c>
      <c r="C88" s="86">
        <v>227064</v>
      </c>
      <c r="D88" s="87">
        <v>0</v>
      </c>
      <c r="E88" s="171">
        <v>227064</v>
      </c>
      <c r="F88" s="86">
        <v>228285</v>
      </c>
      <c r="G88" s="87"/>
      <c r="H88" s="171">
        <v>228285</v>
      </c>
      <c r="I88" s="86">
        <v>229543</v>
      </c>
      <c r="J88" s="87"/>
      <c r="K88" s="171">
        <v>229543</v>
      </c>
      <c r="L88" s="305">
        <v>253247</v>
      </c>
      <c r="M88" s="210">
        <f t="shared" si="3"/>
        <v>227064</v>
      </c>
      <c r="N88" s="210">
        <f t="shared" si="4"/>
        <v>228285</v>
      </c>
      <c r="O88" s="211">
        <f t="shared" si="5"/>
        <v>229543</v>
      </c>
    </row>
    <row r="89" spans="1:15" x14ac:dyDescent="0.25">
      <c r="A89" s="236"/>
      <c r="B89" s="117" t="s">
        <v>288</v>
      </c>
      <c r="C89" s="92">
        <v>205212</v>
      </c>
      <c r="D89" s="93">
        <v>0</v>
      </c>
      <c r="E89" s="172">
        <v>205212</v>
      </c>
      <c r="F89" s="92">
        <v>205987</v>
      </c>
      <c r="G89" s="93"/>
      <c r="H89" s="172">
        <v>205987</v>
      </c>
      <c r="I89" s="92">
        <v>206786</v>
      </c>
      <c r="J89" s="93"/>
      <c r="K89" s="172">
        <v>206786</v>
      </c>
      <c r="L89" s="302">
        <v>232597</v>
      </c>
      <c r="M89" s="208">
        <f t="shared" si="3"/>
        <v>205212</v>
      </c>
      <c r="N89" s="208">
        <f t="shared" si="4"/>
        <v>205987</v>
      </c>
      <c r="O89" s="208">
        <f t="shared" si="5"/>
        <v>206786</v>
      </c>
    </row>
    <row r="90" spans="1:15" x14ac:dyDescent="0.25">
      <c r="A90" s="237"/>
      <c r="B90" s="118" t="s">
        <v>289</v>
      </c>
      <c r="C90" s="97">
        <v>6000</v>
      </c>
      <c r="D90" s="98">
        <v>0</v>
      </c>
      <c r="E90" s="173">
        <v>6000</v>
      </c>
      <c r="F90" s="97">
        <v>6000</v>
      </c>
      <c r="G90" s="98"/>
      <c r="H90" s="173">
        <v>6000</v>
      </c>
      <c r="I90" s="97">
        <v>6000</v>
      </c>
      <c r="J90" s="98"/>
      <c r="K90" s="173">
        <v>6000</v>
      </c>
      <c r="L90" s="303">
        <v>6000</v>
      </c>
      <c r="M90" s="207">
        <f t="shared" si="3"/>
        <v>6000</v>
      </c>
      <c r="N90" s="207">
        <f t="shared" si="4"/>
        <v>6000</v>
      </c>
      <c r="O90" s="207">
        <f t="shared" si="5"/>
        <v>6000</v>
      </c>
    </row>
    <row r="91" spans="1:15" ht="15.75" thickBot="1" x14ac:dyDescent="0.3">
      <c r="A91" s="238"/>
      <c r="B91" s="120" t="s">
        <v>290</v>
      </c>
      <c r="C91" s="97">
        <v>15852</v>
      </c>
      <c r="D91" s="98">
        <v>0</v>
      </c>
      <c r="E91" s="173">
        <v>15852</v>
      </c>
      <c r="F91" s="97">
        <v>16298</v>
      </c>
      <c r="G91" s="98"/>
      <c r="H91" s="173">
        <v>16298</v>
      </c>
      <c r="I91" s="97">
        <v>16757</v>
      </c>
      <c r="J91" s="98"/>
      <c r="K91" s="173">
        <v>16757</v>
      </c>
      <c r="L91" s="304">
        <v>14650</v>
      </c>
      <c r="M91" s="209">
        <f t="shared" si="3"/>
        <v>15852</v>
      </c>
      <c r="N91" s="209">
        <f t="shared" si="4"/>
        <v>16298</v>
      </c>
      <c r="O91" s="209">
        <f t="shared" si="5"/>
        <v>16757</v>
      </c>
    </row>
    <row r="92" spans="1:15" ht="15.75" thickBot="1" x14ac:dyDescent="0.3">
      <c r="A92" s="84">
        <f>A88+1</f>
        <v>14</v>
      </c>
      <c r="B92" s="121" t="s">
        <v>291</v>
      </c>
      <c r="C92" s="86">
        <v>685331</v>
      </c>
      <c r="D92" s="87">
        <v>0</v>
      </c>
      <c r="E92" s="171">
        <v>685331</v>
      </c>
      <c r="F92" s="86">
        <v>691071</v>
      </c>
      <c r="G92" s="87"/>
      <c r="H92" s="171">
        <v>691071</v>
      </c>
      <c r="I92" s="86">
        <v>701088</v>
      </c>
      <c r="J92" s="87"/>
      <c r="K92" s="171">
        <v>701088</v>
      </c>
      <c r="L92" s="305">
        <v>611509</v>
      </c>
      <c r="M92" s="210">
        <f t="shared" si="3"/>
        <v>685331</v>
      </c>
      <c r="N92" s="210">
        <f t="shared" si="4"/>
        <v>691071</v>
      </c>
      <c r="O92" s="211">
        <f t="shared" si="5"/>
        <v>701088</v>
      </c>
    </row>
    <row r="93" spans="1:15" x14ac:dyDescent="0.25">
      <c r="A93" s="239"/>
      <c r="B93" s="129" t="s">
        <v>552</v>
      </c>
      <c r="C93" s="124">
        <v>31908</v>
      </c>
      <c r="D93" s="111">
        <v>0</v>
      </c>
      <c r="E93" s="181">
        <v>31908</v>
      </c>
      <c r="F93" s="124">
        <v>32865</v>
      </c>
      <c r="G93" s="111"/>
      <c r="H93" s="181">
        <v>32865</v>
      </c>
      <c r="I93" s="124">
        <v>33851</v>
      </c>
      <c r="J93" s="111"/>
      <c r="K93" s="181">
        <v>33851</v>
      </c>
      <c r="L93" s="307">
        <v>30710</v>
      </c>
      <c r="M93" s="216">
        <f t="shared" si="3"/>
        <v>31908</v>
      </c>
      <c r="N93" s="216">
        <f t="shared" si="4"/>
        <v>32865</v>
      </c>
      <c r="O93" s="216">
        <f t="shared" si="5"/>
        <v>33851</v>
      </c>
    </row>
    <row r="94" spans="1:15" x14ac:dyDescent="0.25">
      <c r="A94" s="240"/>
      <c r="B94" s="129" t="s">
        <v>553</v>
      </c>
      <c r="C94" s="202">
        <v>289270</v>
      </c>
      <c r="D94" s="203">
        <v>0</v>
      </c>
      <c r="E94" s="204">
        <v>289270</v>
      </c>
      <c r="F94" s="202">
        <v>297068</v>
      </c>
      <c r="G94" s="203"/>
      <c r="H94" s="204">
        <v>297068</v>
      </c>
      <c r="I94" s="202">
        <v>305101</v>
      </c>
      <c r="J94" s="203"/>
      <c r="K94" s="204">
        <v>305101</v>
      </c>
      <c r="L94" s="300">
        <v>237276</v>
      </c>
      <c r="M94" s="214">
        <f t="shared" si="3"/>
        <v>289270</v>
      </c>
      <c r="N94" s="214">
        <f t="shared" si="4"/>
        <v>297068</v>
      </c>
      <c r="O94" s="214">
        <f t="shared" si="5"/>
        <v>305101</v>
      </c>
    </row>
    <row r="95" spans="1:15" x14ac:dyDescent="0.25">
      <c r="A95" s="240"/>
      <c r="B95" s="127" t="s">
        <v>554</v>
      </c>
      <c r="C95" s="100">
        <v>61446</v>
      </c>
      <c r="D95" s="101">
        <v>0</v>
      </c>
      <c r="E95" s="193">
        <v>61446</v>
      </c>
      <c r="F95" s="100">
        <v>62883</v>
      </c>
      <c r="G95" s="101"/>
      <c r="H95" s="193">
        <v>62883</v>
      </c>
      <c r="I95" s="100">
        <v>64363</v>
      </c>
      <c r="J95" s="101"/>
      <c r="K95" s="193">
        <v>64363</v>
      </c>
      <c r="L95" s="303">
        <v>63190</v>
      </c>
      <c r="M95" s="207">
        <f t="shared" si="3"/>
        <v>61446</v>
      </c>
      <c r="N95" s="207">
        <f t="shared" si="4"/>
        <v>62883</v>
      </c>
      <c r="O95" s="207">
        <f t="shared" si="5"/>
        <v>64363</v>
      </c>
    </row>
    <row r="96" spans="1:15" x14ac:dyDescent="0.25">
      <c r="A96" s="240"/>
      <c r="B96" s="128" t="s">
        <v>555</v>
      </c>
      <c r="C96" s="100">
        <v>227824</v>
      </c>
      <c r="D96" s="101">
        <v>0</v>
      </c>
      <c r="E96" s="193">
        <v>227824</v>
      </c>
      <c r="F96" s="100">
        <v>234185</v>
      </c>
      <c r="G96" s="101"/>
      <c r="H96" s="193">
        <v>234185</v>
      </c>
      <c r="I96" s="100">
        <v>240738</v>
      </c>
      <c r="J96" s="101"/>
      <c r="K96" s="193">
        <v>240738</v>
      </c>
      <c r="L96" s="303">
        <v>174086</v>
      </c>
      <c r="M96" s="207">
        <f t="shared" si="3"/>
        <v>227824</v>
      </c>
      <c r="N96" s="207">
        <f t="shared" si="4"/>
        <v>234185</v>
      </c>
      <c r="O96" s="207">
        <f t="shared" si="5"/>
        <v>240738</v>
      </c>
    </row>
    <row r="97" spans="1:15" x14ac:dyDescent="0.25">
      <c r="A97" s="240"/>
      <c r="B97" s="129" t="s">
        <v>556</v>
      </c>
      <c r="C97" s="130">
        <v>48117</v>
      </c>
      <c r="D97" s="113">
        <v>0</v>
      </c>
      <c r="E97" s="186">
        <v>48117</v>
      </c>
      <c r="F97" s="130">
        <v>49266</v>
      </c>
      <c r="G97" s="113"/>
      <c r="H97" s="186">
        <v>49266</v>
      </c>
      <c r="I97" s="130">
        <v>50264</v>
      </c>
      <c r="J97" s="113"/>
      <c r="K97" s="186">
        <v>50264</v>
      </c>
      <c r="L97" s="300">
        <v>42517</v>
      </c>
      <c r="M97" s="214">
        <f t="shared" si="3"/>
        <v>48117</v>
      </c>
      <c r="N97" s="214">
        <f t="shared" si="4"/>
        <v>49266</v>
      </c>
      <c r="O97" s="214">
        <f t="shared" si="5"/>
        <v>50264</v>
      </c>
    </row>
    <row r="98" spans="1:15" x14ac:dyDescent="0.25">
      <c r="A98" s="240"/>
      <c r="B98" s="127" t="s">
        <v>557</v>
      </c>
      <c r="C98" s="100">
        <v>4500</v>
      </c>
      <c r="D98" s="101">
        <v>0</v>
      </c>
      <c r="E98" s="193">
        <v>4500</v>
      </c>
      <c r="F98" s="100">
        <v>4500</v>
      </c>
      <c r="G98" s="101"/>
      <c r="H98" s="193">
        <v>4500</v>
      </c>
      <c r="I98" s="100">
        <v>4500</v>
      </c>
      <c r="J98" s="101"/>
      <c r="K98" s="193">
        <v>4500</v>
      </c>
      <c r="L98" s="303">
        <v>4500</v>
      </c>
      <c r="M98" s="207">
        <f t="shared" si="3"/>
        <v>4500</v>
      </c>
      <c r="N98" s="207">
        <f t="shared" si="4"/>
        <v>4500</v>
      </c>
      <c r="O98" s="207">
        <f t="shared" si="5"/>
        <v>4500</v>
      </c>
    </row>
    <row r="99" spans="1:15" x14ac:dyDescent="0.25">
      <c r="A99" s="240"/>
      <c r="B99" s="127" t="s">
        <v>495</v>
      </c>
      <c r="C99" s="100">
        <v>40597</v>
      </c>
      <c r="D99" s="101">
        <v>0</v>
      </c>
      <c r="E99" s="193">
        <v>40597</v>
      </c>
      <c r="F99" s="100">
        <v>41566</v>
      </c>
      <c r="G99" s="101"/>
      <c r="H99" s="193">
        <v>41566</v>
      </c>
      <c r="I99" s="100">
        <v>42564</v>
      </c>
      <c r="J99" s="101"/>
      <c r="K99" s="193">
        <v>42564</v>
      </c>
      <c r="L99" s="303">
        <v>38017</v>
      </c>
      <c r="M99" s="207">
        <f t="shared" si="3"/>
        <v>40597</v>
      </c>
      <c r="N99" s="207">
        <f t="shared" si="4"/>
        <v>41566</v>
      </c>
      <c r="O99" s="207">
        <f t="shared" si="5"/>
        <v>42564</v>
      </c>
    </row>
    <row r="100" spans="1:15" x14ac:dyDescent="0.25">
      <c r="A100" s="240"/>
      <c r="B100" s="127" t="s">
        <v>519</v>
      </c>
      <c r="C100" s="100">
        <v>3020</v>
      </c>
      <c r="D100" s="101">
        <v>0</v>
      </c>
      <c r="E100" s="193">
        <v>3020</v>
      </c>
      <c r="F100" s="100">
        <v>3200</v>
      </c>
      <c r="G100" s="101"/>
      <c r="H100" s="193">
        <v>3200</v>
      </c>
      <c r="I100" s="100">
        <v>3200</v>
      </c>
      <c r="J100" s="101"/>
      <c r="K100" s="193">
        <v>3200</v>
      </c>
      <c r="L100" s="303"/>
      <c r="M100" s="207">
        <f t="shared" si="3"/>
        <v>3020</v>
      </c>
      <c r="N100" s="207">
        <f t="shared" si="4"/>
        <v>3200</v>
      </c>
      <c r="O100" s="207">
        <f t="shared" si="5"/>
        <v>3200</v>
      </c>
    </row>
    <row r="101" spans="1:15" x14ac:dyDescent="0.25">
      <c r="A101" s="240"/>
      <c r="B101" s="205" t="s">
        <v>558</v>
      </c>
      <c r="C101" s="130">
        <v>2000</v>
      </c>
      <c r="D101" s="113">
        <v>0</v>
      </c>
      <c r="E101" s="193">
        <v>2000</v>
      </c>
      <c r="F101" s="130">
        <v>0</v>
      </c>
      <c r="G101" s="113"/>
      <c r="H101" s="193">
        <v>0</v>
      </c>
      <c r="I101" s="130">
        <v>0</v>
      </c>
      <c r="J101" s="113"/>
      <c r="K101" s="193">
        <v>0</v>
      </c>
      <c r="L101" s="303">
        <v>4500</v>
      </c>
      <c r="M101" s="207">
        <f t="shared" si="3"/>
        <v>2000</v>
      </c>
      <c r="N101" s="207">
        <f t="shared" si="4"/>
        <v>0</v>
      </c>
      <c r="O101" s="207">
        <f t="shared" si="5"/>
        <v>0</v>
      </c>
    </row>
    <row r="102" spans="1:15" x14ac:dyDescent="0.25">
      <c r="A102" s="240"/>
      <c r="B102" s="129" t="s">
        <v>559</v>
      </c>
      <c r="C102" s="130">
        <v>255124</v>
      </c>
      <c r="D102" s="113">
        <v>0</v>
      </c>
      <c r="E102" s="186">
        <v>255124</v>
      </c>
      <c r="F102" s="130">
        <v>255124</v>
      </c>
      <c r="G102" s="113"/>
      <c r="H102" s="186">
        <v>255124</v>
      </c>
      <c r="I102" s="130">
        <v>255124</v>
      </c>
      <c r="J102" s="113"/>
      <c r="K102" s="186">
        <v>255124</v>
      </c>
      <c r="L102" s="300">
        <v>259624</v>
      </c>
      <c r="M102" s="214">
        <f t="shared" si="3"/>
        <v>255124</v>
      </c>
      <c r="N102" s="214">
        <f t="shared" si="4"/>
        <v>255124</v>
      </c>
      <c r="O102" s="214">
        <f t="shared" si="5"/>
        <v>255124</v>
      </c>
    </row>
    <row r="103" spans="1:15" x14ac:dyDescent="0.25">
      <c r="A103" s="240"/>
      <c r="B103" s="127" t="s">
        <v>560</v>
      </c>
      <c r="C103" s="100">
        <v>7000</v>
      </c>
      <c r="D103" s="101">
        <v>0</v>
      </c>
      <c r="E103" s="193">
        <v>7000</v>
      </c>
      <c r="F103" s="100">
        <v>7000</v>
      </c>
      <c r="G103" s="101"/>
      <c r="H103" s="193">
        <v>7000</v>
      </c>
      <c r="I103" s="100">
        <v>7000</v>
      </c>
      <c r="J103" s="101"/>
      <c r="K103" s="193">
        <v>7000</v>
      </c>
      <c r="L103" s="303">
        <v>7000</v>
      </c>
      <c r="M103" s="207">
        <f t="shared" si="3"/>
        <v>7000</v>
      </c>
      <c r="N103" s="207">
        <f t="shared" si="4"/>
        <v>7000</v>
      </c>
      <c r="O103" s="207">
        <f t="shared" si="5"/>
        <v>7000</v>
      </c>
    </row>
    <row r="104" spans="1:15" x14ac:dyDescent="0.25">
      <c r="A104" s="240"/>
      <c r="B104" s="127" t="s">
        <v>561</v>
      </c>
      <c r="C104" s="100">
        <v>35000</v>
      </c>
      <c r="D104" s="101">
        <v>0</v>
      </c>
      <c r="E104" s="193">
        <v>35000</v>
      </c>
      <c r="F104" s="100">
        <v>35000</v>
      </c>
      <c r="G104" s="101"/>
      <c r="H104" s="193">
        <v>35000</v>
      </c>
      <c r="I104" s="100">
        <v>35000</v>
      </c>
      <c r="J104" s="101"/>
      <c r="K104" s="193">
        <v>35000</v>
      </c>
      <c r="L104" s="303">
        <v>35000</v>
      </c>
      <c r="M104" s="207">
        <f t="shared" si="3"/>
        <v>35000</v>
      </c>
      <c r="N104" s="207">
        <f t="shared" si="4"/>
        <v>35000</v>
      </c>
      <c r="O104" s="207">
        <f t="shared" si="5"/>
        <v>35000</v>
      </c>
    </row>
    <row r="105" spans="1:15" x14ac:dyDescent="0.25">
      <c r="A105" s="240"/>
      <c r="B105" s="128" t="s">
        <v>562</v>
      </c>
      <c r="C105" s="100">
        <v>192900</v>
      </c>
      <c r="D105" s="101">
        <v>0</v>
      </c>
      <c r="E105" s="193">
        <v>192900</v>
      </c>
      <c r="F105" s="100">
        <v>192900</v>
      </c>
      <c r="G105" s="101"/>
      <c r="H105" s="193">
        <v>192900</v>
      </c>
      <c r="I105" s="100">
        <v>192900</v>
      </c>
      <c r="J105" s="101"/>
      <c r="K105" s="193">
        <v>192900</v>
      </c>
      <c r="L105" s="303">
        <v>197400</v>
      </c>
      <c r="M105" s="207">
        <f t="shared" si="3"/>
        <v>192900</v>
      </c>
      <c r="N105" s="207">
        <f t="shared" si="4"/>
        <v>192900</v>
      </c>
      <c r="O105" s="207">
        <f t="shared" si="5"/>
        <v>192900</v>
      </c>
    </row>
    <row r="106" spans="1:15" x14ac:dyDescent="0.25">
      <c r="A106" s="240"/>
      <c r="B106" s="206" t="s">
        <v>563</v>
      </c>
      <c r="C106" s="100">
        <v>20224</v>
      </c>
      <c r="D106" s="101">
        <v>0</v>
      </c>
      <c r="E106" s="193">
        <v>20224</v>
      </c>
      <c r="F106" s="100">
        <v>20224</v>
      </c>
      <c r="G106" s="101"/>
      <c r="H106" s="193">
        <v>20224</v>
      </c>
      <c r="I106" s="100">
        <v>20224</v>
      </c>
      <c r="J106" s="101"/>
      <c r="K106" s="193">
        <v>20224</v>
      </c>
      <c r="L106" s="303">
        <v>20224</v>
      </c>
      <c r="M106" s="207">
        <f t="shared" si="3"/>
        <v>20224</v>
      </c>
      <c r="N106" s="207">
        <f t="shared" si="4"/>
        <v>20224</v>
      </c>
      <c r="O106" s="207">
        <f t="shared" si="5"/>
        <v>20224</v>
      </c>
    </row>
    <row r="107" spans="1:15" ht="15.75" thickBot="1" x14ac:dyDescent="0.3">
      <c r="A107" s="241"/>
      <c r="B107" s="135" t="s">
        <v>564</v>
      </c>
      <c r="C107" s="187">
        <v>58912</v>
      </c>
      <c r="D107" s="188">
        <v>0</v>
      </c>
      <c r="E107" s="189">
        <v>58912</v>
      </c>
      <c r="F107" s="187">
        <v>56748</v>
      </c>
      <c r="G107" s="188"/>
      <c r="H107" s="189">
        <v>56748</v>
      </c>
      <c r="I107" s="187">
        <v>56748</v>
      </c>
      <c r="J107" s="188"/>
      <c r="K107" s="189">
        <v>56748</v>
      </c>
      <c r="L107" s="300">
        <v>36882</v>
      </c>
      <c r="M107" s="214">
        <f t="shared" si="3"/>
        <v>58912</v>
      </c>
      <c r="N107" s="214">
        <f t="shared" si="4"/>
        <v>56748</v>
      </c>
      <c r="O107" s="214">
        <f t="shared" si="5"/>
        <v>56748</v>
      </c>
    </row>
  </sheetData>
  <mergeCells count="21">
    <mergeCell ref="A83:A87"/>
    <mergeCell ref="A89:A91"/>
    <mergeCell ref="A93:A107"/>
    <mergeCell ref="L1:L2"/>
    <mergeCell ref="A15:A20"/>
    <mergeCell ref="A22:A31"/>
    <mergeCell ref="A33:A34"/>
    <mergeCell ref="A36:A40"/>
    <mergeCell ref="A42:A48"/>
    <mergeCell ref="A51:A60"/>
    <mergeCell ref="A1:B2"/>
    <mergeCell ref="C1:E1"/>
    <mergeCell ref="F1:H1"/>
    <mergeCell ref="I1:K1"/>
    <mergeCell ref="A5:A8"/>
    <mergeCell ref="A10:A13"/>
    <mergeCell ref="M1:M2"/>
    <mergeCell ref="N1:N2"/>
    <mergeCell ref="O1:O2"/>
    <mergeCell ref="A62:A66"/>
    <mergeCell ref="A68:A8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abSelected="1" zoomScale="115" zoomScaleNormal="115" workbookViewId="0">
      <selection sqref="A1:D1"/>
    </sheetView>
  </sheetViews>
  <sheetFormatPr defaultRowHeight="15" x14ac:dyDescent="0.25"/>
  <cols>
    <col min="1" max="1" width="18.140625" customWidth="1"/>
    <col min="2" max="6" width="14.140625" customWidth="1"/>
  </cols>
  <sheetData>
    <row r="1" spans="1:6" ht="18.75" x14ac:dyDescent="0.3">
      <c r="A1" s="251" t="s">
        <v>0</v>
      </c>
      <c r="B1" s="251"/>
      <c r="C1" s="251"/>
      <c r="D1" s="251"/>
    </row>
    <row r="2" spans="1:6" ht="15.75" x14ac:dyDescent="0.25">
      <c r="A2" s="1" t="s">
        <v>4</v>
      </c>
    </row>
    <row r="4" spans="1:6" ht="15.75" customHeight="1" x14ac:dyDescent="0.25">
      <c r="A4" s="8" t="s">
        <v>1</v>
      </c>
      <c r="B4" s="9">
        <v>2015</v>
      </c>
      <c r="C4" s="220" t="s">
        <v>35</v>
      </c>
      <c r="D4" s="9">
        <v>2017</v>
      </c>
      <c r="E4" s="9">
        <v>2018</v>
      </c>
      <c r="F4" s="9">
        <v>2019</v>
      </c>
    </row>
    <row r="5" spans="1:6" x14ac:dyDescent="0.25">
      <c r="A5" s="2"/>
      <c r="B5" s="138">
        <f>'rozpočet 2015'!M4</f>
        <v>498549.22</v>
      </c>
      <c r="C5" s="6">
        <f>'rozpočet2017-2019'!L4</f>
        <v>501559</v>
      </c>
      <c r="D5" s="6">
        <f>'rozpočet2017-2019'!M4</f>
        <v>469573</v>
      </c>
      <c r="E5" s="6">
        <f>'rozpočet2017-2019'!N4</f>
        <v>475254</v>
      </c>
      <c r="F5" s="6">
        <f>'rozpočet2017-2019'!O4</f>
        <v>486256</v>
      </c>
    </row>
    <row r="6" spans="1:6" x14ac:dyDescent="0.25">
      <c r="A6" s="3"/>
      <c r="B6" s="4"/>
      <c r="C6" s="4"/>
      <c r="D6" s="4"/>
    </row>
    <row r="7" spans="1:6" x14ac:dyDescent="0.25">
      <c r="A7" t="s">
        <v>5</v>
      </c>
    </row>
    <row r="8" spans="1:6" ht="34.5" customHeight="1" x14ac:dyDescent="0.25">
      <c r="A8" s="258" t="s">
        <v>3</v>
      </c>
      <c r="B8" s="258"/>
      <c r="C8" s="258"/>
      <c r="D8" s="258"/>
      <c r="E8" s="258"/>
      <c r="F8" s="258"/>
    </row>
    <row r="10" spans="1:6" ht="15.75" x14ac:dyDescent="0.25">
      <c r="A10" s="259" t="s">
        <v>6</v>
      </c>
      <c r="B10" s="259"/>
      <c r="C10" s="259"/>
      <c r="D10" s="259"/>
      <c r="E10" s="259"/>
      <c r="F10" s="259"/>
    </row>
    <row r="11" spans="1:6" x14ac:dyDescent="0.25">
      <c r="A11" t="s">
        <v>7</v>
      </c>
    </row>
    <row r="13" spans="1:6" x14ac:dyDescent="0.25">
      <c r="A13" s="8" t="s">
        <v>1</v>
      </c>
      <c r="B13" s="9">
        <v>2015</v>
      </c>
      <c r="C13" s="220" t="s">
        <v>35</v>
      </c>
      <c r="D13" s="9">
        <v>2017</v>
      </c>
      <c r="E13" s="9">
        <v>2018</v>
      </c>
      <c r="F13" s="9">
        <v>2019</v>
      </c>
    </row>
    <row r="14" spans="1:6" x14ac:dyDescent="0.25">
      <c r="A14" s="2"/>
      <c r="B14" s="138">
        <f>'rozpočet 2015'!M5</f>
        <v>134851.15</v>
      </c>
      <c r="C14" s="6">
        <f>'rozpočet2017-2019'!L5</f>
        <v>122835</v>
      </c>
      <c r="D14" s="6">
        <f>'rozpočet2017-2019'!M5</f>
        <v>123711</v>
      </c>
      <c r="E14" s="6">
        <f>'rozpočet2017-2019'!N5</f>
        <v>127122</v>
      </c>
      <c r="F14" s="6">
        <f>'rozpočet2017-2019'!O5</f>
        <v>130636</v>
      </c>
    </row>
    <row r="16" spans="1:6" x14ac:dyDescent="0.25">
      <c r="A16" s="252" t="s">
        <v>8</v>
      </c>
      <c r="B16" s="253"/>
      <c r="C16" s="253"/>
      <c r="D16" s="253"/>
      <c r="E16" s="253"/>
      <c r="F16" s="254"/>
    </row>
    <row r="17" spans="1:6" x14ac:dyDescent="0.25">
      <c r="A17" s="7" t="s">
        <v>9</v>
      </c>
      <c r="B17" s="255" t="s">
        <v>10</v>
      </c>
      <c r="C17" s="256"/>
      <c r="D17" s="256"/>
      <c r="E17" s="256"/>
      <c r="F17" s="257"/>
    </row>
    <row r="18" spans="1:6" x14ac:dyDescent="0.25">
      <c r="A18" s="7" t="s">
        <v>11</v>
      </c>
      <c r="B18" s="255" t="s">
        <v>12</v>
      </c>
      <c r="C18" s="256"/>
      <c r="D18" s="256"/>
      <c r="E18" s="256"/>
      <c r="F18" s="257"/>
    </row>
    <row r="19" spans="1:6" x14ac:dyDescent="0.25">
      <c r="A19" s="2" t="s">
        <v>13</v>
      </c>
      <c r="B19" s="6" t="s">
        <v>14</v>
      </c>
      <c r="C19" s="6" t="s">
        <v>15</v>
      </c>
      <c r="D19" s="6" t="s">
        <v>16</v>
      </c>
      <c r="E19" s="6" t="s">
        <v>17</v>
      </c>
      <c r="F19" s="6" t="s">
        <v>18</v>
      </c>
    </row>
    <row r="20" spans="1:6" x14ac:dyDescent="0.25">
      <c r="A20" s="2" t="s">
        <v>19</v>
      </c>
      <c r="B20" s="6"/>
      <c r="C20" s="6">
        <v>253</v>
      </c>
      <c r="D20" s="6">
        <v>253</v>
      </c>
      <c r="E20" s="6">
        <v>253</v>
      </c>
      <c r="F20" s="6">
        <v>253</v>
      </c>
    </row>
    <row r="21" spans="1:6" x14ac:dyDescent="0.25">
      <c r="A21" s="2" t="s">
        <v>20</v>
      </c>
      <c r="B21" s="6"/>
      <c r="C21" s="6"/>
      <c r="D21" s="6"/>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c r="C24" s="6">
        <v>5</v>
      </c>
      <c r="D24" s="6">
        <v>5</v>
      </c>
      <c r="E24" s="6">
        <v>5</v>
      </c>
      <c r="F24" s="6">
        <v>5</v>
      </c>
    </row>
    <row r="25" spans="1:6" x14ac:dyDescent="0.25">
      <c r="A25" s="2" t="s">
        <v>20</v>
      </c>
      <c r="B25" s="6"/>
      <c r="C25" s="6"/>
      <c r="D25" s="6"/>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c r="C29" s="6">
        <v>30</v>
      </c>
      <c r="D29" s="6">
        <v>30</v>
      </c>
      <c r="E29" s="6">
        <v>30</v>
      </c>
      <c r="F29" s="6">
        <v>30</v>
      </c>
    </row>
    <row r="30" spans="1:6" x14ac:dyDescent="0.25">
      <c r="A30" s="2" t="s">
        <v>20</v>
      </c>
      <c r="B30" s="6"/>
      <c r="C30" s="6"/>
      <c r="D30" s="6"/>
      <c r="E30" s="6"/>
      <c r="F30" s="6"/>
    </row>
    <row r="32" spans="1:6" x14ac:dyDescent="0.25">
      <c r="A32" s="5" t="s">
        <v>5</v>
      </c>
    </row>
    <row r="33" spans="1:6" ht="63.75" customHeight="1" x14ac:dyDescent="0.25">
      <c r="A33" s="245" t="s">
        <v>24</v>
      </c>
      <c r="B33" s="245"/>
      <c r="C33" s="245"/>
      <c r="D33" s="245"/>
      <c r="E33" s="245"/>
      <c r="F33" s="245"/>
    </row>
    <row r="36" spans="1:6" ht="15.75" x14ac:dyDescent="0.25">
      <c r="A36" s="259" t="s">
        <v>25</v>
      </c>
      <c r="B36" s="259"/>
      <c r="C36" s="259"/>
      <c r="D36" s="259"/>
      <c r="E36" s="259"/>
      <c r="F36" s="259"/>
    </row>
    <row r="37" spans="1:6" x14ac:dyDescent="0.25">
      <c r="A37" t="s">
        <v>26</v>
      </c>
    </row>
    <row r="39" spans="1:6" x14ac:dyDescent="0.25">
      <c r="A39" s="8" t="s">
        <v>1</v>
      </c>
      <c r="B39" s="9">
        <v>2015</v>
      </c>
      <c r="C39" s="220" t="s">
        <v>35</v>
      </c>
      <c r="D39" s="9">
        <v>2017</v>
      </c>
      <c r="E39" s="9">
        <v>2018</v>
      </c>
      <c r="F39" s="9">
        <v>2019</v>
      </c>
    </row>
    <row r="40" spans="1:6" x14ac:dyDescent="0.25">
      <c r="A40" s="2"/>
      <c r="B40" s="138">
        <f>'rozpočet 2015'!M6</f>
        <v>186547.32999999996</v>
      </c>
      <c r="C40" s="6">
        <f>'rozpočet2017-2019'!L6</f>
        <v>105984</v>
      </c>
      <c r="D40" s="6">
        <f>'rozpočet2017-2019'!M6</f>
        <v>64183</v>
      </c>
      <c r="E40" s="6">
        <f>'rozpočet2017-2019'!N6</f>
        <v>53749</v>
      </c>
      <c r="F40" s="6">
        <f>'rozpočet2017-2019'!O6</f>
        <v>55361</v>
      </c>
    </row>
    <row r="47" spans="1:6" x14ac:dyDescent="0.25">
      <c r="A47" s="260" t="s">
        <v>8</v>
      </c>
      <c r="B47" s="260"/>
      <c r="C47" s="260"/>
      <c r="D47" s="260"/>
      <c r="E47" s="260"/>
      <c r="F47" s="260"/>
    </row>
    <row r="48" spans="1:6" x14ac:dyDescent="0.25">
      <c r="A48" s="7" t="s">
        <v>9</v>
      </c>
      <c r="B48" s="246" t="s">
        <v>27</v>
      </c>
      <c r="C48" s="246"/>
      <c r="D48" s="246"/>
      <c r="E48" s="246"/>
      <c r="F48" s="246"/>
    </row>
    <row r="49" spans="1:6" x14ac:dyDescent="0.25">
      <c r="A49" s="7" t="s">
        <v>11</v>
      </c>
      <c r="B49" s="246" t="s">
        <v>28</v>
      </c>
      <c r="C49" s="246"/>
      <c r="D49" s="246"/>
      <c r="E49" s="246"/>
      <c r="F49" s="246"/>
    </row>
    <row r="50" spans="1:6" x14ac:dyDescent="0.25">
      <c r="A50" s="2" t="s">
        <v>13</v>
      </c>
      <c r="B50" s="6" t="s">
        <v>14</v>
      </c>
      <c r="C50" s="6" t="s">
        <v>15</v>
      </c>
      <c r="D50" s="6" t="s">
        <v>16</v>
      </c>
      <c r="E50" s="6" t="s">
        <v>17</v>
      </c>
      <c r="F50" s="6" t="s">
        <v>18</v>
      </c>
    </row>
    <row r="51" spans="1:6" x14ac:dyDescent="0.25">
      <c r="A51" s="2" t="s">
        <v>19</v>
      </c>
      <c r="B51" s="6"/>
      <c r="C51" s="6">
        <v>10</v>
      </c>
      <c r="D51" s="6">
        <v>10</v>
      </c>
      <c r="E51" s="6">
        <v>10</v>
      </c>
      <c r="F51" s="6">
        <v>10</v>
      </c>
    </row>
    <row r="52" spans="1:6" x14ac:dyDescent="0.25">
      <c r="A52" s="2" t="s">
        <v>20</v>
      </c>
      <c r="B52" s="6"/>
      <c r="C52" s="6"/>
      <c r="D52" s="6"/>
      <c r="E52" s="6"/>
      <c r="F52" s="6"/>
    </row>
    <row r="53" spans="1:6" x14ac:dyDescent="0.25">
      <c r="A53" s="2" t="s">
        <v>8</v>
      </c>
      <c r="B53" s="6"/>
      <c r="C53" s="6"/>
      <c r="D53" s="6"/>
      <c r="E53" s="6"/>
      <c r="F53" s="6"/>
    </row>
    <row r="54" spans="1:6" x14ac:dyDescent="0.25">
      <c r="A54" s="7" t="s">
        <v>9</v>
      </c>
      <c r="B54" s="246" t="s">
        <v>29</v>
      </c>
      <c r="C54" s="246"/>
      <c r="D54" s="246"/>
      <c r="E54" s="246"/>
      <c r="F54" s="246"/>
    </row>
    <row r="55" spans="1:6" x14ac:dyDescent="0.25">
      <c r="A55" s="7" t="s">
        <v>11</v>
      </c>
      <c r="B55" s="246" t="s">
        <v>30</v>
      </c>
      <c r="C55" s="246"/>
      <c r="D55" s="246"/>
      <c r="E55" s="246"/>
      <c r="F55" s="246"/>
    </row>
    <row r="56" spans="1:6" x14ac:dyDescent="0.25">
      <c r="A56" s="2" t="s">
        <v>13</v>
      </c>
      <c r="B56" s="6" t="s">
        <v>14</v>
      </c>
      <c r="C56" s="6" t="s">
        <v>15</v>
      </c>
      <c r="D56" s="6" t="s">
        <v>16</v>
      </c>
      <c r="E56" s="6" t="s">
        <v>17</v>
      </c>
      <c r="F56" s="6" t="s">
        <v>18</v>
      </c>
    </row>
    <row r="57" spans="1:6" x14ac:dyDescent="0.25">
      <c r="A57" s="2" t="s">
        <v>19</v>
      </c>
      <c r="B57" s="6"/>
      <c r="C57" s="6">
        <v>2</v>
      </c>
      <c r="D57" s="6">
        <v>2</v>
      </c>
      <c r="E57" s="6">
        <v>2</v>
      </c>
      <c r="F57" s="6">
        <v>2</v>
      </c>
    </row>
    <row r="58" spans="1:6" x14ac:dyDescent="0.25">
      <c r="A58" s="2" t="s">
        <v>20</v>
      </c>
      <c r="B58" s="6"/>
      <c r="C58" s="6"/>
      <c r="D58" s="6"/>
      <c r="E58" s="6"/>
      <c r="F58" s="6"/>
    </row>
    <row r="59" spans="1:6" x14ac:dyDescent="0.25">
      <c r="A59" s="7" t="s">
        <v>11</v>
      </c>
      <c r="B59" s="246" t="s">
        <v>31</v>
      </c>
      <c r="C59" s="246"/>
      <c r="D59" s="246"/>
      <c r="E59" s="246"/>
      <c r="F59" s="246"/>
    </row>
    <row r="60" spans="1:6" x14ac:dyDescent="0.25">
      <c r="A60" s="2" t="s">
        <v>13</v>
      </c>
      <c r="B60" s="6" t="s">
        <v>14</v>
      </c>
      <c r="C60" s="6" t="s">
        <v>15</v>
      </c>
      <c r="D60" s="6" t="s">
        <v>16</v>
      </c>
      <c r="E60" s="6" t="s">
        <v>17</v>
      </c>
      <c r="F60" s="6" t="s">
        <v>18</v>
      </c>
    </row>
    <row r="61" spans="1:6" x14ac:dyDescent="0.25">
      <c r="A61" s="2" t="s">
        <v>19</v>
      </c>
      <c r="B61" s="6"/>
      <c r="C61" s="6">
        <v>2</v>
      </c>
      <c r="D61" s="6">
        <v>2</v>
      </c>
      <c r="E61" s="6">
        <v>2</v>
      </c>
      <c r="F61" s="6">
        <v>2</v>
      </c>
    </row>
    <row r="62" spans="1:6" x14ac:dyDescent="0.25">
      <c r="A62" s="2" t="s">
        <v>20</v>
      </c>
      <c r="B62" s="6"/>
      <c r="C62" s="6"/>
      <c r="D62" s="6"/>
      <c r="E62" s="6"/>
      <c r="F62" s="6"/>
    </row>
    <row r="63" spans="1:6" x14ac:dyDescent="0.25">
      <c r="A63" s="2" t="s">
        <v>8</v>
      </c>
      <c r="B63" s="6"/>
      <c r="C63" s="6"/>
      <c r="D63" s="6"/>
      <c r="E63" s="6"/>
      <c r="F63" s="6"/>
    </row>
    <row r="64" spans="1:6" x14ac:dyDescent="0.25">
      <c r="A64" s="7" t="s">
        <v>9</v>
      </c>
      <c r="B64" s="246" t="s">
        <v>32</v>
      </c>
      <c r="C64" s="246"/>
      <c r="D64" s="246"/>
      <c r="E64" s="246"/>
      <c r="F64" s="246"/>
    </row>
    <row r="65" spans="1:6" x14ac:dyDescent="0.25">
      <c r="A65" s="7" t="s">
        <v>11</v>
      </c>
      <c r="B65" s="7" t="s">
        <v>33</v>
      </c>
      <c r="C65" s="7"/>
      <c r="D65" s="7"/>
      <c r="E65" s="7"/>
      <c r="F65" s="7"/>
    </row>
    <row r="66" spans="1:6" x14ac:dyDescent="0.25">
      <c r="A66" s="2" t="s">
        <v>13</v>
      </c>
      <c r="B66" s="6" t="s">
        <v>14</v>
      </c>
      <c r="C66" s="6" t="s">
        <v>15</v>
      </c>
      <c r="D66" s="6" t="s">
        <v>16</v>
      </c>
      <c r="E66" s="6" t="s">
        <v>17</v>
      </c>
      <c r="F66" s="6" t="s">
        <v>18</v>
      </c>
    </row>
    <row r="67" spans="1:6" x14ac:dyDescent="0.25">
      <c r="A67" s="2" t="s">
        <v>19</v>
      </c>
      <c r="B67" s="6"/>
      <c r="C67" s="6">
        <v>10</v>
      </c>
      <c r="D67" s="6">
        <v>10</v>
      </c>
      <c r="E67" s="6">
        <v>10</v>
      </c>
      <c r="F67" s="6">
        <v>10</v>
      </c>
    </row>
    <row r="68" spans="1:6" x14ac:dyDescent="0.25">
      <c r="A68" s="2" t="s">
        <v>20</v>
      </c>
      <c r="B68" s="6"/>
      <c r="C68" s="6"/>
      <c r="D68" s="6"/>
      <c r="E68" s="6"/>
      <c r="F68" s="6"/>
    </row>
    <row r="69" spans="1:6" x14ac:dyDescent="0.25">
      <c r="A69" s="7" t="s">
        <v>11</v>
      </c>
      <c r="B69" s="246" t="s">
        <v>34</v>
      </c>
      <c r="C69" s="246"/>
      <c r="D69" s="246"/>
      <c r="E69" s="246"/>
      <c r="F69" s="246"/>
    </row>
    <row r="70" spans="1:6" x14ac:dyDescent="0.25">
      <c r="A70" s="2" t="s">
        <v>13</v>
      </c>
      <c r="B70" s="6" t="s">
        <v>14</v>
      </c>
      <c r="C70" s="6" t="s">
        <v>15</v>
      </c>
      <c r="D70" s="6" t="s">
        <v>16</v>
      </c>
      <c r="E70" s="6" t="s">
        <v>17</v>
      </c>
      <c r="F70" s="6" t="s">
        <v>18</v>
      </c>
    </row>
    <row r="71" spans="1:6" x14ac:dyDescent="0.25">
      <c r="A71" s="2" t="s">
        <v>19</v>
      </c>
      <c r="B71" s="6"/>
      <c r="C71" s="6">
        <v>0</v>
      </c>
      <c r="D71" s="6">
        <v>0</v>
      </c>
      <c r="E71" s="6">
        <v>0</v>
      </c>
      <c r="F71" s="6">
        <v>0</v>
      </c>
    </row>
    <row r="72" spans="1:6" x14ac:dyDescent="0.25">
      <c r="A72" s="2" t="s">
        <v>20</v>
      </c>
      <c r="B72" s="6"/>
      <c r="C72" s="6"/>
      <c r="D72" s="6"/>
      <c r="E72" s="6"/>
      <c r="F72" s="6"/>
    </row>
    <row r="74" spans="1:6" x14ac:dyDescent="0.25">
      <c r="A74" s="5" t="s">
        <v>5</v>
      </c>
    </row>
    <row r="75" spans="1:6" ht="189.75" customHeight="1" x14ac:dyDescent="0.25">
      <c r="A75" s="245" t="s">
        <v>36</v>
      </c>
      <c r="B75" s="247"/>
      <c r="C75" s="247"/>
      <c r="D75" s="247"/>
      <c r="E75" s="247"/>
      <c r="F75" s="247"/>
    </row>
    <row r="77" spans="1:6" ht="15.75" x14ac:dyDescent="0.25">
      <c r="A77" s="10" t="s">
        <v>37</v>
      </c>
    </row>
    <row r="78" spans="1:6" x14ac:dyDescent="0.25">
      <c r="A78" s="11" t="s">
        <v>38</v>
      </c>
    </row>
    <row r="80" spans="1:6" x14ac:dyDescent="0.25">
      <c r="A80" s="8" t="s">
        <v>1</v>
      </c>
      <c r="B80" s="9">
        <v>2015</v>
      </c>
      <c r="C80" s="220" t="s">
        <v>35</v>
      </c>
      <c r="D80" s="9">
        <v>2017</v>
      </c>
      <c r="E80" s="9">
        <v>2018</v>
      </c>
      <c r="F80" s="9">
        <v>2019</v>
      </c>
    </row>
    <row r="81" spans="1:6" x14ac:dyDescent="0.25">
      <c r="A81" s="2"/>
      <c r="B81" s="138">
        <f>'rozpočet 2015'!M7</f>
        <v>136106.34</v>
      </c>
      <c r="C81" s="6">
        <f>'rozpočet2017-2019'!L8</f>
        <v>43622</v>
      </c>
      <c r="D81" s="6">
        <f>'rozpočet2017-2019'!M8</f>
        <v>44926</v>
      </c>
      <c r="E81" s="6">
        <f>'rozpočet2017-2019'!N8</f>
        <v>46273</v>
      </c>
      <c r="F81" s="6">
        <f>'rozpočet2017-2019'!O8</f>
        <v>47661</v>
      </c>
    </row>
    <row r="88" spans="1:6" x14ac:dyDescent="0.25">
      <c r="A88" s="248" t="s">
        <v>8</v>
      </c>
      <c r="B88" s="248"/>
      <c r="C88" s="248"/>
      <c r="D88" s="248"/>
      <c r="E88" s="248"/>
      <c r="F88" s="248"/>
    </row>
    <row r="89" spans="1:6" x14ac:dyDescent="0.25">
      <c r="A89" s="16" t="s">
        <v>9</v>
      </c>
      <c r="B89" s="249" t="s">
        <v>39</v>
      </c>
      <c r="C89" s="249"/>
      <c r="D89" s="249"/>
      <c r="E89" s="249"/>
      <c r="F89" s="249"/>
    </row>
    <row r="90" spans="1:6" ht="30" x14ac:dyDescent="0.25">
      <c r="A90" s="17" t="s">
        <v>11</v>
      </c>
      <c r="B90" s="250" t="s">
        <v>40</v>
      </c>
      <c r="C90" s="250"/>
      <c r="D90" s="250"/>
      <c r="E90" s="250"/>
      <c r="F90" s="250"/>
    </row>
    <row r="91" spans="1:6" x14ac:dyDescent="0.25">
      <c r="A91" s="18" t="s">
        <v>13</v>
      </c>
      <c r="B91" s="19" t="s">
        <v>14</v>
      </c>
      <c r="C91" s="19" t="s">
        <v>15</v>
      </c>
      <c r="D91" s="19" t="s">
        <v>16</v>
      </c>
      <c r="E91" s="19" t="s">
        <v>17</v>
      </c>
      <c r="F91" s="19" t="s">
        <v>18</v>
      </c>
    </row>
    <row r="92" spans="1:6" x14ac:dyDescent="0.25">
      <c r="A92" s="18" t="s">
        <v>19</v>
      </c>
      <c r="B92" s="19" t="s">
        <v>41</v>
      </c>
      <c r="C92" s="19" t="s">
        <v>41</v>
      </c>
      <c r="D92" s="19" t="s">
        <v>41</v>
      </c>
      <c r="E92" s="19" t="s">
        <v>41</v>
      </c>
      <c r="F92" s="19" t="s">
        <v>41</v>
      </c>
    </row>
    <row r="93" spans="1:6" x14ac:dyDescent="0.25">
      <c r="A93" s="18" t="s">
        <v>20</v>
      </c>
      <c r="B93" s="19" t="s">
        <v>41</v>
      </c>
      <c r="C93" s="19"/>
      <c r="D93" s="19"/>
      <c r="E93" s="19"/>
      <c r="F93" s="19"/>
    </row>
    <row r="94" spans="1:6" x14ac:dyDescent="0.25">
      <c r="A94" s="16" t="s">
        <v>9</v>
      </c>
      <c r="B94" s="249" t="s">
        <v>42</v>
      </c>
      <c r="C94" s="249"/>
      <c r="D94" s="249"/>
      <c r="E94" s="249"/>
      <c r="F94" s="249"/>
    </row>
    <row r="95" spans="1:6" ht="30" x14ac:dyDescent="0.25">
      <c r="A95" s="17" t="s">
        <v>11</v>
      </c>
      <c r="B95" s="250" t="s">
        <v>43</v>
      </c>
      <c r="C95" s="250"/>
      <c r="D95" s="250"/>
      <c r="E95" s="250"/>
      <c r="F95" s="250"/>
    </row>
    <row r="96" spans="1:6" x14ac:dyDescent="0.25">
      <c r="A96" s="18" t="s">
        <v>13</v>
      </c>
      <c r="B96" s="19" t="s">
        <v>14</v>
      </c>
      <c r="C96" s="19" t="s">
        <v>15</v>
      </c>
      <c r="D96" s="19" t="s">
        <v>16</v>
      </c>
      <c r="E96" s="19" t="s">
        <v>17</v>
      </c>
      <c r="F96" s="19" t="s">
        <v>18</v>
      </c>
    </row>
    <row r="97" spans="1:6" x14ac:dyDescent="0.25">
      <c r="A97" s="18" t="s">
        <v>19</v>
      </c>
      <c r="B97" s="19" t="s">
        <v>44</v>
      </c>
      <c r="C97" s="19" t="s">
        <v>44</v>
      </c>
      <c r="D97" s="19" t="s">
        <v>44</v>
      </c>
      <c r="E97" s="19" t="s">
        <v>44</v>
      </c>
      <c r="F97" s="19" t="s">
        <v>44</v>
      </c>
    </row>
    <row r="98" spans="1:6" x14ac:dyDescent="0.25">
      <c r="A98" s="18" t="s">
        <v>20</v>
      </c>
      <c r="B98" s="19" t="s">
        <v>44</v>
      </c>
      <c r="C98" s="19"/>
      <c r="D98" s="19"/>
      <c r="E98" s="19"/>
      <c r="F98" s="19"/>
    </row>
    <row r="100" spans="1:6" x14ac:dyDescent="0.25">
      <c r="A100" s="22" t="s">
        <v>2</v>
      </c>
    </row>
    <row r="101" spans="1:6" ht="60.75" customHeight="1" x14ac:dyDescent="0.25">
      <c r="A101" s="245" t="s">
        <v>45</v>
      </c>
      <c r="B101" s="245"/>
      <c r="C101" s="245"/>
      <c r="D101" s="245"/>
      <c r="E101" s="245"/>
      <c r="F101" s="245"/>
    </row>
    <row r="103" spans="1:6" ht="15.75" x14ac:dyDescent="0.25">
      <c r="A103" s="10" t="s">
        <v>46</v>
      </c>
    </row>
    <row r="104" spans="1:6" x14ac:dyDescent="0.25">
      <c r="A104" t="s">
        <v>47</v>
      </c>
    </row>
    <row r="106" spans="1:6" x14ac:dyDescent="0.25">
      <c r="A106" s="8" t="s">
        <v>1</v>
      </c>
      <c r="B106" s="9">
        <v>2015</v>
      </c>
      <c r="C106" s="220" t="s">
        <v>35</v>
      </c>
      <c r="D106" s="9">
        <v>2017</v>
      </c>
      <c r="E106" s="9">
        <v>2018</v>
      </c>
      <c r="F106" s="9">
        <v>2019</v>
      </c>
    </row>
    <row r="107" spans="1:6" x14ac:dyDescent="0.25">
      <c r="A107" s="2"/>
      <c r="B107" s="138">
        <f>'rozpočet 2015'!M8</f>
        <v>41044.400000000001</v>
      </c>
      <c r="C107" s="6">
        <f>'rozpočet2017-2019'!L8</f>
        <v>43622</v>
      </c>
      <c r="D107" s="6">
        <f>'rozpočet2017-2019'!M8</f>
        <v>44926</v>
      </c>
      <c r="E107" s="6">
        <f>'rozpočet2017-2019'!N8</f>
        <v>46273</v>
      </c>
      <c r="F107" s="6">
        <f>'rozpočet2017-2019'!O8</f>
        <v>47661</v>
      </c>
    </row>
    <row r="109" spans="1:6" x14ac:dyDescent="0.25">
      <c r="A109" s="248" t="s">
        <v>8</v>
      </c>
      <c r="B109" s="248"/>
      <c r="C109" s="248"/>
      <c r="D109" s="248"/>
      <c r="E109" s="248"/>
      <c r="F109" s="248"/>
    </row>
    <row r="110" spans="1:6" x14ac:dyDescent="0.25">
      <c r="A110" s="16" t="s">
        <v>9</v>
      </c>
      <c r="B110" s="249" t="s">
        <v>48</v>
      </c>
      <c r="C110" s="249"/>
      <c r="D110" s="249"/>
      <c r="E110" s="249"/>
      <c r="F110" s="249"/>
    </row>
    <row r="111" spans="1:6" ht="30" x14ac:dyDescent="0.25">
      <c r="A111" s="17" t="s">
        <v>11</v>
      </c>
      <c r="B111" s="250" t="s">
        <v>49</v>
      </c>
      <c r="C111" s="250"/>
      <c r="D111" s="250"/>
      <c r="E111" s="250"/>
      <c r="F111" s="250"/>
    </row>
    <row r="112" spans="1:6" x14ac:dyDescent="0.25">
      <c r="A112" s="18" t="s">
        <v>13</v>
      </c>
      <c r="B112" s="19" t="s">
        <v>14</v>
      </c>
      <c r="C112" s="19" t="s">
        <v>15</v>
      </c>
      <c r="D112" s="19" t="s">
        <v>16</v>
      </c>
      <c r="E112" s="19" t="s">
        <v>17</v>
      </c>
      <c r="F112" s="19" t="s">
        <v>18</v>
      </c>
    </row>
    <row r="113" spans="1:6" x14ac:dyDescent="0.25">
      <c r="A113" s="18" t="s">
        <v>19</v>
      </c>
      <c r="B113" s="19"/>
      <c r="C113" s="19">
        <v>10</v>
      </c>
      <c r="D113" s="19">
        <v>10</v>
      </c>
      <c r="E113" s="19">
        <v>10</v>
      </c>
      <c r="F113" s="19">
        <v>10</v>
      </c>
    </row>
    <row r="114" spans="1:6" x14ac:dyDescent="0.25">
      <c r="A114" s="18" t="s">
        <v>20</v>
      </c>
      <c r="B114" s="19"/>
      <c r="C114" s="19"/>
      <c r="D114" s="19"/>
      <c r="E114" s="19"/>
      <c r="F114" s="19"/>
    </row>
    <row r="116" spans="1:6" x14ac:dyDescent="0.25">
      <c r="A116" s="22" t="s">
        <v>2</v>
      </c>
    </row>
    <row r="117" spans="1:6" ht="127.5" customHeight="1" x14ac:dyDescent="0.25">
      <c r="A117" s="245" t="s">
        <v>50</v>
      </c>
      <c r="B117" s="245"/>
      <c r="C117" s="245"/>
      <c r="D117" s="245"/>
      <c r="E117" s="245"/>
      <c r="F117" s="245"/>
    </row>
  </sheetData>
  <mergeCells count="27">
    <mergeCell ref="A1:D1"/>
    <mergeCell ref="A16:F16"/>
    <mergeCell ref="B17:F17"/>
    <mergeCell ref="B64:F64"/>
    <mergeCell ref="B18:F18"/>
    <mergeCell ref="A33:F33"/>
    <mergeCell ref="A8:F8"/>
    <mergeCell ref="A10:F10"/>
    <mergeCell ref="A36:F36"/>
    <mergeCell ref="A47:F47"/>
    <mergeCell ref="B48:F48"/>
    <mergeCell ref="B49:F49"/>
    <mergeCell ref="B54:F54"/>
    <mergeCell ref="B55:F55"/>
    <mergeCell ref="B59:F59"/>
    <mergeCell ref="A117:F117"/>
    <mergeCell ref="B69:F69"/>
    <mergeCell ref="A75:F75"/>
    <mergeCell ref="A88:F88"/>
    <mergeCell ref="B89:F89"/>
    <mergeCell ref="B90:F90"/>
    <mergeCell ref="B94:F94"/>
    <mergeCell ref="B95:F95"/>
    <mergeCell ref="A101:F101"/>
    <mergeCell ref="A109:F109"/>
    <mergeCell ref="B110:F110"/>
    <mergeCell ref="B111:F111"/>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85" workbookViewId="0">
      <selection activeCell="A95" sqref="A95:F95"/>
    </sheetView>
  </sheetViews>
  <sheetFormatPr defaultColWidth="9" defaultRowHeight="15" x14ac:dyDescent="0.25"/>
  <cols>
    <col min="1" max="1" width="20" style="11" customWidth="1"/>
    <col min="2" max="6" width="13.85546875" style="11" customWidth="1"/>
    <col min="7" max="16384" width="9" style="11"/>
  </cols>
  <sheetData>
    <row r="1" spans="1:6" ht="18.75" x14ac:dyDescent="0.25">
      <c r="A1" s="27" t="s">
        <v>51</v>
      </c>
    </row>
    <row r="2" spans="1:6" ht="15.75" x14ac:dyDescent="0.25">
      <c r="A2" s="262" t="s">
        <v>72</v>
      </c>
      <c r="B2" s="262"/>
      <c r="C2" s="262"/>
      <c r="D2" s="262"/>
      <c r="E2" s="262"/>
      <c r="F2" s="262"/>
    </row>
    <row r="3" spans="1:6" ht="15.75" x14ac:dyDescent="0.25">
      <c r="A3" s="20"/>
    </row>
    <row r="4" spans="1:6" x14ac:dyDescent="0.25">
      <c r="A4" s="8" t="s">
        <v>1</v>
      </c>
      <c r="B4" s="9">
        <v>2015</v>
      </c>
      <c r="C4" s="220" t="s">
        <v>35</v>
      </c>
      <c r="D4" s="9">
        <v>2017</v>
      </c>
      <c r="E4" s="9">
        <v>2018</v>
      </c>
      <c r="F4" s="9">
        <v>2019</v>
      </c>
    </row>
    <row r="5" spans="1:6" x14ac:dyDescent="0.25">
      <c r="A5" s="2"/>
      <c r="B5" s="138">
        <f>'rozpočet 2015'!M9</f>
        <v>72315.05</v>
      </c>
      <c r="C5" s="6">
        <f>'rozpočet2017-2019'!L9</f>
        <v>101545</v>
      </c>
      <c r="D5" s="6">
        <f>'rozpočet2017-2019'!M9</f>
        <v>131711</v>
      </c>
      <c r="E5" s="6">
        <f>'rozpočet2017-2019'!N9</f>
        <v>99104</v>
      </c>
      <c r="F5" s="6">
        <f>'rozpočet2017-2019'!O9</f>
        <v>100103</v>
      </c>
    </row>
    <row r="6" spans="1:6" ht="15.75" x14ac:dyDescent="0.25">
      <c r="A6" s="20"/>
    </row>
    <row r="7" spans="1:6" x14ac:dyDescent="0.25">
      <c r="A7" s="22" t="s">
        <v>2</v>
      </c>
    </row>
    <row r="8" spans="1:6" ht="81" customHeight="1" x14ac:dyDescent="0.25">
      <c r="A8" s="261" t="s">
        <v>71</v>
      </c>
      <c r="B8" s="261"/>
      <c r="C8" s="261"/>
      <c r="D8" s="261"/>
      <c r="E8" s="261"/>
      <c r="F8" s="261"/>
    </row>
    <row r="9" spans="1:6" ht="15.75" x14ac:dyDescent="0.25">
      <c r="A9" s="20"/>
    </row>
    <row r="10" spans="1:6" s="23" customFormat="1" ht="15.75" x14ac:dyDescent="0.25">
      <c r="A10" s="30" t="s">
        <v>52</v>
      </c>
    </row>
    <row r="11" spans="1:6" ht="18.75" x14ac:dyDescent="0.25">
      <c r="A11" s="28"/>
    </row>
    <row r="12" spans="1:6" x14ac:dyDescent="0.25">
      <c r="A12" s="8" t="s">
        <v>1</v>
      </c>
      <c r="B12" s="9">
        <v>2015</v>
      </c>
      <c r="C12" s="220" t="s">
        <v>35</v>
      </c>
      <c r="D12" s="9">
        <v>2017</v>
      </c>
      <c r="E12" s="9">
        <v>2018</v>
      </c>
      <c r="F12" s="9">
        <v>2019</v>
      </c>
    </row>
    <row r="13" spans="1:6" x14ac:dyDescent="0.25">
      <c r="A13" s="2"/>
      <c r="B13" s="138">
        <f>'rozpočet 2015'!M10</f>
        <v>31680.89</v>
      </c>
      <c r="C13" s="6">
        <f>'rozpočet2017-2019'!L10</f>
        <v>26000</v>
      </c>
      <c r="D13" s="6">
        <f>'rozpočet2017-2019'!M10</f>
        <v>29000</v>
      </c>
      <c r="E13" s="6">
        <f>'rozpočet2017-2019'!N10</f>
        <v>24000</v>
      </c>
      <c r="F13" s="6">
        <f>'rozpočet2017-2019'!O10</f>
        <v>24000</v>
      </c>
    </row>
    <row r="14" spans="1:6" ht="15.75" x14ac:dyDescent="0.25">
      <c r="A14" s="20"/>
    </row>
    <row r="15" spans="1:6" ht="15" customHeight="1" x14ac:dyDescent="0.25">
      <c r="A15" s="268" t="s">
        <v>8</v>
      </c>
      <c r="B15" s="268"/>
      <c r="C15" s="268"/>
      <c r="D15" s="268"/>
      <c r="E15" s="268"/>
      <c r="F15" s="268"/>
    </row>
    <row r="16" spans="1:6" ht="15" customHeight="1" x14ac:dyDescent="0.25">
      <c r="A16" s="35" t="s">
        <v>9</v>
      </c>
      <c r="B16" s="269" t="s">
        <v>53</v>
      </c>
      <c r="C16" s="269"/>
      <c r="D16" s="269"/>
      <c r="E16" s="269"/>
      <c r="F16" s="269"/>
    </row>
    <row r="17" spans="1:6" ht="15" customHeight="1" x14ac:dyDescent="0.25">
      <c r="A17" s="37" t="s">
        <v>11</v>
      </c>
      <c r="B17" s="264" t="s">
        <v>54</v>
      </c>
      <c r="C17" s="264"/>
      <c r="D17" s="264"/>
      <c r="E17" s="264"/>
      <c r="F17" s="264"/>
    </row>
    <row r="18" spans="1:6" ht="15" customHeight="1" x14ac:dyDescent="0.25">
      <c r="A18" s="38" t="s">
        <v>13</v>
      </c>
      <c r="B18" s="39" t="s">
        <v>14</v>
      </c>
      <c r="C18" s="39" t="s">
        <v>15</v>
      </c>
      <c r="D18" s="39" t="s">
        <v>16</v>
      </c>
      <c r="E18" s="39" t="s">
        <v>17</v>
      </c>
      <c r="F18" s="39" t="s">
        <v>18</v>
      </c>
    </row>
    <row r="19" spans="1:6" ht="15" customHeight="1" x14ac:dyDescent="0.25">
      <c r="A19" s="38" t="s">
        <v>19</v>
      </c>
      <c r="B19" s="39"/>
      <c r="C19" s="39">
        <v>5500</v>
      </c>
      <c r="D19" s="39">
        <v>6000</v>
      </c>
      <c r="E19" s="39">
        <v>15000</v>
      </c>
      <c r="F19" s="39">
        <v>6000</v>
      </c>
    </row>
    <row r="20" spans="1:6" ht="15" customHeight="1" x14ac:dyDescent="0.25">
      <c r="A20" s="38" t="s">
        <v>20</v>
      </c>
      <c r="B20" s="39"/>
      <c r="C20" s="39">
        <v>17000</v>
      </c>
      <c r="D20" s="39"/>
      <c r="E20" s="39"/>
      <c r="F20" s="39"/>
    </row>
    <row r="21" spans="1:6" ht="15" customHeight="1" x14ac:dyDescent="0.25">
      <c r="A21" s="37" t="s">
        <v>11</v>
      </c>
      <c r="B21" s="264" t="s">
        <v>55</v>
      </c>
      <c r="C21" s="264"/>
      <c r="D21" s="264"/>
      <c r="E21" s="264"/>
      <c r="F21" s="264"/>
    </row>
    <row r="22" spans="1:6" ht="15" customHeight="1" x14ac:dyDescent="0.25">
      <c r="A22" s="38" t="s">
        <v>13</v>
      </c>
      <c r="B22" s="39" t="s">
        <v>14</v>
      </c>
      <c r="C22" s="39" t="s">
        <v>15</v>
      </c>
      <c r="D22" s="39" t="s">
        <v>16</v>
      </c>
      <c r="E22" s="39" t="s">
        <v>17</v>
      </c>
      <c r="F22" s="39" t="s">
        <v>18</v>
      </c>
    </row>
    <row r="23" spans="1:6" ht="15" customHeight="1" x14ac:dyDescent="0.25">
      <c r="A23" s="38" t="s">
        <v>19</v>
      </c>
      <c r="B23" s="39"/>
      <c r="C23" s="39">
        <v>10</v>
      </c>
      <c r="D23" s="39">
        <v>20</v>
      </c>
      <c r="E23" s="39">
        <v>22</v>
      </c>
      <c r="F23" s="39">
        <v>24</v>
      </c>
    </row>
    <row r="24" spans="1:6" ht="15" customHeight="1" x14ac:dyDescent="0.25">
      <c r="A24" s="38" t="s">
        <v>20</v>
      </c>
      <c r="B24" s="39"/>
      <c r="C24" s="39">
        <v>20</v>
      </c>
      <c r="D24" s="39"/>
      <c r="E24" s="39"/>
      <c r="F24" s="39"/>
    </row>
    <row r="25" spans="1:6" ht="15" customHeight="1" x14ac:dyDescent="0.25">
      <c r="A25" s="37" t="s">
        <v>11</v>
      </c>
      <c r="B25" s="264" t="s">
        <v>56</v>
      </c>
      <c r="C25" s="264"/>
      <c r="D25" s="264"/>
      <c r="E25" s="264"/>
      <c r="F25" s="264"/>
    </row>
    <row r="26" spans="1:6" ht="15" customHeight="1" x14ac:dyDescent="0.25">
      <c r="A26" s="38" t="s">
        <v>13</v>
      </c>
      <c r="B26" s="39" t="s">
        <v>14</v>
      </c>
      <c r="C26" s="39" t="s">
        <v>15</v>
      </c>
      <c r="D26" s="39" t="s">
        <v>16</v>
      </c>
      <c r="E26" s="39" t="s">
        <v>17</v>
      </c>
      <c r="F26" s="39" t="s">
        <v>18</v>
      </c>
    </row>
    <row r="27" spans="1:6" ht="15" customHeight="1" x14ac:dyDescent="0.25">
      <c r="A27" s="38" t="s">
        <v>19</v>
      </c>
      <c r="B27" s="39"/>
      <c r="C27" s="39">
        <v>5</v>
      </c>
      <c r="D27" s="39">
        <v>5</v>
      </c>
      <c r="E27" s="39">
        <v>5</v>
      </c>
      <c r="F27" s="39">
        <v>5</v>
      </c>
    </row>
    <row r="28" spans="1:6" ht="15" customHeight="1" x14ac:dyDescent="0.25">
      <c r="A28" s="38" t="s">
        <v>20</v>
      </c>
      <c r="B28" s="39"/>
      <c r="C28" s="39">
        <v>5</v>
      </c>
      <c r="D28" s="39"/>
      <c r="E28" s="39"/>
      <c r="F28" s="39"/>
    </row>
    <row r="29" spans="1:6" ht="15" customHeight="1" x14ac:dyDescent="0.25">
      <c r="A29" s="37" t="s">
        <v>11</v>
      </c>
      <c r="B29" s="264" t="s">
        <v>57</v>
      </c>
      <c r="C29" s="264"/>
      <c r="D29" s="264"/>
      <c r="E29" s="264"/>
      <c r="F29" s="264"/>
    </row>
    <row r="30" spans="1:6" ht="15" customHeight="1" x14ac:dyDescent="0.25">
      <c r="A30" s="38" t="s">
        <v>13</v>
      </c>
      <c r="B30" s="39" t="s">
        <v>14</v>
      </c>
      <c r="C30" s="39" t="s">
        <v>15</v>
      </c>
      <c r="D30" s="39" t="s">
        <v>16</v>
      </c>
      <c r="E30" s="39" t="s">
        <v>17</v>
      </c>
      <c r="F30" s="39" t="s">
        <v>18</v>
      </c>
    </row>
    <row r="31" spans="1:6" ht="15" customHeight="1" x14ac:dyDescent="0.25">
      <c r="A31" s="38" t="s">
        <v>19</v>
      </c>
      <c r="B31" s="39"/>
      <c r="C31" s="39">
        <v>0</v>
      </c>
      <c r="D31" s="39">
        <v>60</v>
      </c>
      <c r="E31" s="39">
        <v>72</v>
      </c>
      <c r="F31" s="39">
        <v>85</v>
      </c>
    </row>
    <row r="32" spans="1:6" ht="15" customHeight="1" x14ac:dyDescent="0.25">
      <c r="A32" s="38" t="s">
        <v>20</v>
      </c>
      <c r="B32" s="39"/>
      <c r="C32" s="39">
        <v>30</v>
      </c>
      <c r="D32" s="39"/>
      <c r="E32" s="39"/>
      <c r="F32" s="39"/>
    </row>
    <row r="33" spans="1:6" ht="15" customHeight="1" x14ac:dyDescent="0.25">
      <c r="A33" s="37" t="s">
        <v>11</v>
      </c>
      <c r="B33" s="264" t="s">
        <v>58</v>
      </c>
      <c r="C33" s="264"/>
      <c r="D33" s="264"/>
      <c r="E33" s="264"/>
      <c r="F33" s="264"/>
    </row>
    <row r="34" spans="1:6" ht="15" customHeight="1" x14ac:dyDescent="0.25">
      <c r="A34" s="38" t="s">
        <v>13</v>
      </c>
      <c r="B34" s="39" t="s">
        <v>14</v>
      </c>
      <c r="C34" s="39" t="s">
        <v>15</v>
      </c>
      <c r="D34" s="39" t="s">
        <v>16</v>
      </c>
      <c r="E34" s="39" t="s">
        <v>17</v>
      </c>
      <c r="F34" s="39" t="s">
        <v>18</v>
      </c>
    </row>
    <row r="35" spans="1:6" ht="15" customHeight="1" x14ac:dyDescent="0.25">
      <c r="A35" s="38" t="s">
        <v>19</v>
      </c>
      <c r="B35" s="39"/>
      <c r="C35" s="39">
        <v>0</v>
      </c>
      <c r="D35" s="39">
        <v>15</v>
      </c>
      <c r="E35" s="39">
        <v>20</v>
      </c>
      <c r="F35" s="39">
        <v>25</v>
      </c>
    </row>
    <row r="36" spans="1:6" ht="15" customHeight="1" x14ac:dyDescent="0.25">
      <c r="A36" s="38" t="s">
        <v>20</v>
      </c>
      <c r="B36" s="39"/>
      <c r="C36" s="39">
        <v>15</v>
      </c>
      <c r="D36" s="39"/>
      <c r="E36" s="39"/>
      <c r="F36" s="39"/>
    </row>
    <row r="37" spans="1:6" ht="15" customHeight="1" x14ac:dyDescent="0.25">
      <c r="A37" s="44"/>
      <c r="B37" s="45"/>
      <c r="C37" s="45"/>
      <c r="D37" s="45"/>
      <c r="E37" s="45"/>
      <c r="F37" s="45"/>
    </row>
    <row r="38" spans="1:6" s="23" customFormat="1" ht="15.75" x14ac:dyDescent="0.25">
      <c r="A38" s="30" t="s">
        <v>59</v>
      </c>
    </row>
    <row r="39" spans="1:6" x14ac:dyDescent="0.25">
      <c r="A39" s="21" t="s">
        <v>74</v>
      </c>
    </row>
    <row r="40" spans="1:6" ht="15.75" x14ac:dyDescent="0.25">
      <c r="A40" s="20"/>
    </row>
    <row r="41" spans="1:6" x14ac:dyDescent="0.25">
      <c r="A41" s="40" t="s">
        <v>1</v>
      </c>
      <c r="B41" s="41">
        <v>2015</v>
      </c>
      <c r="C41" s="221" t="s">
        <v>35</v>
      </c>
      <c r="D41" s="41">
        <v>2017</v>
      </c>
      <c r="E41" s="41">
        <v>2018</v>
      </c>
      <c r="F41" s="41">
        <v>2019</v>
      </c>
    </row>
    <row r="42" spans="1:6" x14ac:dyDescent="0.25">
      <c r="A42" s="2"/>
      <c r="B42" s="6"/>
      <c r="C42" s="6">
        <f>'rozpočet2017-2019'!L11</f>
        <v>16878</v>
      </c>
      <c r="D42" s="6">
        <f>'rozpočet2017-2019'!M11</f>
        <v>46959</v>
      </c>
      <c r="E42" s="6">
        <f>'rozpočet2017-2019'!N11</f>
        <v>18933</v>
      </c>
      <c r="F42" s="6">
        <f>'rozpočet2017-2019'!O11</f>
        <v>19501</v>
      </c>
    </row>
    <row r="43" spans="1:6" x14ac:dyDescent="0.25">
      <c r="A43" s="3"/>
      <c r="B43" s="46"/>
      <c r="C43" s="46"/>
      <c r="D43" s="47"/>
      <c r="E43" s="47"/>
      <c r="F43" s="47"/>
    </row>
    <row r="44" spans="1:6" x14ac:dyDescent="0.25">
      <c r="A44" s="3"/>
      <c r="B44" s="46"/>
      <c r="C44" s="46"/>
      <c r="D44" s="47"/>
      <c r="E44" s="47"/>
      <c r="F44" s="47"/>
    </row>
    <row r="45" spans="1:6" ht="15.75" x14ac:dyDescent="0.25">
      <c r="A45" s="20"/>
    </row>
    <row r="46" spans="1:6" x14ac:dyDescent="0.25">
      <c r="A46" s="268" t="s">
        <v>8</v>
      </c>
      <c r="B46" s="268"/>
      <c r="C46" s="268"/>
      <c r="D46" s="268"/>
      <c r="E46" s="268"/>
      <c r="F46" s="268"/>
    </row>
    <row r="47" spans="1:6" x14ac:dyDescent="0.25">
      <c r="A47" s="35" t="s">
        <v>9</v>
      </c>
      <c r="B47" s="269"/>
      <c r="C47" s="269"/>
      <c r="D47" s="269"/>
      <c r="E47" s="269"/>
      <c r="F47" s="269"/>
    </row>
    <row r="48" spans="1:6" ht="30" x14ac:dyDescent="0.25">
      <c r="A48" s="37" t="s">
        <v>11</v>
      </c>
      <c r="B48" s="264" t="s">
        <v>60</v>
      </c>
      <c r="C48" s="264"/>
      <c r="D48" s="264"/>
      <c r="E48" s="264"/>
      <c r="F48" s="264"/>
    </row>
    <row r="49" spans="1:6" x14ac:dyDescent="0.25">
      <c r="A49" s="38" t="s">
        <v>13</v>
      </c>
      <c r="B49" s="39" t="s">
        <v>14</v>
      </c>
      <c r="C49" s="39" t="s">
        <v>15</v>
      </c>
      <c r="D49" s="39" t="s">
        <v>16</v>
      </c>
      <c r="E49" s="39" t="s">
        <v>17</v>
      </c>
      <c r="F49" s="39" t="s">
        <v>18</v>
      </c>
    </row>
    <row r="50" spans="1:6" x14ac:dyDescent="0.25">
      <c r="A50" s="38" t="s">
        <v>19</v>
      </c>
      <c r="B50" s="39"/>
      <c r="C50" s="39"/>
      <c r="D50" s="39">
        <v>1</v>
      </c>
      <c r="E50" s="39">
        <v>1</v>
      </c>
      <c r="F50" s="39">
        <v>1</v>
      </c>
    </row>
    <row r="51" spans="1:6" x14ac:dyDescent="0.25">
      <c r="A51" s="38" t="s">
        <v>20</v>
      </c>
      <c r="B51" s="39"/>
      <c r="C51" s="39"/>
      <c r="D51" s="39"/>
      <c r="E51" s="39"/>
      <c r="F51" s="39"/>
    </row>
    <row r="52" spans="1:6" ht="15.75" x14ac:dyDescent="0.25">
      <c r="A52" s="20"/>
    </row>
    <row r="53" spans="1:6" x14ac:dyDescent="0.25">
      <c r="A53" s="21" t="s">
        <v>2</v>
      </c>
    </row>
    <row r="54" spans="1:6" x14ac:dyDescent="0.25">
      <c r="A54" s="43" t="s">
        <v>61</v>
      </c>
    </row>
    <row r="55" spans="1:6" ht="15.75" x14ac:dyDescent="0.25">
      <c r="A55" s="20"/>
    </row>
    <row r="56" spans="1:6" s="23" customFormat="1" ht="15.75" x14ac:dyDescent="0.25">
      <c r="A56" s="30" t="s">
        <v>62</v>
      </c>
    </row>
    <row r="57" spans="1:6" x14ac:dyDescent="0.25">
      <c r="A57" s="21" t="s">
        <v>74</v>
      </c>
    </row>
    <row r="58" spans="1:6" ht="15.75" x14ac:dyDescent="0.25">
      <c r="A58" s="20"/>
    </row>
    <row r="59" spans="1:6" x14ac:dyDescent="0.25">
      <c r="A59" s="40" t="s">
        <v>1</v>
      </c>
      <c r="B59" s="41">
        <v>2015</v>
      </c>
      <c r="C59" s="221" t="s">
        <v>35</v>
      </c>
      <c r="D59" s="41">
        <v>2017</v>
      </c>
      <c r="E59" s="41">
        <v>2018</v>
      </c>
      <c r="F59" s="41">
        <v>2019</v>
      </c>
    </row>
    <row r="60" spans="1:6" x14ac:dyDescent="0.25">
      <c r="A60" s="2"/>
      <c r="B60" s="138">
        <f>'rozpočet 2015'!M11</f>
        <v>26741.21</v>
      </c>
      <c r="C60" s="6">
        <f>'rozpočet2017-2019'!L12</f>
        <v>25367</v>
      </c>
      <c r="D60" s="6">
        <f>'rozpočet2017-2019'!M12</f>
        <v>21452</v>
      </c>
      <c r="E60" s="6">
        <f>'rozpočet2017-2019'!N12</f>
        <v>21871</v>
      </c>
      <c r="F60" s="6">
        <f>'rozpočet2017-2019'!O12</f>
        <v>22302</v>
      </c>
    </row>
    <row r="61" spans="1:6" ht="15.75" x14ac:dyDescent="0.25">
      <c r="A61" s="20"/>
    </row>
    <row r="62" spans="1:6" x14ac:dyDescent="0.25">
      <c r="A62" s="268" t="s">
        <v>8</v>
      </c>
      <c r="B62" s="268"/>
      <c r="C62" s="268"/>
      <c r="D62" s="268"/>
      <c r="E62" s="268"/>
      <c r="F62" s="268"/>
    </row>
    <row r="63" spans="1:6" x14ac:dyDescent="0.25">
      <c r="A63" s="35" t="s">
        <v>9</v>
      </c>
      <c r="B63" s="269" t="s">
        <v>63</v>
      </c>
      <c r="C63" s="269"/>
      <c r="D63" s="269"/>
      <c r="E63" s="269"/>
      <c r="F63" s="269"/>
    </row>
    <row r="64" spans="1:6" ht="30" x14ac:dyDescent="0.25">
      <c r="A64" s="37" t="s">
        <v>11</v>
      </c>
      <c r="B64" s="264" t="s">
        <v>64</v>
      </c>
      <c r="C64" s="264"/>
      <c r="D64" s="264"/>
      <c r="E64" s="264"/>
      <c r="F64" s="264"/>
    </row>
    <row r="65" spans="1:6" x14ac:dyDescent="0.25">
      <c r="A65" s="38" t="s">
        <v>13</v>
      </c>
      <c r="B65" s="39" t="s">
        <v>14</v>
      </c>
      <c r="C65" s="39" t="s">
        <v>15</v>
      </c>
      <c r="D65" s="39" t="s">
        <v>16</v>
      </c>
      <c r="E65" s="39" t="s">
        <v>17</v>
      </c>
      <c r="F65" s="39" t="s">
        <v>18</v>
      </c>
    </row>
    <row r="66" spans="1:6" x14ac:dyDescent="0.25">
      <c r="A66" s="38" t="s">
        <v>19</v>
      </c>
      <c r="B66" s="39"/>
      <c r="C66" s="39">
        <v>55</v>
      </c>
      <c r="D66" s="39">
        <v>55</v>
      </c>
      <c r="E66" s="39">
        <v>55</v>
      </c>
      <c r="F66" s="39">
        <v>55</v>
      </c>
    </row>
    <row r="67" spans="1:6" x14ac:dyDescent="0.25">
      <c r="A67" s="38" t="s">
        <v>20</v>
      </c>
      <c r="B67" s="39"/>
      <c r="C67" s="39"/>
      <c r="D67" s="39"/>
      <c r="E67" s="39"/>
      <c r="F67" s="39"/>
    </row>
    <row r="68" spans="1:6" ht="30" x14ac:dyDescent="0.25">
      <c r="A68" s="37" t="s">
        <v>11</v>
      </c>
      <c r="B68" s="264" t="s">
        <v>65</v>
      </c>
      <c r="C68" s="264"/>
      <c r="D68" s="264"/>
      <c r="E68" s="264"/>
      <c r="F68" s="264"/>
    </row>
    <row r="69" spans="1:6" x14ac:dyDescent="0.25">
      <c r="A69" s="38" t="s">
        <v>13</v>
      </c>
      <c r="B69" s="39" t="s">
        <v>14</v>
      </c>
      <c r="C69" s="39" t="s">
        <v>15</v>
      </c>
      <c r="D69" s="39" t="s">
        <v>16</v>
      </c>
      <c r="E69" s="39" t="s">
        <v>17</v>
      </c>
      <c r="F69" s="39" t="s">
        <v>18</v>
      </c>
    </row>
    <row r="70" spans="1:6" x14ac:dyDescent="0.25">
      <c r="A70" s="38" t="s">
        <v>19</v>
      </c>
      <c r="B70" s="39"/>
      <c r="C70" s="39">
        <v>36000</v>
      </c>
      <c r="D70" s="39">
        <v>36000</v>
      </c>
      <c r="E70" s="39">
        <v>36000</v>
      </c>
      <c r="F70" s="39">
        <v>36000</v>
      </c>
    </row>
    <row r="71" spans="1:6" x14ac:dyDescent="0.25">
      <c r="A71" s="38" t="s">
        <v>20</v>
      </c>
      <c r="B71" s="39"/>
      <c r="C71" s="39"/>
      <c r="D71" s="39"/>
      <c r="E71" s="39"/>
      <c r="F71" s="39"/>
    </row>
    <row r="72" spans="1:6" ht="15.75" x14ac:dyDescent="0.25">
      <c r="A72" s="20"/>
    </row>
    <row r="73" spans="1:6" x14ac:dyDescent="0.25">
      <c r="A73" s="21" t="s">
        <v>2</v>
      </c>
    </row>
    <row r="74" spans="1:6" ht="38.25" customHeight="1" x14ac:dyDescent="0.25">
      <c r="A74" s="263" t="s">
        <v>66</v>
      </c>
      <c r="B74" s="263"/>
      <c r="C74" s="263"/>
      <c r="D74" s="263"/>
      <c r="E74" s="263"/>
      <c r="F74" s="263"/>
    </row>
    <row r="75" spans="1:6" ht="15.75" x14ac:dyDescent="0.25">
      <c r="A75" s="20"/>
    </row>
    <row r="76" spans="1:6" s="23" customFormat="1" ht="15.75" x14ac:dyDescent="0.25">
      <c r="A76" s="30" t="s">
        <v>67</v>
      </c>
    </row>
    <row r="77" spans="1:6" x14ac:dyDescent="0.25">
      <c r="A77" s="21" t="s">
        <v>74</v>
      </c>
    </row>
    <row r="78" spans="1:6" ht="15.75" x14ac:dyDescent="0.25">
      <c r="A78" s="20"/>
    </row>
    <row r="79" spans="1:6" x14ac:dyDescent="0.25">
      <c r="A79" s="8" t="s">
        <v>1</v>
      </c>
      <c r="B79" s="9">
        <v>2015</v>
      </c>
      <c r="C79" s="220" t="s">
        <v>35</v>
      </c>
      <c r="D79" s="9">
        <v>2017</v>
      </c>
      <c r="E79" s="9">
        <v>2018</v>
      </c>
      <c r="F79" s="9">
        <v>2019</v>
      </c>
    </row>
    <row r="80" spans="1:6" x14ac:dyDescent="0.25">
      <c r="A80" s="2"/>
      <c r="B80" s="138">
        <f>'rozpočet 2015'!M12</f>
        <v>13892.95</v>
      </c>
      <c r="C80" s="6">
        <f>'rozpočet2017-2019'!L13</f>
        <v>33300</v>
      </c>
      <c r="D80" s="6">
        <f>'rozpočet2017-2019'!M13</f>
        <v>34300</v>
      </c>
      <c r="E80" s="6">
        <f>'rozpočet2017-2019'!N13</f>
        <v>34300</v>
      </c>
      <c r="F80" s="6">
        <f>'rozpočet2017-2019'!O13</f>
        <v>34300</v>
      </c>
    </row>
    <row r="81" spans="1:6" ht="15.75" x14ac:dyDescent="0.25">
      <c r="A81" s="20"/>
    </row>
    <row r="82" spans="1:6" ht="15.75" x14ac:dyDescent="0.25">
      <c r="A82" s="265" t="s">
        <v>8</v>
      </c>
      <c r="B82" s="265"/>
      <c r="C82" s="265"/>
      <c r="D82" s="265"/>
      <c r="E82" s="265"/>
      <c r="F82" s="265"/>
    </row>
    <row r="83" spans="1:6" ht="31.5" customHeight="1" x14ac:dyDescent="0.25">
      <c r="A83" s="31" t="s">
        <v>9</v>
      </c>
      <c r="B83" s="266" t="s">
        <v>68</v>
      </c>
      <c r="C83" s="266"/>
      <c r="D83" s="266"/>
      <c r="E83" s="266"/>
      <c r="F83" s="266"/>
    </row>
    <row r="84" spans="1:6" ht="31.5" x14ac:dyDescent="0.25">
      <c r="A84" s="32" t="s">
        <v>11</v>
      </c>
      <c r="B84" s="267" t="s">
        <v>69</v>
      </c>
      <c r="C84" s="267"/>
      <c r="D84" s="267"/>
      <c r="E84" s="267"/>
      <c r="F84" s="267"/>
    </row>
    <row r="85" spans="1:6" ht="15.75" x14ac:dyDescent="0.25">
      <c r="A85" s="33" t="s">
        <v>13</v>
      </c>
      <c r="B85" s="34" t="s">
        <v>14</v>
      </c>
      <c r="C85" s="34" t="s">
        <v>15</v>
      </c>
      <c r="D85" s="34" t="s">
        <v>16</v>
      </c>
      <c r="E85" s="34" t="s">
        <v>17</v>
      </c>
      <c r="F85" s="34" t="s">
        <v>18</v>
      </c>
    </row>
    <row r="86" spans="1:6" ht="15.75" x14ac:dyDescent="0.25">
      <c r="A86" s="33" t="s">
        <v>19</v>
      </c>
      <c r="B86" s="34"/>
      <c r="C86" s="34">
        <v>10</v>
      </c>
      <c r="D86" s="34">
        <v>10</v>
      </c>
      <c r="E86" s="34">
        <v>10</v>
      </c>
      <c r="F86" s="34">
        <v>10</v>
      </c>
    </row>
    <row r="87" spans="1:6" ht="15.75" x14ac:dyDescent="0.25">
      <c r="A87" s="33" t="s">
        <v>20</v>
      </c>
      <c r="B87" s="34"/>
      <c r="C87" s="34">
        <v>11</v>
      </c>
      <c r="D87" s="34"/>
      <c r="E87" s="34"/>
      <c r="F87" s="34"/>
    </row>
    <row r="88" spans="1:6" ht="31.5" x14ac:dyDescent="0.25">
      <c r="A88" s="32" t="s">
        <v>11</v>
      </c>
      <c r="B88" s="267" t="s">
        <v>70</v>
      </c>
      <c r="C88" s="267"/>
      <c r="D88" s="267"/>
      <c r="E88" s="267"/>
      <c r="F88" s="267"/>
    </row>
    <row r="89" spans="1:6" ht="15.75" x14ac:dyDescent="0.25">
      <c r="A89" s="33" t="s">
        <v>13</v>
      </c>
      <c r="B89" s="34" t="s">
        <v>14</v>
      </c>
      <c r="C89" s="34" t="s">
        <v>15</v>
      </c>
      <c r="D89" s="34" t="s">
        <v>16</v>
      </c>
      <c r="E89" s="34" t="s">
        <v>17</v>
      </c>
      <c r="F89" s="34" t="s">
        <v>18</v>
      </c>
    </row>
    <row r="90" spans="1:6" ht="15.75" x14ac:dyDescent="0.25">
      <c r="A90" s="33" t="s">
        <v>19</v>
      </c>
      <c r="B90" s="34"/>
      <c r="C90" s="34">
        <v>5</v>
      </c>
      <c r="D90" s="34">
        <v>5</v>
      </c>
      <c r="E90" s="34">
        <v>5</v>
      </c>
      <c r="F90" s="34">
        <v>5</v>
      </c>
    </row>
    <row r="91" spans="1:6" ht="15.75" x14ac:dyDescent="0.25">
      <c r="A91" s="33" t="s">
        <v>20</v>
      </c>
      <c r="B91" s="34"/>
      <c r="C91" s="34"/>
      <c r="D91" s="34"/>
      <c r="E91" s="34"/>
      <c r="F91" s="34"/>
    </row>
    <row r="92" spans="1:6" ht="15.75" x14ac:dyDescent="0.25">
      <c r="A92" s="20"/>
    </row>
    <row r="93" spans="1:6" ht="15.75" x14ac:dyDescent="0.25">
      <c r="A93" s="20"/>
    </row>
    <row r="94" spans="1:6" x14ac:dyDescent="0.25">
      <c r="A94" s="22" t="s">
        <v>2</v>
      </c>
    </row>
    <row r="95" spans="1:6" ht="88.5" customHeight="1" x14ac:dyDescent="0.25">
      <c r="A95" s="263" t="s">
        <v>73</v>
      </c>
      <c r="B95" s="263"/>
      <c r="C95" s="263"/>
      <c r="D95" s="263"/>
      <c r="E95" s="263"/>
      <c r="F95" s="263"/>
    </row>
    <row r="96" spans="1:6" ht="15.75" x14ac:dyDescent="0.25">
      <c r="A96" s="29"/>
    </row>
    <row r="97" spans="1:1" ht="15.75" x14ac:dyDescent="0.25">
      <c r="A97" s="29"/>
    </row>
  </sheetData>
  <mergeCells count="22">
    <mergeCell ref="B29:F29"/>
    <mergeCell ref="A15:F15"/>
    <mergeCell ref="B16:F16"/>
    <mergeCell ref="B17:F17"/>
    <mergeCell ref="B21:F21"/>
    <mergeCell ref="B25:F25"/>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s>
  <pageMargins left="0.70866141732283472" right="0.31496062992125984"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workbookViewId="0"/>
  </sheetViews>
  <sheetFormatPr defaultColWidth="9" defaultRowHeight="15" x14ac:dyDescent="0.25"/>
  <cols>
    <col min="1" max="1" width="19.85546875" style="48" customWidth="1"/>
    <col min="2" max="6" width="13.85546875" style="48" customWidth="1"/>
    <col min="7" max="16384" width="9" style="48"/>
  </cols>
  <sheetData>
    <row r="1" spans="1:6" ht="18.75" x14ac:dyDescent="0.25">
      <c r="A1" s="25" t="s">
        <v>75</v>
      </c>
    </row>
    <row r="2" spans="1:6" x14ac:dyDescent="0.25">
      <c r="A2" s="51" t="s">
        <v>122</v>
      </c>
    </row>
    <row r="3" spans="1:6" ht="15.75" x14ac:dyDescent="0.25">
      <c r="A3" s="24"/>
    </row>
    <row r="4" spans="1:6" x14ac:dyDescent="0.25">
      <c r="A4" s="40" t="s">
        <v>1</v>
      </c>
      <c r="B4" s="41">
        <v>2015</v>
      </c>
      <c r="C4" s="221" t="s">
        <v>35</v>
      </c>
      <c r="D4" s="41">
        <v>2017</v>
      </c>
      <c r="E4" s="41">
        <v>2018</v>
      </c>
      <c r="F4" s="41">
        <v>2019</v>
      </c>
    </row>
    <row r="5" spans="1:6" x14ac:dyDescent="0.25">
      <c r="A5" s="2"/>
      <c r="B5" s="138">
        <f>'rozpočet 2015'!M14</f>
        <v>648454.24</v>
      </c>
      <c r="C5" s="6">
        <f>'rozpočet2017-2019'!L14</f>
        <v>1004766</v>
      </c>
      <c r="D5" s="6">
        <f>'rozpočet2017-2019'!M14</f>
        <v>904717</v>
      </c>
      <c r="E5" s="6">
        <f>'rozpočet2017-2019'!N14</f>
        <v>902294</v>
      </c>
      <c r="F5" s="6">
        <f>'rozpočet2017-2019'!O14</f>
        <v>915250</v>
      </c>
    </row>
    <row r="6" spans="1:6" ht="15.75" x14ac:dyDescent="0.25">
      <c r="A6" s="24"/>
    </row>
    <row r="7" spans="1:6" x14ac:dyDescent="0.25">
      <c r="A7" s="51" t="s">
        <v>2</v>
      </c>
    </row>
    <row r="8" spans="1:6" ht="38.25" customHeight="1" x14ac:dyDescent="0.25">
      <c r="A8" s="270" t="s">
        <v>76</v>
      </c>
      <c r="B8" s="270"/>
      <c r="C8" s="270"/>
      <c r="D8" s="270"/>
      <c r="E8" s="270"/>
      <c r="F8" s="270"/>
    </row>
    <row r="9" spans="1:6" ht="15.75" x14ac:dyDescent="0.25">
      <c r="A9" s="24"/>
    </row>
    <row r="10" spans="1:6" s="50" customFormat="1" ht="15.75" x14ac:dyDescent="0.25">
      <c r="A10" s="49" t="s">
        <v>77</v>
      </c>
    </row>
    <row r="11" spans="1:6" x14ac:dyDescent="0.25">
      <c r="A11" s="51" t="s">
        <v>121</v>
      </c>
    </row>
    <row r="12" spans="1:6" ht="15.75" x14ac:dyDescent="0.25">
      <c r="A12" s="24"/>
    </row>
    <row r="13" spans="1:6" x14ac:dyDescent="0.25">
      <c r="A13" s="40" t="s">
        <v>1</v>
      </c>
      <c r="B13" s="41">
        <v>2015</v>
      </c>
      <c r="C13" s="221" t="s">
        <v>35</v>
      </c>
      <c r="D13" s="41">
        <v>2017</v>
      </c>
      <c r="E13" s="41">
        <v>2018</v>
      </c>
      <c r="F13" s="41">
        <v>2019</v>
      </c>
    </row>
    <row r="14" spans="1:6" x14ac:dyDescent="0.25">
      <c r="A14" s="2"/>
      <c r="B14" s="138">
        <f>'rozpočet 2015'!M15</f>
        <v>20256.400000000001</v>
      </c>
      <c r="C14" s="6">
        <f>'rozpočet2017-2019'!L15</f>
        <v>36188</v>
      </c>
      <c r="D14" s="6">
        <f>'rozpočet2017-2019'!M15</f>
        <v>16188</v>
      </c>
      <c r="E14" s="6">
        <f>'rozpočet2017-2019'!N15</f>
        <v>16440</v>
      </c>
      <c r="F14" s="6">
        <f>'rozpočet2017-2019'!O15</f>
        <v>16699</v>
      </c>
    </row>
    <row r="15" spans="1:6" ht="15.75" x14ac:dyDescent="0.25">
      <c r="A15" s="24"/>
    </row>
    <row r="16" spans="1:6" ht="15.75" x14ac:dyDescent="0.25">
      <c r="A16" s="271" t="s">
        <v>8</v>
      </c>
      <c r="B16" s="271"/>
      <c r="C16" s="271"/>
      <c r="D16" s="271"/>
      <c r="E16" s="271"/>
      <c r="F16" s="271"/>
    </row>
    <row r="17" spans="1:6" ht="15.75" x14ac:dyDescent="0.25">
      <c r="A17" s="12" t="s">
        <v>9</v>
      </c>
      <c r="B17" s="272" t="s">
        <v>78</v>
      </c>
      <c r="C17" s="272"/>
      <c r="D17" s="272"/>
      <c r="E17" s="272"/>
      <c r="F17" s="272"/>
    </row>
    <row r="18" spans="1:6" ht="31.5" x14ac:dyDescent="0.25">
      <c r="A18" s="13" t="s">
        <v>11</v>
      </c>
      <c r="B18" s="273" t="s">
        <v>79</v>
      </c>
      <c r="C18" s="273"/>
      <c r="D18" s="273"/>
      <c r="E18" s="273"/>
      <c r="F18" s="273"/>
    </row>
    <row r="19" spans="1:6" ht="15.75" x14ac:dyDescent="0.25">
      <c r="A19" s="14" t="s">
        <v>13</v>
      </c>
      <c r="B19" s="15" t="s">
        <v>14</v>
      </c>
      <c r="C19" s="15" t="s">
        <v>15</v>
      </c>
      <c r="D19" s="15" t="s">
        <v>16</v>
      </c>
      <c r="E19" s="15" t="s">
        <v>17</v>
      </c>
      <c r="F19" s="15" t="s">
        <v>18</v>
      </c>
    </row>
    <row r="20" spans="1:6" ht="15.75" x14ac:dyDescent="0.25">
      <c r="A20" s="14" t="s">
        <v>19</v>
      </c>
      <c r="B20" s="15"/>
      <c r="C20" s="15">
        <v>11</v>
      </c>
      <c r="D20" s="15">
        <v>6</v>
      </c>
      <c r="E20" s="15">
        <v>6</v>
      </c>
      <c r="F20" s="15">
        <v>6</v>
      </c>
    </row>
    <row r="21" spans="1:6" ht="15.75" x14ac:dyDescent="0.25">
      <c r="A21" s="14" t="s">
        <v>20</v>
      </c>
      <c r="B21" s="15"/>
      <c r="C21" s="15"/>
      <c r="D21" s="15"/>
      <c r="E21" s="15"/>
      <c r="F21" s="15"/>
    </row>
    <row r="22" spans="1:6" ht="15.75" x14ac:dyDescent="0.25">
      <c r="A22" s="24"/>
    </row>
    <row r="23" spans="1:6" ht="15.75" x14ac:dyDescent="0.25">
      <c r="A23" s="24" t="s">
        <v>2</v>
      </c>
    </row>
    <row r="24" spans="1:6" ht="66.75" customHeight="1" x14ac:dyDescent="0.25">
      <c r="A24" s="270" t="s">
        <v>80</v>
      </c>
      <c r="B24" s="270"/>
      <c r="C24" s="270"/>
      <c r="D24" s="270"/>
      <c r="E24" s="270"/>
      <c r="F24" s="270"/>
    </row>
    <row r="25" spans="1:6" ht="15.75" x14ac:dyDescent="0.25">
      <c r="A25" s="24"/>
    </row>
    <row r="26" spans="1:6" s="50" customFormat="1" ht="15.75" x14ac:dyDescent="0.25">
      <c r="A26" s="49" t="s">
        <v>81</v>
      </c>
    </row>
    <row r="27" spans="1:6" ht="15.75" x14ac:dyDescent="0.25">
      <c r="A27" s="24" t="s">
        <v>113</v>
      </c>
    </row>
    <row r="28" spans="1:6" ht="15.75" x14ac:dyDescent="0.25">
      <c r="A28" s="24"/>
    </row>
    <row r="29" spans="1:6" x14ac:dyDescent="0.25">
      <c r="A29" s="40" t="s">
        <v>1</v>
      </c>
      <c r="B29" s="41">
        <v>2015</v>
      </c>
      <c r="C29" s="221" t="s">
        <v>35</v>
      </c>
      <c r="D29" s="41">
        <v>2017</v>
      </c>
      <c r="E29" s="41">
        <v>2018</v>
      </c>
      <c r="F29" s="41">
        <v>2019</v>
      </c>
    </row>
    <row r="30" spans="1:6" x14ac:dyDescent="0.25">
      <c r="A30" s="2"/>
      <c r="B30" s="138">
        <f>'rozpočet 2015'!M16</f>
        <v>90538.01</v>
      </c>
      <c r="C30" s="6">
        <f>'rozpočet2017-2019'!L16</f>
        <v>157116</v>
      </c>
      <c r="D30" s="6">
        <f>'rozpočet2017-2019'!M16</f>
        <v>70057</v>
      </c>
      <c r="E30" s="6">
        <f>'rozpočet2017-2019'!N16</f>
        <v>72038</v>
      </c>
      <c r="F30" s="6">
        <f>'rozpočet2017-2019'!O16</f>
        <v>74079</v>
      </c>
    </row>
    <row r="31" spans="1:6" ht="15.75" x14ac:dyDescent="0.25">
      <c r="A31" s="24"/>
    </row>
    <row r="32" spans="1:6" ht="15.75" x14ac:dyDescent="0.25">
      <c r="A32" s="271" t="s">
        <v>8</v>
      </c>
      <c r="B32" s="271"/>
      <c r="C32" s="271"/>
      <c r="D32" s="271"/>
      <c r="E32" s="271"/>
      <c r="F32" s="271"/>
    </row>
    <row r="33" spans="1:6" ht="15.75" x14ac:dyDescent="0.25">
      <c r="A33" s="12" t="s">
        <v>9</v>
      </c>
      <c r="B33" s="272" t="s">
        <v>82</v>
      </c>
      <c r="C33" s="272"/>
      <c r="D33" s="272"/>
      <c r="E33" s="272"/>
      <c r="F33" s="272"/>
    </row>
    <row r="34" spans="1:6" ht="31.5" x14ac:dyDescent="0.25">
      <c r="A34" s="13" t="s">
        <v>11</v>
      </c>
      <c r="B34" s="273" t="s">
        <v>83</v>
      </c>
      <c r="C34" s="273"/>
      <c r="D34" s="273"/>
      <c r="E34" s="273"/>
      <c r="F34" s="273"/>
    </row>
    <row r="35" spans="1:6" ht="15.75" x14ac:dyDescent="0.25">
      <c r="A35" s="14" t="s">
        <v>13</v>
      </c>
      <c r="B35" s="15" t="s">
        <v>14</v>
      </c>
      <c r="C35" s="15" t="s">
        <v>15</v>
      </c>
      <c r="D35" s="15" t="s">
        <v>16</v>
      </c>
      <c r="E35" s="15" t="s">
        <v>17</v>
      </c>
      <c r="F35" s="15" t="s">
        <v>18</v>
      </c>
    </row>
    <row r="36" spans="1:6" ht="15.75" x14ac:dyDescent="0.25">
      <c r="A36" s="14" t="s">
        <v>19</v>
      </c>
      <c r="B36" s="15"/>
      <c r="C36" s="15">
        <v>70</v>
      </c>
      <c r="D36" s="15">
        <v>70</v>
      </c>
      <c r="E36" s="15">
        <v>70</v>
      </c>
      <c r="F36" s="15">
        <v>70</v>
      </c>
    </row>
    <row r="37" spans="1:6" ht="15.75" x14ac:dyDescent="0.25">
      <c r="A37" s="14" t="s">
        <v>20</v>
      </c>
      <c r="B37" s="15"/>
      <c r="C37" s="15"/>
      <c r="D37" s="15"/>
      <c r="E37" s="15"/>
      <c r="F37" s="15"/>
    </row>
    <row r="38" spans="1:6" ht="15.75" x14ac:dyDescent="0.25">
      <c r="A38" s="24"/>
    </row>
    <row r="39" spans="1:6" ht="15.75" x14ac:dyDescent="0.25">
      <c r="A39" s="24"/>
    </row>
    <row r="40" spans="1:6" ht="15.75" x14ac:dyDescent="0.25">
      <c r="A40" s="24"/>
    </row>
    <row r="41" spans="1:6" ht="15.75" x14ac:dyDescent="0.25">
      <c r="A41" s="24"/>
    </row>
    <row r="42" spans="1:6" ht="15.75" x14ac:dyDescent="0.25">
      <c r="A42" s="24"/>
    </row>
    <row r="43" spans="1:6" ht="15.75" x14ac:dyDescent="0.25">
      <c r="A43" s="24"/>
    </row>
    <row r="44" spans="1:6" ht="15.75" x14ac:dyDescent="0.25">
      <c r="A44" s="24"/>
    </row>
    <row r="45" spans="1:6" ht="15.75" x14ac:dyDescent="0.25">
      <c r="A45" s="24" t="s">
        <v>2</v>
      </c>
    </row>
    <row r="46" spans="1:6" ht="111.75" customHeight="1" x14ac:dyDescent="0.25">
      <c r="A46" s="270" t="s">
        <v>84</v>
      </c>
      <c r="B46" s="270"/>
      <c r="C46" s="270"/>
      <c r="D46" s="270"/>
      <c r="E46" s="270"/>
      <c r="F46" s="270"/>
    </row>
    <row r="47" spans="1:6" x14ac:dyDescent="0.25">
      <c r="A47" s="51"/>
    </row>
    <row r="48" spans="1:6" x14ac:dyDescent="0.25">
      <c r="A48" s="52" t="s">
        <v>85</v>
      </c>
    </row>
    <row r="49" spans="1:6" x14ac:dyDescent="0.25">
      <c r="A49" s="51" t="s">
        <v>119</v>
      </c>
    </row>
    <row r="50" spans="1:6" x14ac:dyDescent="0.25">
      <c r="A50" s="51"/>
    </row>
    <row r="51" spans="1:6" x14ac:dyDescent="0.25">
      <c r="A51" s="40" t="s">
        <v>1</v>
      </c>
      <c r="B51" s="41">
        <v>2015</v>
      </c>
      <c r="C51" s="221" t="s">
        <v>35</v>
      </c>
      <c r="D51" s="41">
        <v>2017</v>
      </c>
      <c r="E51" s="41">
        <v>2018</v>
      </c>
      <c r="F51" s="41">
        <v>2019</v>
      </c>
    </row>
    <row r="52" spans="1:6" x14ac:dyDescent="0.25">
      <c r="A52" s="2"/>
      <c r="B52" s="138">
        <f>'rozpočet 2015'!M17</f>
        <v>42450.74</v>
      </c>
      <c r="C52" s="6">
        <f>'rozpočet2017-2019'!L17</f>
        <v>274500</v>
      </c>
      <c r="D52" s="6">
        <f>'rozpočet2017-2019'!M17</f>
        <v>231142</v>
      </c>
      <c r="E52" s="6">
        <f>'rozpočet2017-2019'!N17</f>
        <v>232211</v>
      </c>
      <c r="F52" s="6">
        <f>'rozpočet2017-2019'!O17</f>
        <v>233312</v>
      </c>
    </row>
    <row r="53" spans="1:6" x14ac:dyDescent="0.25">
      <c r="A53" s="51"/>
    </row>
    <row r="54" spans="1:6" x14ac:dyDescent="0.25">
      <c r="A54" s="248" t="s">
        <v>8</v>
      </c>
      <c r="B54" s="248"/>
      <c r="C54" s="248"/>
      <c r="D54" s="248"/>
      <c r="E54" s="248"/>
      <c r="F54" s="248"/>
    </row>
    <row r="55" spans="1:6" x14ac:dyDescent="0.25">
      <c r="A55" s="16" t="s">
        <v>9</v>
      </c>
      <c r="B55" s="249" t="s">
        <v>86</v>
      </c>
      <c r="C55" s="249"/>
      <c r="D55" s="249"/>
      <c r="E55" s="249"/>
      <c r="F55" s="249"/>
    </row>
    <row r="56" spans="1:6" ht="30" x14ac:dyDescent="0.25">
      <c r="A56" s="17" t="s">
        <v>11</v>
      </c>
      <c r="B56" s="250" t="s">
        <v>87</v>
      </c>
      <c r="C56" s="250"/>
      <c r="D56" s="250"/>
      <c r="E56" s="250"/>
      <c r="F56" s="250"/>
    </row>
    <row r="57" spans="1:6" x14ac:dyDescent="0.25">
      <c r="A57" s="18" t="s">
        <v>13</v>
      </c>
      <c r="B57" s="19" t="s">
        <v>14</v>
      </c>
      <c r="C57" s="19" t="s">
        <v>15</v>
      </c>
      <c r="D57" s="19" t="s">
        <v>16</v>
      </c>
      <c r="E57" s="19" t="s">
        <v>17</v>
      </c>
      <c r="F57" s="19" t="s">
        <v>18</v>
      </c>
    </row>
    <row r="58" spans="1:6" x14ac:dyDescent="0.25">
      <c r="A58" s="18" t="s">
        <v>19</v>
      </c>
      <c r="B58" s="19"/>
      <c r="C58" s="19">
        <v>1000</v>
      </c>
      <c r="D58" s="19">
        <v>1000</v>
      </c>
      <c r="E58" s="19">
        <v>1200</v>
      </c>
      <c r="F58" s="19">
        <v>1200</v>
      </c>
    </row>
    <row r="59" spans="1:6" x14ac:dyDescent="0.25">
      <c r="A59" s="18" t="s">
        <v>20</v>
      </c>
      <c r="B59" s="19"/>
      <c r="C59" s="19"/>
      <c r="D59" s="19"/>
      <c r="E59" s="19"/>
      <c r="F59" s="19"/>
    </row>
    <row r="60" spans="1:6" x14ac:dyDescent="0.25">
      <c r="A60" s="51"/>
    </row>
    <row r="61" spans="1:6" x14ac:dyDescent="0.25">
      <c r="A61" s="51" t="s">
        <v>2</v>
      </c>
    </row>
    <row r="62" spans="1:6" ht="66" customHeight="1" x14ac:dyDescent="0.25">
      <c r="A62" s="270" t="s">
        <v>88</v>
      </c>
      <c r="B62" s="270"/>
      <c r="C62" s="270"/>
      <c r="D62" s="270"/>
      <c r="E62" s="270"/>
      <c r="F62" s="270"/>
    </row>
    <row r="63" spans="1:6" x14ac:dyDescent="0.25">
      <c r="A63" s="51"/>
    </row>
    <row r="64" spans="1:6" x14ac:dyDescent="0.25">
      <c r="A64" s="52" t="s">
        <v>89</v>
      </c>
    </row>
    <row r="65" spans="1:6" x14ac:dyDescent="0.25">
      <c r="A65" s="51" t="s">
        <v>120</v>
      </c>
    </row>
    <row r="66" spans="1:6" x14ac:dyDescent="0.25">
      <c r="A66" s="51"/>
    </row>
    <row r="67" spans="1:6" x14ac:dyDescent="0.25">
      <c r="A67" s="40" t="s">
        <v>1</v>
      </c>
      <c r="B67" s="41">
        <v>2015</v>
      </c>
      <c r="C67" s="221" t="s">
        <v>35</v>
      </c>
      <c r="D67" s="41">
        <v>2017</v>
      </c>
      <c r="E67" s="41">
        <v>2018</v>
      </c>
      <c r="F67" s="41">
        <v>2019</v>
      </c>
    </row>
    <row r="68" spans="1:6" x14ac:dyDescent="0.25">
      <c r="A68" s="2"/>
      <c r="B68" s="138">
        <f>'rozpočet 2015'!M18</f>
        <v>25403.27</v>
      </c>
      <c r="C68" s="6">
        <f>'rozpočet2017-2019'!L18</f>
        <v>43233</v>
      </c>
      <c r="D68" s="6">
        <f>'rozpočet2017-2019'!M18</f>
        <v>34186</v>
      </c>
      <c r="E68" s="6">
        <f>'rozpočet2017-2019'!N18</f>
        <v>34726</v>
      </c>
      <c r="F68" s="6">
        <f>'rozpočet2017-2019'!O18</f>
        <v>35282</v>
      </c>
    </row>
    <row r="69" spans="1:6" x14ac:dyDescent="0.25">
      <c r="A69" s="51"/>
    </row>
    <row r="70" spans="1:6" x14ac:dyDescent="0.25">
      <c r="A70" s="248" t="s">
        <v>8</v>
      </c>
      <c r="B70" s="248"/>
      <c r="C70" s="248"/>
      <c r="D70" s="248"/>
      <c r="E70" s="248"/>
      <c r="F70" s="248"/>
    </row>
    <row r="71" spans="1:6" x14ac:dyDescent="0.25">
      <c r="A71" s="16" t="s">
        <v>9</v>
      </c>
      <c r="B71" s="249" t="s">
        <v>90</v>
      </c>
      <c r="C71" s="249"/>
      <c r="D71" s="249"/>
      <c r="E71" s="249"/>
      <c r="F71" s="249"/>
    </row>
    <row r="72" spans="1:6" ht="30" x14ac:dyDescent="0.25">
      <c r="A72" s="17" t="s">
        <v>11</v>
      </c>
      <c r="B72" s="250" t="s">
        <v>91</v>
      </c>
      <c r="C72" s="250"/>
      <c r="D72" s="250"/>
      <c r="E72" s="250"/>
      <c r="F72" s="250"/>
    </row>
    <row r="73" spans="1:6" x14ac:dyDescent="0.25">
      <c r="A73" s="18" t="s">
        <v>13</v>
      </c>
      <c r="B73" s="19" t="s">
        <v>14</v>
      </c>
      <c r="C73" s="19" t="s">
        <v>15</v>
      </c>
      <c r="D73" s="19" t="s">
        <v>16</v>
      </c>
      <c r="E73" s="19" t="s">
        <v>17</v>
      </c>
      <c r="F73" s="19" t="s">
        <v>18</v>
      </c>
    </row>
    <row r="74" spans="1:6" x14ac:dyDescent="0.25">
      <c r="A74" s="18" t="s">
        <v>19</v>
      </c>
      <c r="B74" s="19"/>
      <c r="C74" s="19">
        <v>50</v>
      </c>
      <c r="D74" s="19">
        <v>50</v>
      </c>
      <c r="E74" s="19">
        <v>50</v>
      </c>
      <c r="F74" s="19">
        <v>50</v>
      </c>
    </row>
    <row r="75" spans="1:6" x14ac:dyDescent="0.25">
      <c r="A75" s="18" t="s">
        <v>20</v>
      </c>
      <c r="B75" s="19"/>
      <c r="C75" s="19"/>
      <c r="D75" s="19"/>
      <c r="E75" s="19"/>
      <c r="F75" s="19"/>
    </row>
    <row r="76" spans="1:6" ht="30" x14ac:dyDescent="0.25">
      <c r="A76" s="17" t="s">
        <v>11</v>
      </c>
      <c r="B76" s="250" t="s">
        <v>92</v>
      </c>
      <c r="C76" s="250"/>
      <c r="D76" s="250"/>
      <c r="E76" s="250"/>
      <c r="F76" s="250"/>
    </row>
    <row r="77" spans="1:6" x14ac:dyDescent="0.25">
      <c r="A77" s="18" t="s">
        <v>13</v>
      </c>
      <c r="B77" s="19" t="s">
        <v>14</v>
      </c>
      <c r="C77" s="19" t="s">
        <v>15</v>
      </c>
      <c r="D77" s="19" t="s">
        <v>16</v>
      </c>
      <c r="E77" s="19" t="s">
        <v>17</v>
      </c>
      <c r="F77" s="19" t="s">
        <v>18</v>
      </c>
    </row>
    <row r="78" spans="1:6" x14ac:dyDescent="0.25">
      <c r="A78" s="18" t="s">
        <v>19</v>
      </c>
      <c r="B78" s="19"/>
      <c r="C78" s="19">
        <v>67</v>
      </c>
      <c r="D78" s="19">
        <v>60</v>
      </c>
      <c r="E78" s="19">
        <v>65</v>
      </c>
      <c r="F78" s="19">
        <v>65</v>
      </c>
    </row>
    <row r="79" spans="1:6" x14ac:dyDescent="0.25">
      <c r="A79" s="18" t="s">
        <v>20</v>
      </c>
      <c r="B79" s="19"/>
      <c r="C79" s="19"/>
      <c r="D79" s="19"/>
      <c r="E79" s="19"/>
      <c r="F79" s="19"/>
    </row>
    <row r="80" spans="1:6" x14ac:dyDescent="0.25">
      <c r="A80" s="51"/>
    </row>
    <row r="81" spans="1:6" x14ac:dyDescent="0.25">
      <c r="A81" s="51" t="s">
        <v>2</v>
      </c>
    </row>
    <row r="82" spans="1:6" ht="60" customHeight="1" x14ac:dyDescent="0.25">
      <c r="A82" s="270" t="s">
        <v>114</v>
      </c>
      <c r="B82" s="270"/>
      <c r="C82" s="270"/>
      <c r="D82" s="270"/>
      <c r="E82" s="270"/>
      <c r="F82" s="270"/>
    </row>
    <row r="83" spans="1:6" s="50" customFormat="1" ht="15.75" x14ac:dyDescent="0.25">
      <c r="A83" s="49" t="s">
        <v>93</v>
      </c>
    </row>
    <row r="84" spans="1:6" x14ac:dyDescent="0.25">
      <c r="A84" s="51" t="s">
        <v>118</v>
      </c>
    </row>
    <row r="85" spans="1:6" x14ac:dyDescent="0.25">
      <c r="A85" s="51"/>
    </row>
    <row r="86" spans="1:6" x14ac:dyDescent="0.25">
      <c r="A86" s="40" t="s">
        <v>1</v>
      </c>
      <c r="B86" s="41">
        <v>2015</v>
      </c>
      <c r="C86" s="221" t="s">
        <v>35</v>
      </c>
      <c r="D86" s="41">
        <v>2017</v>
      </c>
      <c r="E86" s="41">
        <v>2018</v>
      </c>
      <c r="F86" s="41">
        <v>2019</v>
      </c>
    </row>
    <row r="87" spans="1:6" x14ac:dyDescent="0.25">
      <c r="A87" s="2"/>
      <c r="B87" s="138">
        <f>'rozpočet 2015'!M19</f>
        <v>32110.15</v>
      </c>
      <c r="C87" s="6">
        <f>'rozpočet2017-2019'!L19</f>
        <v>37075</v>
      </c>
      <c r="D87" s="6">
        <f>'rozpočet2017-2019'!M19</f>
        <v>62785</v>
      </c>
      <c r="E87" s="6">
        <f>'rozpočet2017-2019'!N19</f>
        <v>48273</v>
      </c>
      <c r="F87" s="6">
        <f>'rozpočet2017-2019'!O19</f>
        <v>48776</v>
      </c>
    </row>
    <row r="88" spans="1:6" x14ac:dyDescent="0.25">
      <c r="A88" s="51"/>
    </row>
    <row r="89" spans="1:6" x14ac:dyDescent="0.25">
      <c r="A89" s="248" t="s">
        <v>8</v>
      </c>
      <c r="B89" s="248"/>
      <c r="C89" s="248"/>
      <c r="D89" s="248"/>
      <c r="E89" s="248"/>
      <c r="F89" s="248"/>
    </row>
    <row r="90" spans="1:6" ht="16.5" customHeight="1" x14ac:dyDescent="0.25">
      <c r="A90" s="16" t="s">
        <v>9</v>
      </c>
      <c r="B90" s="249" t="s">
        <v>94</v>
      </c>
      <c r="C90" s="249"/>
      <c r="D90" s="249"/>
      <c r="E90" s="249"/>
      <c r="F90" s="249"/>
    </row>
    <row r="91" spans="1:6" ht="30" x14ac:dyDescent="0.25">
      <c r="A91" s="17" t="s">
        <v>11</v>
      </c>
      <c r="B91" s="250" t="s">
        <v>95</v>
      </c>
      <c r="C91" s="250"/>
      <c r="D91" s="250"/>
      <c r="E91" s="250"/>
      <c r="F91" s="250"/>
    </row>
    <row r="92" spans="1:6" x14ac:dyDescent="0.25">
      <c r="A92" s="18" t="s">
        <v>13</v>
      </c>
      <c r="B92" s="19" t="s">
        <v>14</v>
      </c>
      <c r="C92" s="19" t="s">
        <v>15</v>
      </c>
      <c r="D92" s="19" t="s">
        <v>16</v>
      </c>
      <c r="E92" s="19" t="s">
        <v>17</v>
      </c>
      <c r="F92" s="19" t="s">
        <v>18</v>
      </c>
    </row>
    <row r="93" spans="1:6" x14ac:dyDescent="0.25">
      <c r="A93" s="18" t="s">
        <v>19</v>
      </c>
      <c r="B93" s="19"/>
      <c r="C93" s="19">
        <v>1000</v>
      </c>
      <c r="D93" s="19">
        <v>1000</v>
      </c>
      <c r="E93" s="19">
        <v>1000</v>
      </c>
      <c r="F93" s="19">
        <v>1000</v>
      </c>
    </row>
    <row r="94" spans="1:6" x14ac:dyDescent="0.25">
      <c r="A94" s="18" t="s">
        <v>20</v>
      </c>
      <c r="B94" s="19"/>
      <c r="C94" s="19"/>
      <c r="D94" s="19"/>
      <c r="E94" s="19"/>
      <c r="F94" s="19"/>
    </row>
    <row r="95" spans="1:6" ht="30" x14ac:dyDescent="0.25">
      <c r="A95" s="17" t="s">
        <v>11</v>
      </c>
      <c r="B95" s="250" t="s">
        <v>96</v>
      </c>
      <c r="C95" s="250"/>
      <c r="D95" s="250"/>
      <c r="E95" s="250"/>
      <c r="F95" s="250"/>
    </row>
    <row r="96" spans="1:6" x14ac:dyDescent="0.25">
      <c r="A96" s="18" t="s">
        <v>13</v>
      </c>
      <c r="B96" s="19" t="s">
        <v>14</v>
      </c>
      <c r="C96" s="19" t="s">
        <v>15</v>
      </c>
      <c r="D96" s="19" t="s">
        <v>16</v>
      </c>
      <c r="E96" s="19" t="s">
        <v>17</v>
      </c>
      <c r="F96" s="19" t="s">
        <v>18</v>
      </c>
    </row>
    <row r="97" spans="1:6" x14ac:dyDescent="0.25">
      <c r="A97" s="18" t="s">
        <v>19</v>
      </c>
      <c r="B97" s="19"/>
      <c r="C97" s="19" t="s">
        <v>97</v>
      </c>
      <c r="D97" s="19" t="s">
        <v>97</v>
      </c>
      <c r="E97" s="19" t="s">
        <v>97</v>
      </c>
      <c r="F97" s="19" t="s">
        <v>97</v>
      </c>
    </row>
    <row r="98" spans="1:6" x14ac:dyDescent="0.25">
      <c r="A98" s="18" t="s">
        <v>20</v>
      </c>
      <c r="B98" s="19"/>
      <c r="C98" s="19"/>
      <c r="D98" s="19"/>
      <c r="E98" s="19"/>
      <c r="F98" s="19"/>
    </row>
    <row r="99" spans="1:6" ht="30" x14ac:dyDescent="0.25">
      <c r="A99" s="17" t="s">
        <v>11</v>
      </c>
      <c r="B99" s="250" t="s">
        <v>98</v>
      </c>
      <c r="C99" s="250"/>
      <c r="D99" s="250"/>
      <c r="E99" s="250"/>
      <c r="F99" s="250"/>
    </row>
    <row r="100" spans="1:6" x14ac:dyDescent="0.25">
      <c r="A100" s="18" t="s">
        <v>13</v>
      </c>
      <c r="B100" s="19" t="s">
        <v>14</v>
      </c>
      <c r="C100" s="19" t="s">
        <v>15</v>
      </c>
      <c r="D100" s="19" t="s">
        <v>16</v>
      </c>
      <c r="E100" s="19" t="s">
        <v>17</v>
      </c>
      <c r="F100" s="19" t="s">
        <v>18</v>
      </c>
    </row>
    <row r="101" spans="1:6" x14ac:dyDescent="0.25">
      <c r="A101" s="18" t="s">
        <v>19</v>
      </c>
      <c r="B101" s="19"/>
      <c r="C101" s="19">
        <v>150</v>
      </c>
      <c r="D101" s="19">
        <v>150</v>
      </c>
      <c r="E101" s="19">
        <v>150</v>
      </c>
      <c r="F101" s="19">
        <v>150</v>
      </c>
    </row>
    <row r="102" spans="1:6" x14ac:dyDescent="0.25">
      <c r="A102" s="18" t="s">
        <v>20</v>
      </c>
      <c r="B102" s="19"/>
      <c r="C102" s="19"/>
      <c r="D102" s="19"/>
      <c r="E102" s="19"/>
      <c r="F102" s="19"/>
    </row>
    <row r="103" spans="1:6" ht="15.75" customHeight="1" x14ac:dyDescent="0.25">
      <c r="A103" s="16" t="s">
        <v>9</v>
      </c>
      <c r="B103" s="249" t="s">
        <v>99</v>
      </c>
      <c r="C103" s="249"/>
      <c r="D103" s="249"/>
      <c r="E103" s="249"/>
      <c r="F103" s="249"/>
    </row>
    <row r="104" spans="1:6" ht="30" x14ac:dyDescent="0.25">
      <c r="A104" s="17" t="s">
        <v>11</v>
      </c>
      <c r="B104" s="250" t="s">
        <v>100</v>
      </c>
      <c r="C104" s="250"/>
      <c r="D104" s="250"/>
      <c r="E104" s="250"/>
      <c r="F104" s="250"/>
    </row>
    <row r="105" spans="1:6" x14ac:dyDescent="0.25">
      <c r="A105" s="18" t="s">
        <v>13</v>
      </c>
      <c r="B105" s="19" t="s">
        <v>14</v>
      </c>
      <c r="C105" s="19" t="s">
        <v>15</v>
      </c>
      <c r="D105" s="19" t="s">
        <v>16</v>
      </c>
      <c r="E105" s="19" t="s">
        <v>17</v>
      </c>
      <c r="F105" s="19" t="s">
        <v>18</v>
      </c>
    </row>
    <row r="106" spans="1:6" x14ac:dyDescent="0.25">
      <c r="A106" s="18" t="s">
        <v>19</v>
      </c>
      <c r="B106" s="19"/>
      <c r="C106" s="19" t="s">
        <v>101</v>
      </c>
      <c r="D106" s="19" t="s">
        <v>101</v>
      </c>
      <c r="E106" s="19" t="s">
        <v>101</v>
      </c>
      <c r="F106" s="19" t="s">
        <v>101</v>
      </c>
    </row>
    <row r="107" spans="1:6" x14ac:dyDescent="0.25">
      <c r="A107" s="18" t="s">
        <v>20</v>
      </c>
      <c r="B107" s="19"/>
      <c r="C107" s="19"/>
      <c r="D107" s="19"/>
      <c r="E107" s="19"/>
      <c r="F107" s="19"/>
    </row>
    <row r="108" spans="1:6" x14ac:dyDescent="0.25">
      <c r="A108" s="51"/>
    </row>
    <row r="109" spans="1:6" x14ac:dyDescent="0.25">
      <c r="A109" s="51" t="s">
        <v>2</v>
      </c>
    </row>
    <row r="110" spans="1:6" ht="64.5" customHeight="1" x14ac:dyDescent="0.25">
      <c r="A110" s="270" t="s">
        <v>115</v>
      </c>
      <c r="B110" s="270"/>
      <c r="C110" s="270"/>
      <c r="D110" s="270"/>
      <c r="E110" s="270"/>
      <c r="F110" s="270"/>
    </row>
    <row r="111" spans="1:6" ht="15.75" x14ac:dyDescent="0.25">
      <c r="A111" s="26"/>
    </row>
    <row r="112" spans="1:6" s="50" customFormat="1" ht="15.75" x14ac:dyDescent="0.25">
      <c r="A112" s="49" t="s">
        <v>102</v>
      </c>
    </row>
    <row r="113" spans="1:6" x14ac:dyDescent="0.25">
      <c r="A113" s="51" t="s">
        <v>117</v>
      </c>
    </row>
    <row r="114" spans="1:6" x14ac:dyDescent="0.25">
      <c r="A114" s="51"/>
    </row>
    <row r="115" spans="1:6" x14ac:dyDescent="0.25">
      <c r="A115" s="40" t="s">
        <v>1</v>
      </c>
      <c r="B115" s="41">
        <v>2015</v>
      </c>
      <c r="C115" s="221" t="s">
        <v>35</v>
      </c>
      <c r="D115" s="41">
        <v>2017</v>
      </c>
      <c r="E115" s="41">
        <v>2018</v>
      </c>
      <c r="F115" s="41">
        <v>2019</v>
      </c>
    </row>
    <row r="116" spans="1:6" x14ac:dyDescent="0.25">
      <c r="A116" s="2"/>
      <c r="B116" s="138">
        <f>'rozpočet 2015'!M20</f>
        <v>437695.67</v>
      </c>
      <c r="C116" s="6">
        <f>'rozpočet2017-2019'!L20</f>
        <v>456654</v>
      </c>
      <c r="D116" s="6">
        <f>'rozpočet2017-2019'!M20</f>
        <v>490359</v>
      </c>
      <c r="E116" s="6">
        <f>'rozpočet2017-2019'!N20</f>
        <v>498606</v>
      </c>
      <c r="F116" s="6">
        <f>'rozpočet2017-2019'!O20</f>
        <v>507102</v>
      </c>
    </row>
    <row r="117" spans="1:6" x14ac:dyDescent="0.25">
      <c r="A117" s="51"/>
    </row>
    <row r="118" spans="1:6" x14ac:dyDescent="0.25">
      <c r="A118" s="248" t="s">
        <v>8</v>
      </c>
      <c r="B118" s="248"/>
      <c r="C118" s="248"/>
      <c r="D118" s="248"/>
      <c r="E118" s="248"/>
      <c r="F118" s="248"/>
    </row>
    <row r="119" spans="1:6" x14ac:dyDescent="0.25">
      <c r="A119" s="16" t="s">
        <v>9</v>
      </c>
      <c r="B119" s="249" t="s">
        <v>103</v>
      </c>
      <c r="C119" s="249"/>
      <c r="D119" s="249"/>
      <c r="E119" s="249"/>
      <c r="F119" s="249"/>
    </row>
    <row r="120" spans="1:6" ht="30" x14ac:dyDescent="0.25">
      <c r="A120" s="17" t="s">
        <v>11</v>
      </c>
      <c r="B120" s="250" t="s">
        <v>104</v>
      </c>
      <c r="C120" s="250"/>
      <c r="D120" s="250"/>
      <c r="E120" s="250"/>
      <c r="F120" s="250"/>
    </row>
    <row r="121" spans="1:6" x14ac:dyDescent="0.25">
      <c r="A121" s="18" t="s">
        <v>13</v>
      </c>
      <c r="B121" s="19" t="s">
        <v>14</v>
      </c>
      <c r="C121" s="19" t="s">
        <v>15</v>
      </c>
      <c r="D121" s="19" t="s">
        <v>16</v>
      </c>
      <c r="E121" s="19" t="s">
        <v>17</v>
      </c>
      <c r="F121" s="19" t="s">
        <v>18</v>
      </c>
    </row>
    <row r="122" spans="1:6" x14ac:dyDescent="0.25">
      <c r="A122" s="18" t="s">
        <v>19</v>
      </c>
      <c r="B122" s="19"/>
      <c r="C122" s="19">
        <v>13000</v>
      </c>
      <c r="D122" s="19">
        <v>13000</v>
      </c>
      <c r="E122" s="19">
        <v>13000</v>
      </c>
      <c r="F122" s="19">
        <v>13000</v>
      </c>
    </row>
    <row r="123" spans="1:6" x14ac:dyDescent="0.25">
      <c r="A123" s="18" t="s">
        <v>20</v>
      </c>
      <c r="B123" s="19"/>
      <c r="C123" s="19"/>
      <c r="D123" s="19"/>
      <c r="E123" s="19"/>
      <c r="F123" s="19"/>
    </row>
    <row r="124" spans="1:6" ht="30" x14ac:dyDescent="0.25">
      <c r="A124" s="17" t="s">
        <v>11</v>
      </c>
      <c r="B124" s="250" t="s">
        <v>105</v>
      </c>
      <c r="C124" s="250"/>
      <c r="D124" s="250"/>
      <c r="E124" s="250"/>
      <c r="F124" s="250"/>
    </row>
    <row r="125" spans="1:6" x14ac:dyDescent="0.25">
      <c r="A125" s="18" t="s">
        <v>13</v>
      </c>
      <c r="B125" s="19" t="s">
        <v>14</v>
      </c>
      <c r="C125" s="19" t="s">
        <v>15</v>
      </c>
      <c r="D125" s="19" t="s">
        <v>16</v>
      </c>
      <c r="E125" s="19" t="s">
        <v>17</v>
      </c>
      <c r="F125" s="19" t="s">
        <v>18</v>
      </c>
    </row>
    <row r="126" spans="1:6" x14ac:dyDescent="0.25">
      <c r="A126" s="18" t="s">
        <v>19</v>
      </c>
      <c r="B126" s="19"/>
      <c r="C126" s="19">
        <v>4000</v>
      </c>
      <c r="D126" s="19">
        <v>4000</v>
      </c>
      <c r="E126" s="19">
        <v>4000</v>
      </c>
      <c r="F126" s="19">
        <v>4000</v>
      </c>
    </row>
    <row r="127" spans="1:6" x14ac:dyDescent="0.25">
      <c r="A127" s="18" t="s">
        <v>20</v>
      </c>
      <c r="B127" s="19"/>
      <c r="C127" s="19"/>
      <c r="D127" s="19"/>
      <c r="E127" s="19"/>
      <c r="F127" s="19"/>
    </row>
    <row r="128" spans="1:6" x14ac:dyDescent="0.25">
      <c r="A128" s="54"/>
      <c r="B128" s="55"/>
      <c r="C128" s="55"/>
      <c r="D128" s="55"/>
      <c r="E128" s="55"/>
      <c r="F128" s="55"/>
    </row>
    <row r="129" spans="1:6" ht="30" x14ac:dyDescent="0.25">
      <c r="A129" s="17" t="s">
        <v>11</v>
      </c>
      <c r="B129" s="250" t="s">
        <v>106</v>
      </c>
      <c r="C129" s="250"/>
      <c r="D129" s="250"/>
      <c r="E129" s="250"/>
      <c r="F129" s="250"/>
    </row>
    <row r="130" spans="1:6" x14ac:dyDescent="0.25">
      <c r="A130" s="18" t="s">
        <v>13</v>
      </c>
      <c r="B130" s="19" t="s">
        <v>14</v>
      </c>
      <c r="C130" s="19" t="s">
        <v>15</v>
      </c>
      <c r="D130" s="19" t="s">
        <v>16</v>
      </c>
      <c r="E130" s="19" t="s">
        <v>17</v>
      </c>
      <c r="F130" s="19" t="s">
        <v>18</v>
      </c>
    </row>
    <row r="131" spans="1:6" x14ac:dyDescent="0.25">
      <c r="A131" s="18" t="s">
        <v>19</v>
      </c>
      <c r="B131" s="19"/>
      <c r="C131" s="19">
        <v>13</v>
      </c>
      <c r="D131" s="19">
        <v>13</v>
      </c>
      <c r="E131" s="19">
        <v>13</v>
      </c>
      <c r="F131" s="19">
        <v>13</v>
      </c>
    </row>
    <row r="132" spans="1:6" x14ac:dyDescent="0.25">
      <c r="A132" s="18" t="s">
        <v>20</v>
      </c>
      <c r="B132" s="19"/>
      <c r="C132" s="19"/>
      <c r="D132" s="19"/>
      <c r="E132" s="19"/>
      <c r="F132" s="19"/>
    </row>
    <row r="133" spans="1:6" ht="15.75" customHeight="1" x14ac:dyDescent="0.25">
      <c r="A133" s="16" t="s">
        <v>9</v>
      </c>
      <c r="B133" s="249" t="s">
        <v>107</v>
      </c>
      <c r="C133" s="249"/>
      <c r="D133" s="249"/>
      <c r="E133" s="249"/>
      <c r="F133" s="249"/>
    </row>
    <row r="134" spans="1:6" ht="30" x14ac:dyDescent="0.25">
      <c r="A134" s="17" t="s">
        <v>11</v>
      </c>
      <c r="B134" s="250" t="s">
        <v>108</v>
      </c>
      <c r="C134" s="250"/>
      <c r="D134" s="250"/>
      <c r="E134" s="250"/>
      <c r="F134" s="250"/>
    </row>
    <row r="135" spans="1:6" x14ac:dyDescent="0.25">
      <c r="A135" s="18" t="s">
        <v>13</v>
      </c>
      <c r="B135" s="19" t="s">
        <v>14</v>
      </c>
      <c r="C135" s="19" t="s">
        <v>15</v>
      </c>
      <c r="D135" s="19" t="s">
        <v>16</v>
      </c>
      <c r="E135" s="19" t="s">
        <v>17</v>
      </c>
      <c r="F135" s="19" t="s">
        <v>18</v>
      </c>
    </row>
    <row r="136" spans="1:6" x14ac:dyDescent="0.25">
      <c r="A136" s="18" t="s">
        <v>19</v>
      </c>
      <c r="B136" s="19"/>
      <c r="C136" s="19">
        <v>1500</v>
      </c>
      <c r="D136" s="19">
        <v>1500</v>
      </c>
      <c r="E136" s="19">
        <v>1500</v>
      </c>
      <c r="F136" s="19">
        <v>1500</v>
      </c>
    </row>
    <row r="137" spans="1:6" x14ac:dyDescent="0.25">
      <c r="A137" s="18" t="s">
        <v>20</v>
      </c>
      <c r="B137" s="19"/>
      <c r="C137" s="19"/>
      <c r="D137" s="19"/>
      <c r="E137" s="19"/>
      <c r="F137" s="19"/>
    </row>
    <row r="138" spans="1:6" ht="30" x14ac:dyDescent="0.25">
      <c r="A138" s="17" t="s">
        <v>11</v>
      </c>
      <c r="B138" s="250" t="s">
        <v>109</v>
      </c>
      <c r="C138" s="250"/>
      <c r="D138" s="250"/>
      <c r="E138" s="250"/>
      <c r="F138" s="250"/>
    </row>
    <row r="139" spans="1:6" x14ac:dyDescent="0.25">
      <c r="A139" s="18" t="s">
        <v>13</v>
      </c>
      <c r="B139" s="19" t="s">
        <v>14</v>
      </c>
      <c r="C139" s="19" t="s">
        <v>15</v>
      </c>
      <c r="D139" s="19" t="s">
        <v>16</v>
      </c>
      <c r="E139" s="19" t="s">
        <v>17</v>
      </c>
      <c r="F139" s="19" t="s">
        <v>18</v>
      </c>
    </row>
    <row r="140" spans="1:6" x14ac:dyDescent="0.25">
      <c r="A140" s="18" t="s">
        <v>19</v>
      </c>
      <c r="B140" s="19"/>
      <c r="C140" s="19">
        <v>60000</v>
      </c>
      <c r="D140" s="19">
        <v>60000</v>
      </c>
      <c r="E140" s="19">
        <v>60000</v>
      </c>
      <c r="F140" s="19">
        <v>60000</v>
      </c>
    </row>
    <row r="141" spans="1:6" x14ac:dyDescent="0.25">
      <c r="A141" s="18" t="s">
        <v>20</v>
      </c>
      <c r="B141" s="19"/>
      <c r="C141" s="19"/>
      <c r="D141" s="19"/>
      <c r="E141" s="19"/>
      <c r="F141" s="19"/>
    </row>
    <row r="142" spans="1:6" ht="30" x14ac:dyDescent="0.25">
      <c r="A142" s="17" t="s">
        <v>11</v>
      </c>
      <c r="B142" s="250" t="s">
        <v>110</v>
      </c>
      <c r="C142" s="250"/>
      <c r="D142" s="250"/>
      <c r="E142" s="250"/>
      <c r="F142" s="250"/>
    </row>
    <row r="143" spans="1:6" x14ac:dyDescent="0.25">
      <c r="A143" s="18" t="s">
        <v>13</v>
      </c>
      <c r="B143" s="19" t="s">
        <v>14</v>
      </c>
      <c r="C143" s="19" t="s">
        <v>15</v>
      </c>
      <c r="D143" s="19" t="s">
        <v>16</v>
      </c>
      <c r="E143" s="19" t="s">
        <v>17</v>
      </c>
      <c r="F143" s="19" t="s">
        <v>18</v>
      </c>
    </row>
    <row r="144" spans="1:6" x14ac:dyDescent="0.25">
      <c r="A144" s="18" t="s">
        <v>19</v>
      </c>
      <c r="B144" s="19"/>
      <c r="C144" s="19">
        <v>3</v>
      </c>
      <c r="D144" s="19">
        <v>3</v>
      </c>
      <c r="E144" s="19">
        <v>3</v>
      </c>
      <c r="F144" s="19">
        <v>3</v>
      </c>
    </row>
    <row r="145" spans="1:6" x14ac:dyDescent="0.25">
      <c r="A145" s="18" t="s">
        <v>20</v>
      </c>
      <c r="B145" s="19"/>
      <c r="C145" s="19"/>
      <c r="D145" s="19"/>
      <c r="E145" s="19"/>
      <c r="F145" s="19"/>
    </row>
    <row r="146" spans="1:6" ht="18" customHeight="1" x14ac:dyDescent="0.25">
      <c r="A146" s="16" t="s">
        <v>9</v>
      </c>
      <c r="B146" s="249" t="s">
        <v>111</v>
      </c>
      <c r="C146" s="249"/>
      <c r="D146" s="249"/>
      <c r="E146" s="249"/>
      <c r="F146" s="249"/>
    </row>
    <row r="147" spans="1:6" ht="30" x14ac:dyDescent="0.25">
      <c r="A147" s="17" t="s">
        <v>11</v>
      </c>
      <c r="B147" s="250" t="s">
        <v>112</v>
      </c>
      <c r="C147" s="250"/>
      <c r="D147" s="250"/>
      <c r="E147" s="250"/>
      <c r="F147" s="250"/>
    </row>
    <row r="148" spans="1:6" x14ac:dyDescent="0.25">
      <c r="A148" s="18" t="s">
        <v>13</v>
      </c>
      <c r="B148" s="19" t="s">
        <v>14</v>
      </c>
      <c r="C148" s="19" t="s">
        <v>15</v>
      </c>
      <c r="D148" s="19" t="s">
        <v>16</v>
      </c>
      <c r="E148" s="19" t="s">
        <v>17</v>
      </c>
      <c r="F148" s="19" t="s">
        <v>18</v>
      </c>
    </row>
    <row r="149" spans="1:6" x14ac:dyDescent="0.25">
      <c r="A149" s="18" t="s">
        <v>19</v>
      </c>
      <c r="B149" s="19"/>
      <c r="C149" s="19">
        <v>120</v>
      </c>
      <c r="D149" s="19">
        <v>120</v>
      </c>
      <c r="E149" s="19">
        <v>120</v>
      </c>
      <c r="F149" s="19">
        <v>120</v>
      </c>
    </row>
    <row r="150" spans="1:6" x14ac:dyDescent="0.25">
      <c r="A150" s="18" t="s">
        <v>20</v>
      </c>
      <c r="B150" s="19"/>
      <c r="C150" s="19"/>
      <c r="D150" s="19"/>
      <c r="E150" s="19"/>
      <c r="F150" s="19"/>
    </row>
    <row r="151" spans="1:6" ht="15.75" x14ac:dyDescent="0.25">
      <c r="A151" s="24"/>
    </row>
    <row r="152" spans="1:6" x14ac:dyDescent="0.25">
      <c r="A152" s="51" t="s">
        <v>2</v>
      </c>
    </row>
    <row r="153" spans="1:6" ht="242.25" customHeight="1" x14ac:dyDescent="0.25">
      <c r="A153" s="270" t="s">
        <v>116</v>
      </c>
      <c r="B153" s="270"/>
      <c r="C153" s="270"/>
      <c r="D153" s="270"/>
      <c r="E153" s="270"/>
      <c r="F153" s="270"/>
    </row>
    <row r="154" spans="1:6" ht="15.75" x14ac:dyDescent="0.25">
      <c r="A154" s="26"/>
    </row>
    <row r="155" spans="1:6" ht="15.75" x14ac:dyDescent="0.25">
      <c r="A155" s="26"/>
    </row>
    <row r="156" spans="1:6" ht="15.75" x14ac:dyDescent="0.25">
      <c r="A156" s="26"/>
    </row>
  </sheetData>
  <mergeCells count="38">
    <mergeCell ref="B72:F72"/>
    <mergeCell ref="A16:F16"/>
    <mergeCell ref="B17:F17"/>
    <mergeCell ref="B18:F18"/>
    <mergeCell ref="A32:F32"/>
    <mergeCell ref="B33:F33"/>
    <mergeCell ref="B34:F34"/>
    <mergeCell ref="A54:F54"/>
    <mergeCell ref="B55:F55"/>
    <mergeCell ref="B56:F56"/>
    <mergeCell ref="A70:F70"/>
    <mergeCell ref="B71:F71"/>
    <mergeCell ref="A118:F118"/>
    <mergeCell ref="B119:F119"/>
    <mergeCell ref="B120:F120"/>
    <mergeCell ref="B124:F124"/>
    <mergeCell ref="B76:F76"/>
    <mergeCell ref="A89:F89"/>
    <mergeCell ref="B90:F90"/>
    <mergeCell ref="B91:F91"/>
    <mergeCell ref="B95:F95"/>
    <mergeCell ref="B99:F99"/>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s>
  <pageMargins left="0.70866141732283472" right="0.31496062992125984"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37" workbookViewId="0">
      <selection activeCell="A30" sqref="A30:F30"/>
    </sheetView>
  </sheetViews>
  <sheetFormatPr defaultRowHeight="15" x14ac:dyDescent="0.25"/>
  <cols>
    <col min="1" max="1" width="17.140625" customWidth="1"/>
    <col min="2" max="6" width="14" customWidth="1"/>
  </cols>
  <sheetData>
    <row r="1" spans="1:6" s="58" customFormat="1" ht="18.75" x14ac:dyDescent="0.3">
      <c r="A1" s="27" t="s">
        <v>123</v>
      </c>
    </row>
    <row r="2" spans="1:6" x14ac:dyDescent="0.25">
      <c r="A2" s="21" t="s">
        <v>153</v>
      </c>
      <c r="B2" s="11"/>
      <c r="C2" s="11"/>
      <c r="D2" s="11"/>
      <c r="E2" s="11"/>
      <c r="F2" s="11"/>
    </row>
    <row r="3" spans="1:6" x14ac:dyDescent="0.25">
      <c r="A3" s="21"/>
      <c r="B3" s="11"/>
      <c r="C3" s="11"/>
      <c r="D3" s="11"/>
      <c r="E3" s="11"/>
      <c r="F3" s="11"/>
    </row>
    <row r="4" spans="1:6" x14ac:dyDescent="0.25">
      <c r="A4" s="40" t="s">
        <v>1</v>
      </c>
      <c r="B4" s="41">
        <v>2015</v>
      </c>
      <c r="C4" s="221" t="s">
        <v>35</v>
      </c>
      <c r="D4" s="41">
        <v>2017</v>
      </c>
      <c r="E4" s="41">
        <v>2018</v>
      </c>
      <c r="F4" s="41">
        <v>2019</v>
      </c>
    </row>
    <row r="5" spans="1:6" x14ac:dyDescent="0.25">
      <c r="A5" s="2"/>
      <c r="B5" s="138">
        <f>'rozpočet 2015'!M21</f>
        <v>216197.55000000002</v>
      </c>
      <c r="C5" s="6">
        <f>'rozpočet2017-2019'!L21</f>
        <v>240006</v>
      </c>
      <c r="D5" s="6">
        <f>'rozpočet2017-2019'!M21</f>
        <v>253854</v>
      </c>
      <c r="E5" s="6">
        <f>'rozpočet2017-2019'!N21</f>
        <v>248939</v>
      </c>
      <c r="F5" s="6">
        <f>'rozpočet2017-2019'!O21</f>
        <v>254177</v>
      </c>
    </row>
    <row r="6" spans="1:6" x14ac:dyDescent="0.25">
      <c r="A6" s="21"/>
      <c r="B6" s="11"/>
      <c r="C6" s="11"/>
      <c r="D6" s="11"/>
      <c r="E6" s="11"/>
      <c r="F6" s="11"/>
    </row>
    <row r="7" spans="1:6" x14ac:dyDescent="0.25">
      <c r="A7" s="22" t="s">
        <v>2</v>
      </c>
      <c r="B7" s="11"/>
      <c r="C7" s="11"/>
      <c r="D7" s="11"/>
      <c r="E7" s="11"/>
      <c r="F7" s="11"/>
    </row>
    <row r="8" spans="1:6" ht="50.25" customHeight="1" x14ac:dyDescent="0.25">
      <c r="A8" s="263" t="s">
        <v>124</v>
      </c>
      <c r="B8" s="263"/>
      <c r="C8" s="263"/>
      <c r="D8" s="263"/>
      <c r="E8" s="263"/>
      <c r="F8" s="263"/>
    </row>
    <row r="9" spans="1:6" x14ac:dyDescent="0.25">
      <c r="A9" s="21"/>
      <c r="B9" s="11"/>
      <c r="C9" s="11"/>
      <c r="D9" s="11"/>
      <c r="E9" s="11"/>
      <c r="F9" s="11"/>
    </row>
    <row r="10" spans="1:6" s="23" customFormat="1" ht="15.75" x14ac:dyDescent="0.25">
      <c r="A10" s="30" t="s">
        <v>125</v>
      </c>
    </row>
    <row r="11" spans="1:6" x14ac:dyDescent="0.25">
      <c r="A11" s="21" t="s">
        <v>154</v>
      </c>
      <c r="B11" s="11"/>
      <c r="C11" s="11"/>
      <c r="D11" s="11"/>
      <c r="E11" s="11"/>
      <c r="F11" s="11"/>
    </row>
    <row r="12" spans="1:6" x14ac:dyDescent="0.25">
      <c r="A12" s="21"/>
      <c r="B12" s="11"/>
      <c r="C12" s="11"/>
      <c r="D12" s="11"/>
      <c r="E12" s="11"/>
      <c r="F12" s="11"/>
    </row>
    <row r="13" spans="1:6" x14ac:dyDescent="0.25">
      <c r="A13" s="40" t="s">
        <v>1</v>
      </c>
      <c r="B13" s="41">
        <v>2015</v>
      </c>
      <c r="C13" s="221" t="s">
        <v>35</v>
      </c>
      <c r="D13" s="41">
        <v>2017</v>
      </c>
      <c r="E13" s="41">
        <v>2018</v>
      </c>
      <c r="F13" s="41">
        <v>2019</v>
      </c>
    </row>
    <row r="14" spans="1:6" x14ac:dyDescent="0.25">
      <c r="A14" s="2"/>
      <c r="B14" s="138">
        <f>'rozpočet 2015'!M22</f>
        <v>41030.58</v>
      </c>
      <c r="C14" s="6">
        <f>'rozpočet2017-2019'!L22</f>
        <v>45313</v>
      </c>
      <c r="D14" s="6">
        <f>'rozpočet2017-2019'!M22</f>
        <v>47938</v>
      </c>
      <c r="E14" s="6">
        <f>'rozpočet2017-2019'!N22</f>
        <v>49256</v>
      </c>
      <c r="F14" s="6">
        <f>'rozpočet2017-2019'!O22</f>
        <v>50614</v>
      </c>
    </row>
    <row r="15" spans="1:6" x14ac:dyDescent="0.25">
      <c r="A15" s="21"/>
      <c r="B15" s="11"/>
      <c r="C15" s="11"/>
      <c r="D15" s="11"/>
      <c r="E15" s="11"/>
      <c r="F15" s="11"/>
    </row>
    <row r="16" spans="1:6" x14ac:dyDescent="0.25">
      <c r="A16" s="42" t="s">
        <v>160</v>
      </c>
      <c r="B16" s="11"/>
      <c r="C16" s="11"/>
      <c r="D16" s="11"/>
      <c r="E16" s="11"/>
      <c r="F16" s="11"/>
    </row>
    <row r="17" spans="1:6" x14ac:dyDescent="0.25">
      <c r="A17" s="21" t="s">
        <v>154</v>
      </c>
      <c r="B17" s="11"/>
      <c r="C17" s="11"/>
      <c r="D17" s="11"/>
      <c r="E17" s="11"/>
      <c r="F17" s="11"/>
    </row>
    <row r="18" spans="1:6" x14ac:dyDescent="0.25">
      <c r="A18" s="21"/>
      <c r="B18" s="11"/>
      <c r="C18" s="11"/>
      <c r="D18" s="11"/>
      <c r="E18" s="11"/>
      <c r="F18" s="11"/>
    </row>
    <row r="19" spans="1:6" x14ac:dyDescent="0.25">
      <c r="A19" s="40" t="s">
        <v>1</v>
      </c>
      <c r="B19" s="41">
        <v>2015</v>
      </c>
      <c r="C19" s="221" t="s">
        <v>35</v>
      </c>
      <c r="D19" s="41">
        <v>2017</v>
      </c>
      <c r="E19" s="41">
        <v>2018</v>
      </c>
      <c r="F19" s="41">
        <v>2019</v>
      </c>
    </row>
    <row r="20" spans="1:6" x14ac:dyDescent="0.25">
      <c r="A20" s="2"/>
      <c r="B20" s="138">
        <f>'rozpočet 2015'!M23</f>
        <v>12542.53</v>
      </c>
      <c r="C20" s="6">
        <f>'rozpočet2017-2019'!L23</f>
        <v>14246</v>
      </c>
      <c r="D20" s="6">
        <f>'rozpočet2017-2019'!M23</f>
        <v>15230</v>
      </c>
      <c r="E20" s="6">
        <f>'rozpočet2017-2019'!N23</f>
        <v>15663</v>
      </c>
      <c r="F20" s="6">
        <f>'rozpočet2017-2019'!O23</f>
        <v>16109</v>
      </c>
    </row>
    <row r="21" spans="1:6" x14ac:dyDescent="0.25">
      <c r="A21" s="21"/>
      <c r="B21" s="11"/>
      <c r="C21" s="11"/>
      <c r="D21" s="11"/>
      <c r="E21" s="11"/>
      <c r="F21" s="11"/>
    </row>
    <row r="22" spans="1:6" x14ac:dyDescent="0.25">
      <c r="A22" s="268" t="s">
        <v>8</v>
      </c>
      <c r="B22" s="268"/>
      <c r="C22" s="268"/>
      <c r="D22" s="268"/>
      <c r="E22" s="268"/>
      <c r="F22" s="268"/>
    </row>
    <row r="23" spans="1:6" ht="58.5" customHeight="1" x14ac:dyDescent="0.25">
      <c r="A23" s="35" t="s">
        <v>9</v>
      </c>
      <c r="B23" s="269" t="s">
        <v>126</v>
      </c>
      <c r="C23" s="269"/>
      <c r="D23" s="269"/>
      <c r="E23" s="269"/>
      <c r="F23" s="269"/>
    </row>
    <row r="24" spans="1:6" ht="18" customHeight="1" x14ac:dyDescent="0.25">
      <c r="A24" s="37" t="s">
        <v>11</v>
      </c>
      <c r="B24" s="264" t="s">
        <v>127</v>
      </c>
      <c r="C24" s="264"/>
      <c r="D24" s="264"/>
      <c r="E24" s="264"/>
      <c r="F24" s="264"/>
    </row>
    <row r="25" spans="1:6" x14ac:dyDescent="0.25">
      <c r="A25" s="38" t="s">
        <v>13</v>
      </c>
      <c r="B25" s="39" t="s">
        <v>14</v>
      </c>
      <c r="C25" s="39" t="s">
        <v>15</v>
      </c>
      <c r="D25" s="39" t="s">
        <v>16</v>
      </c>
      <c r="E25" s="39" t="s">
        <v>17</v>
      </c>
      <c r="F25" s="39" t="s">
        <v>18</v>
      </c>
    </row>
    <row r="26" spans="1:6" ht="30" x14ac:dyDescent="0.25">
      <c r="A26" s="38" t="s">
        <v>19</v>
      </c>
      <c r="B26" s="39"/>
      <c r="C26" s="57">
        <v>4000</v>
      </c>
      <c r="D26" s="57">
        <v>4000</v>
      </c>
      <c r="E26" s="57">
        <v>4000</v>
      </c>
      <c r="F26" s="57">
        <v>4000</v>
      </c>
    </row>
    <row r="27" spans="1:6" x14ac:dyDescent="0.25">
      <c r="A27" s="38" t="s">
        <v>20</v>
      </c>
      <c r="B27" s="39"/>
      <c r="C27" s="39"/>
      <c r="D27" s="39"/>
      <c r="E27" s="39"/>
      <c r="F27" s="39"/>
    </row>
    <row r="28" spans="1:6" x14ac:dyDescent="0.25">
      <c r="A28" s="21"/>
      <c r="B28" s="11"/>
      <c r="C28" s="11"/>
      <c r="D28" s="11"/>
      <c r="E28" s="11"/>
      <c r="F28" s="11"/>
    </row>
    <row r="29" spans="1:6" x14ac:dyDescent="0.25">
      <c r="A29" s="22" t="s">
        <v>2</v>
      </c>
      <c r="B29" s="11"/>
      <c r="C29" s="11"/>
      <c r="D29" s="11"/>
      <c r="E29" s="11"/>
      <c r="F29" s="11"/>
    </row>
    <row r="30" spans="1:6" ht="180.75" customHeight="1" x14ac:dyDescent="0.25">
      <c r="A30" s="263" t="s">
        <v>159</v>
      </c>
      <c r="B30" s="263"/>
      <c r="C30" s="263"/>
      <c r="D30" s="263"/>
      <c r="E30" s="263"/>
      <c r="F30" s="263"/>
    </row>
    <row r="31" spans="1:6" x14ac:dyDescent="0.25">
      <c r="A31" s="21"/>
      <c r="B31" s="11"/>
      <c r="C31" s="11"/>
      <c r="D31" s="11"/>
      <c r="E31" s="11"/>
      <c r="F31" s="11"/>
    </row>
    <row r="32" spans="1:6" x14ac:dyDescent="0.25">
      <c r="A32" s="42" t="s">
        <v>128</v>
      </c>
      <c r="B32" s="11"/>
      <c r="C32" s="11"/>
      <c r="D32" s="11"/>
      <c r="E32" s="11"/>
      <c r="F32" s="11"/>
    </row>
    <row r="33" spans="1:6" x14ac:dyDescent="0.25">
      <c r="A33" s="21" t="s">
        <v>154</v>
      </c>
      <c r="B33" s="11"/>
      <c r="C33" s="11"/>
      <c r="D33" s="11"/>
      <c r="E33" s="11"/>
      <c r="F33" s="11"/>
    </row>
    <row r="34" spans="1:6" x14ac:dyDescent="0.25">
      <c r="A34" s="21"/>
      <c r="B34" s="11"/>
      <c r="C34" s="11"/>
      <c r="D34" s="11"/>
      <c r="E34" s="11"/>
      <c r="F34" s="11"/>
    </row>
    <row r="35" spans="1:6" x14ac:dyDescent="0.25">
      <c r="A35" s="40" t="s">
        <v>1</v>
      </c>
      <c r="B35" s="41">
        <v>2015</v>
      </c>
      <c r="C35" s="221" t="s">
        <v>35</v>
      </c>
      <c r="D35" s="41">
        <v>2017</v>
      </c>
      <c r="E35" s="41">
        <v>2018</v>
      </c>
      <c r="F35" s="41">
        <v>2019</v>
      </c>
    </row>
    <row r="36" spans="1:6" x14ac:dyDescent="0.25">
      <c r="A36" s="2"/>
      <c r="B36" s="138">
        <f>'rozpočet 2015'!M24</f>
        <v>28488.05</v>
      </c>
      <c r="C36" s="6">
        <f>'rozpočet2017-2019'!L24</f>
        <v>31067</v>
      </c>
      <c r="D36" s="6">
        <f>'rozpočet2017-2019'!M24</f>
        <v>32708</v>
      </c>
      <c r="E36" s="6">
        <f>'rozpočet2017-2019'!N24</f>
        <v>33593</v>
      </c>
      <c r="F36" s="6">
        <f>'rozpočet2017-2019'!O24</f>
        <v>34505</v>
      </c>
    </row>
    <row r="37" spans="1:6" x14ac:dyDescent="0.25">
      <c r="A37" s="21"/>
      <c r="B37" s="11"/>
      <c r="C37" s="11"/>
      <c r="D37" s="11"/>
      <c r="E37" s="11"/>
      <c r="F37" s="11"/>
    </row>
    <row r="38" spans="1:6" x14ac:dyDescent="0.25">
      <c r="A38" s="268" t="s">
        <v>8</v>
      </c>
      <c r="B38" s="268"/>
      <c r="C38" s="268"/>
      <c r="D38" s="268"/>
      <c r="E38" s="268"/>
      <c r="F38" s="268"/>
    </row>
    <row r="39" spans="1:6" ht="23.25" customHeight="1" x14ac:dyDescent="0.25">
      <c r="A39" s="35" t="s">
        <v>9</v>
      </c>
      <c r="B39" s="269" t="s">
        <v>129</v>
      </c>
      <c r="C39" s="269"/>
      <c r="D39" s="269"/>
      <c r="E39" s="269"/>
      <c r="F39" s="269"/>
    </row>
    <row r="40" spans="1:6" ht="23.25" customHeight="1" x14ac:dyDescent="0.25">
      <c r="A40" s="37" t="s">
        <v>11</v>
      </c>
      <c r="B40" s="264" t="s">
        <v>130</v>
      </c>
      <c r="C40" s="264"/>
      <c r="D40" s="264"/>
      <c r="E40" s="264"/>
      <c r="F40" s="264"/>
    </row>
    <row r="41" spans="1:6" x14ac:dyDescent="0.25">
      <c r="A41" s="38" t="s">
        <v>13</v>
      </c>
      <c r="B41" s="39" t="s">
        <v>14</v>
      </c>
      <c r="C41" s="39" t="s">
        <v>15</v>
      </c>
      <c r="D41" s="39" t="s">
        <v>16</v>
      </c>
      <c r="E41" s="39" t="s">
        <v>17</v>
      </c>
      <c r="F41" s="39" t="s">
        <v>18</v>
      </c>
    </row>
    <row r="42" spans="1:6" ht="30" x14ac:dyDescent="0.25">
      <c r="A42" s="38" t="s">
        <v>19</v>
      </c>
      <c r="B42" s="39"/>
      <c r="C42" s="57">
        <v>1800</v>
      </c>
      <c r="D42" s="57">
        <v>1800</v>
      </c>
      <c r="E42" s="57">
        <v>1800</v>
      </c>
      <c r="F42" s="57">
        <v>1800</v>
      </c>
    </row>
    <row r="43" spans="1:6" x14ac:dyDescent="0.25">
      <c r="A43" s="38" t="s">
        <v>20</v>
      </c>
      <c r="B43" s="39"/>
      <c r="C43" s="39"/>
      <c r="D43" s="39"/>
      <c r="E43" s="39"/>
      <c r="F43" s="39"/>
    </row>
    <row r="44" spans="1:6" x14ac:dyDescent="0.25">
      <c r="A44" s="21"/>
      <c r="B44" s="11"/>
      <c r="C44" s="11"/>
      <c r="D44" s="11"/>
      <c r="E44" s="11"/>
      <c r="F44" s="11"/>
    </row>
    <row r="45" spans="1:6" x14ac:dyDescent="0.25">
      <c r="A45" s="21"/>
      <c r="B45" s="11"/>
      <c r="C45" s="11"/>
      <c r="D45" s="11"/>
      <c r="E45" s="11"/>
      <c r="F45" s="11"/>
    </row>
    <row r="46" spans="1:6" x14ac:dyDescent="0.25">
      <c r="A46" s="21" t="s">
        <v>2</v>
      </c>
      <c r="B46" s="11"/>
      <c r="C46" s="11"/>
      <c r="D46" s="11"/>
      <c r="E46" s="11"/>
      <c r="F46" s="11"/>
    </row>
    <row r="47" spans="1:6" ht="243" customHeight="1" x14ac:dyDescent="0.25">
      <c r="A47" s="263" t="s">
        <v>158</v>
      </c>
      <c r="B47" s="263"/>
      <c r="C47" s="263"/>
      <c r="D47" s="263"/>
      <c r="E47" s="263"/>
      <c r="F47" s="263"/>
    </row>
    <row r="48" spans="1:6" x14ac:dyDescent="0.25">
      <c r="A48" s="43"/>
      <c r="B48" s="11"/>
      <c r="C48" s="11"/>
      <c r="D48" s="11"/>
      <c r="E48" s="11"/>
      <c r="F48" s="11"/>
    </row>
    <row r="49" spans="1:6" x14ac:dyDescent="0.25">
      <c r="A49" s="11"/>
      <c r="B49" s="43"/>
      <c r="C49" s="11"/>
      <c r="D49" s="11"/>
      <c r="E49" s="11"/>
      <c r="F49" s="11"/>
    </row>
    <row r="50" spans="1:6" x14ac:dyDescent="0.25">
      <c r="A50" s="43"/>
      <c r="B50" s="11"/>
      <c r="C50" s="11"/>
      <c r="D50" s="11"/>
      <c r="E50" s="11"/>
      <c r="F50" s="11"/>
    </row>
    <row r="51" spans="1:6" x14ac:dyDescent="0.25">
      <c r="A51" s="21"/>
      <c r="B51" s="11"/>
      <c r="C51" s="11"/>
      <c r="D51" s="11"/>
      <c r="E51" s="11"/>
      <c r="F51" s="11"/>
    </row>
    <row r="52" spans="1:6" x14ac:dyDescent="0.25">
      <c r="A52" s="21"/>
      <c r="B52" s="11"/>
      <c r="C52" s="11"/>
      <c r="D52" s="11"/>
      <c r="E52" s="11"/>
      <c r="F52" s="11"/>
    </row>
    <row r="53" spans="1:6" s="23" customFormat="1" ht="15.75" x14ac:dyDescent="0.25">
      <c r="A53" s="30" t="s">
        <v>131</v>
      </c>
    </row>
    <row r="54" spans="1:6" x14ac:dyDescent="0.25">
      <c r="A54" s="21" t="s">
        <v>154</v>
      </c>
      <c r="B54" s="11"/>
      <c r="C54" s="11"/>
      <c r="D54" s="11"/>
      <c r="E54" s="11"/>
      <c r="F54" s="11"/>
    </row>
    <row r="55" spans="1:6" x14ac:dyDescent="0.25">
      <c r="A55" s="21"/>
      <c r="B55" s="11"/>
      <c r="C55" s="11"/>
      <c r="D55" s="11"/>
      <c r="E55" s="11"/>
      <c r="F55" s="11"/>
    </row>
    <row r="56" spans="1:6" x14ac:dyDescent="0.25">
      <c r="A56" s="40" t="s">
        <v>1</v>
      </c>
      <c r="B56" s="41">
        <v>2015</v>
      </c>
      <c r="C56" s="221" t="s">
        <v>35</v>
      </c>
      <c r="D56" s="41">
        <v>2017</v>
      </c>
      <c r="E56" s="41">
        <v>2018</v>
      </c>
      <c r="F56" s="41">
        <v>2019</v>
      </c>
    </row>
    <row r="57" spans="1:6" x14ac:dyDescent="0.25">
      <c r="A57" s="2"/>
      <c r="B57" s="138">
        <f>'rozpočet 2015'!M25</f>
        <v>12056.77</v>
      </c>
      <c r="C57" s="6">
        <f>'rozpočet2017-2019'!L25</f>
        <v>8440</v>
      </c>
      <c r="D57" s="6">
        <f>'rozpočet2017-2019'!M25</f>
        <v>12701</v>
      </c>
      <c r="E57" s="6">
        <f>'rozpočet2017-2019'!N25</f>
        <v>12701</v>
      </c>
      <c r="F57" s="6">
        <f>'rozpočet2017-2019'!O25</f>
        <v>12701</v>
      </c>
    </row>
    <row r="58" spans="1:6" x14ac:dyDescent="0.25">
      <c r="A58" s="21"/>
      <c r="B58" s="11"/>
      <c r="C58" s="11"/>
      <c r="D58" s="11"/>
      <c r="E58" s="11"/>
      <c r="F58" s="11"/>
    </row>
    <row r="59" spans="1:6" x14ac:dyDescent="0.25">
      <c r="A59" s="268" t="s">
        <v>8</v>
      </c>
      <c r="B59" s="268"/>
      <c r="C59" s="268"/>
      <c r="D59" s="268"/>
      <c r="E59" s="268"/>
      <c r="F59" s="268"/>
    </row>
    <row r="60" spans="1:6" ht="15.75" customHeight="1" x14ac:dyDescent="0.25">
      <c r="A60" s="35" t="s">
        <v>9</v>
      </c>
      <c r="B60" s="269" t="s">
        <v>132</v>
      </c>
      <c r="C60" s="269"/>
      <c r="D60" s="269"/>
      <c r="E60" s="269"/>
      <c r="F60" s="269"/>
    </row>
    <row r="61" spans="1:6" ht="15.75" customHeight="1" x14ac:dyDescent="0.25">
      <c r="A61" s="37" t="s">
        <v>11</v>
      </c>
      <c r="B61" s="264" t="s">
        <v>133</v>
      </c>
      <c r="C61" s="264"/>
      <c r="D61" s="264"/>
      <c r="E61" s="264"/>
      <c r="F61" s="264"/>
    </row>
    <row r="62" spans="1:6" x14ac:dyDescent="0.25">
      <c r="A62" s="38" t="s">
        <v>13</v>
      </c>
      <c r="B62" s="39" t="s">
        <v>14</v>
      </c>
      <c r="C62" s="39" t="s">
        <v>15</v>
      </c>
      <c r="D62" s="39" t="s">
        <v>16</v>
      </c>
      <c r="E62" s="39" t="s">
        <v>17</v>
      </c>
      <c r="F62" s="39" t="s">
        <v>18</v>
      </c>
    </row>
    <row r="63" spans="1:6" ht="30" x14ac:dyDescent="0.25">
      <c r="A63" s="38" t="s">
        <v>19</v>
      </c>
      <c r="B63" s="39"/>
      <c r="C63" s="39">
        <v>75</v>
      </c>
      <c r="D63" s="39">
        <v>75</v>
      </c>
      <c r="E63" s="39">
        <v>75</v>
      </c>
      <c r="F63" s="39">
        <v>75</v>
      </c>
    </row>
    <row r="64" spans="1:6" x14ac:dyDescent="0.25">
      <c r="A64" s="38" t="s">
        <v>20</v>
      </c>
      <c r="B64" s="39"/>
      <c r="C64" s="39"/>
      <c r="D64" s="39"/>
      <c r="E64" s="39"/>
      <c r="F64" s="39"/>
    </row>
    <row r="65" spans="1:6" x14ac:dyDescent="0.25">
      <c r="A65" s="21"/>
      <c r="B65" s="11"/>
      <c r="C65" s="11"/>
      <c r="D65" s="11"/>
      <c r="E65" s="11"/>
      <c r="F65" s="11"/>
    </row>
    <row r="66" spans="1:6" x14ac:dyDescent="0.25">
      <c r="A66" s="21"/>
      <c r="B66" s="11"/>
      <c r="C66" s="11"/>
      <c r="D66" s="11"/>
      <c r="E66" s="11"/>
      <c r="F66" s="11"/>
    </row>
    <row r="67" spans="1:6" x14ac:dyDescent="0.25">
      <c r="A67" s="21" t="s">
        <v>2</v>
      </c>
      <c r="B67" s="11"/>
      <c r="C67" s="11"/>
      <c r="D67" s="11"/>
      <c r="E67" s="11"/>
      <c r="F67" s="11"/>
    </row>
    <row r="68" spans="1:6" ht="109.5" customHeight="1" x14ac:dyDescent="0.25">
      <c r="A68" s="263" t="s">
        <v>157</v>
      </c>
      <c r="B68" s="263"/>
      <c r="C68" s="263"/>
      <c r="D68" s="263"/>
      <c r="E68" s="263"/>
      <c r="F68" s="263"/>
    </row>
    <row r="69" spans="1:6" x14ac:dyDescent="0.25">
      <c r="A69" s="43"/>
      <c r="B69" s="11"/>
      <c r="C69" s="11"/>
      <c r="D69" s="11"/>
      <c r="E69" s="11"/>
      <c r="F69" s="11"/>
    </row>
    <row r="70" spans="1:6" x14ac:dyDescent="0.25">
      <c r="A70" s="21"/>
      <c r="B70" s="11"/>
      <c r="C70" s="11"/>
      <c r="D70" s="11"/>
      <c r="E70" s="11"/>
      <c r="F70" s="11"/>
    </row>
    <row r="71" spans="1:6" x14ac:dyDescent="0.25">
      <c r="A71" s="21"/>
      <c r="B71" s="11"/>
      <c r="C71" s="11"/>
      <c r="D71" s="11"/>
      <c r="E71" s="11"/>
      <c r="F71" s="11"/>
    </row>
    <row r="72" spans="1:6" s="23" customFormat="1" ht="15.75" x14ac:dyDescent="0.25">
      <c r="A72" s="30" t="s">
        <v>134</v>
      </c>
    </row>
    <row r="73" spans="1:6" x14ac:dyDescent="0.25">
      <c r="A73" s="21" t="s">
        <v>74</v>
      </c>
      <c r="B73" s="11"/>
      <c r="C73" s="11"/>
      <c r="D73" s="11"/>
      <c r="E73" s="11"/>
      <c r="F73" s="11"/>
    </row>
    <row r="74" spans="1:6" x14ac:dyDescent="0.25">
      <c r="A74" s="21"/>
      <c r="B74" s="11"/>
      <c r="C74" s="11"/>
      <c r="D74" s="11"/>
      <c r="E74" s="11"/>
      <c r="F74" s="11"/>
    </row>
    <row r="75" spans="1:6" x14ac:dyDescent="0.25">
      <c r="A75" s="40" t="s">
        <v>1</v>
      </c>
      <c r="B75" s="41">
        <v>2015</v>
      </c>
      <c r="C75" s="221" t="s">
        <v>35</v>
      </c>
      <c r="D75" s="41">
        <v>2017</v>
      </c>
      <c r="E75" s="41">
        <v>2018</v>
      </c>
      <c r="F75" s="41">
        <v>2019</v>
      </c>
    </row>
    <row r="76" spans="1:6" x14ac:dyDescent="0.25">
      <c r="A76" s="2"/>
      <c r="B76" s="138">
        <f>'rozpočet 2015'!M26</f>
        <v>45244.800000000003</v>
      </c>
      <c r="C76" s="6">
        <f>'rozpočet2017-2019'!L26</f>
        <v>56500</v>
      </c>
      <c r="D76" s="6">
        <f>'rozpočet2017-2019'!M26</f>
        <v>53850</v>
      </c>
      <c r="E76" s="6">
        <f>'rozpočet2017-2019'!N26</f>
        <v>53850</v>
      </c>
      <c r="F76" s="6">
        <f>'rozpočet2017-2019'!O26</f>
        <v>53850</v>
      </c>
    </row>
    <row r="77" spans="1:6" x14ac:dyDescent="0.25">
      <c r="A77" s="21"/>
      <c r="B77" s="11"/>
      <c r="C77" s="11"/>
      <c r="D77" s="11"/>
      <c r="E77" s="11"/>
      <c r="F77" s="11"/>
    </row>
    <row r="78" spans="1:6" x14ac:dyDescent="0.25">
      <c r="A78" s="21"/>
      <c r="B78" s="11"/>
      <c r="C78" s="11"/>
      <c r="D78" s="11"/>
      <c r="E78" s="11"/>
      <c r="F78" s="11"/>
    </row>
    <row r="79" spans="1:6" x14ac:dyDescent="0.25">
      <c r="A79" s="42" t="s">
        <v>135</v>
      </c>
      <c r="B79" s="11"/>
      <c r="C79" s="11"/>
      <c r="D79" s="11"/>
      <c r="E79" s="11"/>
      <c r="F79" s="11"/>
    </row>
    <row r="80" spans="1:6" x14ac:dyDescent="0.25">
      <c r="A80" s="21" t="s">
        <v>74</v>
      </c>
      <c r="B80" s="11"/>
      <c r="C80" s="11"/>
      <c r="D80" s="11"/>
      <c r="E80" s="11"/>
      <c r="F80" s="11"/>
    </row>
    <row r="81" spans="1:6" x14ac:dyDescent="0.25">
      <c r="A81" s="21"/>
      <c r="B81" s="11"/>
      <c r="C81" s="11"/>
      <c r="D81" s="11"/>
      <c r="E81" s="11"/>
      <c r="F81" s="11"/>
    </row>
    <row r="82" spans="1:6" x14ac:dyDescent="0.25">
      <c r="A82" s="40" t="s">
        <v>1</v>
      </c>
      <c r="B82" s="41">
        <v>2015</v>
      </c>
      <c r="C82" s="221" t="s">
        <v>35</v>
      </c>
      <c r="D82" s="41">
        <v>2017</v>
      </c>
      <c r="E82" s="41">
        <v>2018</v>
      </c>
      <c r="F82" s="41">
        <v>2019</v>
      </c>
    </row>
    <row r="83" spans="1:6" x14ac:dyDescent="0.25">
      <c r="A83" s="2"/>
      <c r="B83" s="138">
        <f>'rozpočet 2015'!M27</f>
        <v>7444.8</v>
      </c>
      <c r="C83" s="6">
        <f>'rozpočet2017-2019'!L27</f>
        <v>13500</v>
      </c>
      <c r="D83" s="6">
        <f>'rozpočet2017-2019'!M27</f>
        <v>12250</v>
      </c>
      <c r="E83" s="6">
        <f>'rozpočet2017-2019'!N27</f>
        <v>12250</v>
      </c>
      <c r="F83" s="6">
        <f>'rozpočet2017-2019'!O27</f>
        <v>12250</v>
      </c>
    </row>
    <row r="84" spans="1:6" x14ac:dyDescent="0.25">
      <c r="A84" s="21"/>
      <c r="B84" s="11"/>
      <c r="C84" s="11"/>
      <c r="D84" s="11"/>
      <c r="E84" s="11"/>
      <c r="F84" s="11"/>
    </row>
    <row r="85" spans="1:6" x14ac:dyDescent="0.25">
      <c r="A85" s="268" t="s">
        <v>8</v>
      </c>
      <c r="B85" s="268"/>
      <c r="C85" s="268"/>
      <c r="D85" s="268"/>
      <c r="E85" s="268"/>
      <c r="F85" s="268"/>
    </row>
    <row r="86" spans="1:6" ht="24.75" customHeight="1" x14ac:dyDescent="0.25">
      <c r="A86" s="35" t="s">
        <v>9</v>
      </c>
      <c r="B86" s="269" t="s">
        <v>136</v>
      </c>
      <c r="C86" s="269"/>
      <c r="D86" s="269"/>
      <c r="E86" s="269"/>
      <c r="F86" s="269"/>
    </row>
    <row r="87" spans="1:6" ht="30" x14ac:dyDescent="0.25">
      <c r="A87" s="37" t="s">
        <v>11</v>
      </c>
      <c r="B87" s="264" t="s">
        <v>137</v>
      </c>
      <c r="C87" s="264"/>
      <c r="D87" s="264"/>
      <c r="E87" s="264"/>
      <c r="F87" s="264"/>
    </row>
    <row r="88" spans="1:6" x14ac:dyDescent="0.25">
      <c r="A88" s="38" t="s">
        <v>13</v>
      </c>
      <c r="B88" s="39" t="s">
        <v>14</v>
      </c>
      <c r="C88" s="39" t="s">
        <v>15</v>
      </c>
      <c r="D88" s="39" t="s">
        <v>16</v>
      </c>
      <c r="E88" s="39" t="s">
        <v>17</v>
      </c>
      <c r="F88" s="39" t="s">
        <v>18</v>
      </c>
    </row>
    <row r="89" spans="1:6" ht="30" x14ac:dyDescent="0.25">
      <c r="A89" s="38" t="s">
        <v>19</v>
      </c>
      <c r="B89" s="39"/>
      <c r="C89" s="39">
        <v>4042</v>
      </c>
      <c r="D89" s="39">
        <v>4042</v>
      </c>
      <c r="E89" s="39">
        <v>4042</v>
      </c>
      <c r="F89" s="39">
        <v>4042</v>
      </c>
    </row>
    <row r="90" spans="1:6" x14ac:dyDescent="0.25">
      <c r="A90" s="38" t="s">
        <v>20</v>
      </c>
      <c r="B90" s="39"/>
      <c r="C90" s="39">
        <v>4350</v>
      </c>
      <c r="D90" s="39"/>
      <c r="E90" s="39"/>
      <c r="F90" s="39"/>
    </row>
    <row r="91" spans="1:6" ht="30" x14ac:dyDescent="0.25">
      <c r="A91" s="37" t="s">
        <v>11</v>
      </c>
      <c r="B91" s="264" t="s">
        <v>137</v>
      </c>
      <c r="C91" s="264"/>
      <c r="D91" s="264"/>
      <c r="E91" s="264"/>
      <c r="F91" s="264"/>
    </row>
    <row r="92" spans="1:6" x14ac:dyDescent="0.25">
      <c r="A92" s="38" t="s">
        <v>13</v>
      </c>
      <c r="B92" s="39" t="s">
        <v>14</v>
      </c>
      <c r="C92" s="39" t="s">
        <v>15</v>
      </c>
      <c r="D92" s="39" t="s">
        <v>16</v>
      </c>
      <c r="E92" s="39" t="s">
        <v>17</v>
      </c>
      <c r="F92" s="39" t="s">
        <v>18</v>
      </c>
    </row>
    <row r="93" spans="1:6" ht="30" x14ac:dyDescent="0.25">
      <c r="A93" s="38" t="s">
        <v>19</v>
      </c>
      <c r="B93" s="39"/>
      <c r="C93" s="39">
        <v>4200</v>
      </c>
      <c r="D93" s="39">
        <v>4200</v>
      </c>
      <c r="E93" s="39">
        <v>4200</v>
      </c>
      <c r="F93" s="39">
        <v>4200</v>
      </c>
    </row>
    <row r="94" spans="1:6" x14ac:dyDescent="0.25">
      <c r="A94" s="38" t="s">
        <v>20</v>
      </c>
      <c r="B94" s="39"/>
      <c r="C94" s="39">
        <v>4350</v>
      </c>
      <c r="D94" s="39"/>
      <c r="E94" s="39"/>
      <c r="F94" s="39"/>
    </row>
    <row r="95" spans="1:6" x14ac:dyDescent="0.25">
      <c r="A95" s="21"/>
      <c r="B95" s="11"/>
      <c r="C95" s="11"/>
      <c r="D95" s="11"/>
      <c r="E95" s="11"/>
      <c r="F95" s="11"/>
    </row>
    <row r="96" spans="1:6" x14ac:dyDescent="0.25">
      <c r="A96" s="21"/>
      <c r="B96" s="11"/>
      <c r="C96" s="11"/>
      <c r="D96" s="11"/>
      <c r="E96" s="11"/>
      <c r="F96" s="11"/>
    </row>
    <row r="97" spans="1:6" x14ac:dyDescent="0.25">
      <c r="A97" s="21" t="s">
        <v>2</v>
      </c>
      <c r="B97" s="11"/>
      <c r="C97" s="11"/>
      <c r="D97" s="11"/>
      <c r="E97" s="11"/>
      <c r="F97" s="11"/>
    </row>
    <row r="98" spans="1:6" ht="51" customHeight="1" x14ac:dyDescent="0.25">
      <c r="A98" s="263" t="s">
        <v>138</v>
      </c>
      <c r="B98" s="263"/>
      <c r="C98" s="263"/>
      <c r="D98" s="263"/>
      <c r="E98" s="263"/>
      <c r="F98" s="263"/>
    </row>
    <row r="99" spans="1:6" x14ac:dyDescent="0.25">
      <c r="A99" s="21"/>
      <c r="B99" s="11"/>
      <c r="C99" s="11"/>
      <c r="D99" s="11"/>
      <c r="E99" s="11"/>
      <c r="F99" s="11"/>
    </row>
    <row r="100" spans="1:6" x14ac:dyDescent="0.25">
      <c r="A100" s="21"/>
      <c r="B100" s="11"/>
      <c r="C100" s="11"/>
      <c r="D100" s="11"/>
      <c r="E100" s="11"/>
      <c r="F100" s="11"/>
    </row>
    <row r="101" spans="1:6" x14ac:dyDescent="0.25">
      <c r="A101" s="42" t="s">
        <v>139</v>
      </c>
      <c r="B101" s="11"/>
      <c r="C101" s="11"/>
      <c r="D101" s="11"/>
      <c r="E101" s="11"/>
      <c r="F101" s="11"/>
    </row>
    <row r="102" spans="1:6" x14ac:dyDescent="0.25">
      <c r="A102" s="21" t="s">
        <v>74</v>
      </c>
      <c r="B102" s="11"/>
      <c r="C102" s="11"/>
      <c r="D102" s="11"/>
      <c r="E102" s="11"/>
      <c r="F102" s="11"/>
    </row>
    <row r="103" spans="1:6" x14ac:dyDescent="0.25">
      <c r="A103" s="21"/>
      <c r="B103" s="11"/>
      <c r="C103" s="11"/>
      <c r="D103" s="11"/>
      <c r="E103" s="11"/>
      <c r="F103" s="11"/>
    </row>
    <row r="104" spans="1:6" x14ac:dyDescent="0.25">
      <c r="A104" s="40" t="s">
        <v>1</v>
      </c>
      <c r="B104" s="41">
        <v>2015</v>
      </c>
      <c r="C104" s="221" t="s">
        <v>35</v>
      </c>
      <c r="D104" s="41">
        <v>2017</v>
      </c>
      <c r="E104" s="41">
        <v>2018</v>
      </c>
      <c r="F104" s="41">
        <v>2019</v>
      </c>
    </row>
    <row r="105" spans="1:6" x14ac:dyDescent="0.25">
      <c r="A105" s="2"/>
      <c r="B105" s="138">
        <f>'rozpočet 2015'!M28</f>
        <v>37800</v>
      </c>
      <c r="C105" s="6">
        <f>'rozpočet2017-2019'!L28</f>
        <v>38000</v>
      </c>
      <c r="D105" s="6">
        <f>'rozpočet2017-2019'!M28</f>
        <v>36600</v>
      </c>
      <c r="E105" s="6">
        <f>'rozpočet2017-2019'!N28</f>
        <v>36600</v>
      </c>
      <c r="F105" s="6">
        <f>'rozpočet2017-2019'!O28</f>
        <v>36600</v>
      </c>
    </row>
    <row r="106" spans="1:6" x14ac:dyDescent="0.25">
      <c r="A106" s="21"/>
      <c r="B106" s="11"/>
      <c r="C106" s="11"/>
      <c r="D106" s="11"/>
      <c r="E106" s="11"/>
      <c r="F106" s="11"/>
    </row>
    <row r="107" spans="1:6" x14ac:dyDescent="0.25">
      <c r="A107" s="268" t="s">
        <v>8</v>
      </c>
      <c r="B107" s="268"/>
      <c r="C107" s="268"/>
      <c r="D107" s="268"/>
      <c r="E107" s="268"/>
      <c r="F107" s="268"/>
    </row>
    <row r="108" spans="1:6" ht="24" customHeight="1" x14ac:dyDescent="0.25">
      <c r="A108" s="35" t="s">
        <v>9</v>
      </c>
      <c r="B108" s="269" t="s">
        <v>140</v>
      </c>
      <c r="C108" s="269"/>
      <c r="D108" s="269"/>
      <c r="E108" s="269"/>
      <c r="F108" s="269"/>
    </row>
    <row r="109" spans="1:6" ht="30" x14ac:dyDescent="0.25">
      <c r="A109" s="37" t="s">
        <v>11</v>
      </c>
      <c r="B109" s="264" t="s">
        <v>141</v>
      </c>
      <c r="C109" s="264"/>
      <c r="D109" s="264"/>
      <c r="E109" s="264"/>
      <c r="F109" s="264"/>
    </row>
    <row r="110" spans="1:6" x14ac:dyDescent="0.25">
      <c r="A110" s="38" t="s">
        <v>13</v>
      </c>
      <c r="B110" s="39" t="s">
        <v>14</v>
      </c>
      <c r="C110" s="39" t="s">
        <v>15</v>
      </c>
      <c r="D110" s="39" t="s">
        <v>16</v>
      </c>
      <c r="E110" s="39" t="s">
        <v>17</v>
      </c>
      <c r="F110" s="39" t="s">
        <v>18</v>
      </c>
    </row>
    <row r="111" spans="1:6" ht="30" x14ac:dyDescent="0.25">
      <c r="A111" s="38" t="s">
        <v>19</v>
      </c>
      <c r="B111" s="39"/>
      <c r="C111" s="39">
        <v>21.5</v>
      </c>
      <c r="D111" s="39">
        <v>21.5</v>
      </c>
      <c r="E111" s="39">
        <v>21.5</v>
      </c>
      <c r="F111" s="39">
        <v>21.5</v>
      </c>
    </row>
    <row r="112" spans="1:6" x14ac:dyDescent="0.25">
      <c r="A112" s="38" t="s">
        <v>20</v>
      </c>
      <c r="B112" s="39"/>
      <c r="C112" s="39"/>
      <c r="D112" s="39"/>
      <c r="E112" s="39"/>
      <c r="F112" s="39"/>
    </row>
    <row r="113" spans="1:6" x14ac:dyDescent="0.25">
      <c r="A113" s="21"/>
      <c r="B113" s="11"/>
      <c r="C113" s="11"/>
      <c r="D113" s="11"/>
      <c r="E113" s="11"/>
      <c r="F113" s="11"/>
    </row>
    <row r="114" spans="1:6" x14ac:dyDescent="0.25">
      <c r="A114" s="21"/>
      <c r="B114" s="11"/>
      <c r="C114" s="11"/>
      <c r="D114" s="11"/>
      <c r="E114" s="11"/>
      <c r="F114" s="11"/>
    </row>
    <row r="115" spans="1:6" x14ac:dyDescent="0.25">
      <c r="A115" s="22" t="s">
        <v>2</v>
      </c>
      <c r="B115" s="11"/>
      <c r="C115" s="11"/>
      <c r="D115" s="11"/>
      <c r="E115" s="11"/>
      <c r="F115" s="11"/>
    </row>
    <row r="116" spans="1:6" ht="54.75" customHeight="1" x14ac:dyDescent="0.25">
      <c r="A116" s="263" t="s">
        <v>142</v>
      </c>
      <c r="B116" s="263"/>
      <c r="C116" s="263"/>
      <c r="D116" s="263"/>
      <c r="E116" s="263"/>
      <c r="F116" s="263"/>
    </row>
    <row r="117" spans="1:6" x14ac:dyDescent="0.25">
      <c r="A117" s="21"/>
      <c r="B117" s="11"/>
      <c r="C117" s="11"/>
      <c r="D117" s="11"/>
      <c r="E117" s="11"/>
      <c r="F117" s="11"/>
    </row>
    <row r="118" spans="1:6" x14ac:dyDescent="0.25">
      <c r="A118" s="42" t="s">
        <v>143</v>
      </c>
      <c r="B118" s="11"/>
      <c r="C118" s="11"/>
      <c r="D118" s="11"/>
      <c r="E118" s="11"/>
      <c r="F118" s="11"/>
    </row>
    <row r="119" spans="1:6" x14ac:dyDescent="0.25">
      <c r="A119" s="21" t="s">
        <v>74</v>
      </c>
      <c r="B119" s="11"/>
      <c r="C119" s="11"/>
      <c r="D119" s="11"/>
      <c r="E119" s="11"/>
      <c r="F119" s="11"/>
    </row>
    <row r="120" spans="1:6" x14ac:dyDescent="0.25">
      <c r="A120" s="21"/>
      <c r="B120" s="11"/>
      <c r="C120" s="11"/>
      <c r="D120" s="11"/>
      <c r="E120" s="11"/>
      <c r="F120" s="11"/>
    </row>
    <row r="121" spans="1:6" x14ac:dyDescent="0.25">
      <c r="A121" s="40" t="s">
        <v>1</v>
      </c>
      <c r="B121" s="41">
        <v>2015</v>
      </c>
      <c r="C121" s="221" t="s">
        <v>35</v>
      </c>
      <c r="D121" s="41">
        <v>2017</v>
      </c>
      <c r="E121" s="41">
        <v>2018</v>
      </c>
      <c r="F121" s="41">
        <v>2019</v>
      </c>
    </row>
    <row r="122" spans="1:6" x14ac:dyDescent="0.25">
      <c r="A122" s="2"/>
      <c r="B122" s="6"/>
      <c r="C122" s="6">
        <f>'rozpočet2017-2019'!L29</f>
        <v>5000</v>
      </c>
      <c r="D122" s="6">
        <f>'rozpočet2017-2019'!M29</f>
        <v>5000</v>
      </c>
      <c r="E122" s="6">
        <f>'rozpočet2017-2019'!N29</f>
        <v>5000</v>
      </c>
      <c r="F122" s="6">
        <f>'rozpočet2017-2019'!O29</f>
        <v>5000</v>
      </c>
    </row>
    <row r="123" spans="1:6" x14ac:dyDescent="0.25">
      <c r="A123" s="21"/>
      <c r="B123" s="11"/>
      <c r="C123" s="11"/>
      <c r="D123" s="11"/>
      <c r="E123" s="11"/>
      <c r="F123" s="11"/>
    </row>
    <row r="124" spans="1:6" x14ac:dyDescent="0.25">
      <c r="A124" s="268" t="s">
        <v>8</v>
      </c>
      <c r="B124" s="268"/>
      <c r="C124" s="268"/>
      <c r="D124" s="268"/>
      <c r="E124" s="268"/>
      <c r="F124" s="268"/>
    </row>
    <row r="125" spans="1:6" ht="27.75" customHeight="1" x14ac:dyDescent="0.25">
      <c r="A125" s="35" t="s">
        <v>9</v>
      </c>
      <c r="B125" s="269" t="s">
        <v>140</v>
      </c>
      <c r="C125" s="269"/>
      <c r="D125" s="269"/>
      <c r="E125" s="269"/>
      <c r="F125" s="269"/>
    </row>
    <row r="126" spans="1:6" ht="30" x14ac:dyDescent="0.25">
      <c r="A126" s="37" t="s">
        <v>11</v>
      </c>
      <c r="B126" s="264" t="s">
        <v>141</v>
      </c>
      <c r="C126" s="264"/>
      <c r="D126" s="264"/>
      <c r="E126" s="264"/>
      <c r="F126" s="264"/>
    </row>
    <row r="127" spans="1:6" x14ac:dyDescent="0.25">
      <c r="A127" s="38" t="s">
        <v>13</v>
      </c>
      <c r="B127" s="39" t="s">
        <v>14</v>
      </c>
      <c r="C127" s="39" t="s">
        <v>15</v>
      </c>
      <c r="D127" s="39" t="s">
        <v>16</v>
      </c>
      <c r="E127" s="39" t="s">
        <v>17</v>
      </c>
      <c r="F127" s="39" t="s">
        <v>18</v>
      </c>
    </row>
    <row r="128" spans="1:6" ht="30" x14ac:dyDescent="0.25">
      <c r="A128" s="38" t="s">
        <v>19</v>
      </c>
      <c r="B128" s="39"/>
      <c r="C128" s="39">
        <v>0</v>
      </c>
      <c r="D128" s="39">
        <v>2</v>
      </c>
      <c r="E128" s="39">
        <v>3</v>
      </c>
      <c r="F128" s="39">
        <v>4</v>
      </c>
    </row>
    <row r="129" spans="1:6" x14ac:dyDescent="0.25">
      <c r="A129" s="38" t="s">
        <v>20</v>
      </c>
      <c r="B129" s="39"/>
      <c r="C129" s="39">
        <v>0</v>
      </c>
      <c r="D129" s="39"/>
      <c r="E129" s="39"/>
      <c r="F129" s="39"/>
    </row>
    <row r="130" spans="1:6" x14ac:dyDescent="0.25">
      <c r="A130" s="56"/>
      <c r="B130" s="11"/>
      <c r="C130" s="11"/>
      <c r="D130" s="11"/>
      <c r="E130" s="11"/>
      <c r="F130" s="11"/>
    </row>
    <row r="131" spans="1:6" x14ac:dyDescent="0.25">
      <c r="A131" s="21"/>
      <c r="B131" s="11"/>
      <c r="C131" s="11"/>
      <c r="D131" s="11"/>
      <c r="E131" s="11"/>
      <c r="F131" s="11"/>
    </row>
    <row r="132" spans="1:6" x14ac:dyDescent="0.25">
      <c r="A132" s="21"/>
      <c r="B132" s="11"/>
      <c r="C132" s="11"/>
      <c r="D132" s="11"/>
      <c r="E132" s="11"/>
      <c r="F132" s="11"/>
    </row>
    <row r="133" spans="1:6" x14ac:dyDescent="0.25">
      <c r="A133" s="11"/>
      <c r="B133" s="11"/>
      <c r="C133" s="11"/>
      <c r="D133" s="11"/>
      <c r="E133" s="11"/>
      <c r="F133" s="11"/>
    </row>
    <row r="134" spans="1:6" s="23" customFormat="1" ht="15.75" x14ac:dyDescent="0.25">
      <c r="A134" s="30" t="s">
        <v>144</v>
      </c>
    </row>
    <row r="135" spans="1:6" x14ac:dyDescent="0.25">
      <c r="A135" s="21" t="s">
        <v>155</v>
      </c>
      <c r="B135" s="11"/>
      <c r="C135" s="11"/>
      <c r="D135" s="11"/>
      <c r="E135" s="11"/>
      <c r="F135" s="11"/>
    </row>
    <row r="136" spans="1:6" x14ac:dyDescent="0.25">
      <c r="A136" s="21"/>
      <c r="B136" s="11"/>
      <c r="C136" s="11"/>
      <c r="D136" s="11"/>
      <c r="E136" s="11"/>
      <c r="F136" s="11"/>
    </row>
    <row r="137" spans="1:6" x14ac:dyDescent="0.25">
      <c r="A137" s="40" t="s">
        <v>1</v>
      </c>
      <c r="B137" s="41">
        <v>2015</v>
      </c>
      <c r="C137" s="221" t="s">
        <v>35</v>
      </c>
      <c r="D137" s="41">
        <v>2017</v>
      </c>
      <c r="E137" s="41">
        <v>2018</v>
      </c>
      <c r="F137" s="41">
        <v>2019</v>
      </c>
    </row>
    <row r="138" spans="1:6" x14ac:dyDescent="0.25">
      <c r="A138" s="2"/>
      <c r="B138" s="138">
        <f>'rozpočet 2015'!M29</f>
        <v>86285.36</v>
      </c>
      <c r="C138" s="6">
        <f>'rozpočet2017-2019'!L30</f>
        <v>86485</v>
      </c>
      <c r="D138" s="6">
        <f>'rozpočet2017-2019'!M30</f>
        <v>90260</v>
      </c>
      <c r="E138" s="6">
        <f>'rozpočet2017-2019'!N30</f>
        <v>82668</v>
      </c>
      <c r="F138" s="6">
        <f>'rozpočet2017-2019'!O30</f>
        <v>85148</v>
      </c>
    </row>
    <row r="139" spans="1:6" x14ac:dyDescent="0.25">
      <c r="A139" s="21"/>
      <c r="B139" s="11"/>
      <c r="C139" s="11"/>
      <c r="D139" s="11"/>
      <c r="E139" s="11"/>
      <c r="F139" s="11"/>
    </row>
    <row r="140" spans="1:6" x14ac:dyDescent="0.25">
      <c r="A140" s="268" t="s">
        <v>8</v>
      </c>
      <c r="B140" s="268"/>
      <c r="C140" s="268"/>
      <c r="D140" s="268"/>
      <c r="E140" s="268"/>
      <c r="F140" s="268"/>
    </row>
    <row r="141" spans="1:6" ht="25.5" customHeight="1" x14ac:dyDescent="0.25">
      <c r="A141" s="35" t="s">
        <v>9</v>
      </c>
      <c r="B141" s="269" t="s">
        <v>145</v>
      </c>
      <c r="C141" s="269"/>
      <c r="D141" s="269"/>
      <c r="E141" s="269"/>
      <c r="F141" s="269"/>
    </row>
    <row r="142" spans="1:6" ht="30" x14ac:dyDescent="0.25">
      <c r="A142" s="37" t="s">
        <v>11</v>
      </c>
      <c r="B142" s="264" t="s">
        <v>146</v>
      </c>
      <c r="C142" s="264"/>
      <c r="D142" s="264"/>
      <c r="E142" s="264"/>
      <c r="F142" s="264"/>
    </row>
    <row r="143" spans="1:6" x14ac:dyDescent="0.25">
      <c r="A143" s="38" t="s">
        <v>13</v>
      </c>
      <c r="B143" s="39" t="s">
        <v>14</v>
      </c>
      <c r="C143" s="39" t="s">
        <v>15</v>
      </c>
      <c r="D143" s="39" t="s">
        <v>16</v>
      </c>
      <c r="E143" s="39" t="s">
        <v>17</v>
      </c>
      <c r="F143" s="39" t="s">
        <v>18</v>
      </c>
    </row>
    <row r="144" spans="1:6" ht="30" x14ac:dyDescent="0.25">
      <c r="A144" s="38" t="s">
        <v>19</v>
      </c>
      <c r="B144" s="39"/>
      <c r="C144" s="39">
        <v>2</v>
      </c>
      <c r="D144" s="39">
        <v>2</v>
      </c>
      <c r="E144" s="39">
        <v>2</v>
      </c>
      <c r="F144" s="39">
        <v>2</v>
      </c>
    </row>
    <row r="145" spans="1:6" x14ac:dyDescent="0.25">
      <c r="A145" s="38" t="s">
        <v>20</v>
      </c>
      <c r="B145" s="39"/>
      <c r="C145" s="39"/>
      <c r="D145" s="39"/>
      <c r="E145" s="39"/>
      <c r="F145" s="39"/>
    </row>
    <row r="146" spans="1:6" x14ac:dyDescent="0.25">
      <c r="A146" s="21"/>
      <c r="B146" s="11"/>
      <c r="C146" s="11"/>
      <c r="D146" s="11"/>
      <c r="E146" s="11"/>
      <c r="F146" s="11"/>
    </row>
    <row r="147" spans="1:6" x14ac:dyDescent="0.25">
      <c r="A147" s="21"/>
      <c r="B147" s="11"/>
      <c r="C147" s="11"/>
      <c r="D147" s="11"/>
      <c r="E147" s="11"/>
      <c r="F147" s="11"/>
    </row>
    <row r="148" spans="1:6" x14ac:dyDescent="0.25">
      <c r="A148" s="22" t="s">
        <v>2</v>
      </c>
      <c r="B148" s="11"/>
      <c r="C148" s="11"/>
      <c r="D148" s="11"/>
      <c r="E148" s="11"/>
      <c r="F148" s="11"/>
    </row>
    <row r="149" spans="1:6" x14ac:dyDescent="0.25">
      <c r="A149" s="43" t="s">
        <v>147</v>
      </c>
      <c r="B149" s="11"/>
      <c r="C149" s="11"/>
      <c r="D149" s="11"/>
      <c r="E149" s="11"/>
      <c r="F149" s="11"/>
    </row>
    <row r="150" spans="1:6" x14ac:dyDescent="0.25">
      <c r="A150" s="21"/>
      <c r="B150" s="11"/>
      <c r="C150" s="11"/>
      <c r="D150" s="11"/>
      <c r="E150" s="11"/>
      <c r="F150" s="11"/>
    </row>
    <row r="151" spans="1:6" s="23" customFormat="1" ht="15.75" x14ac:dyDescent="0.25">
      <c r="A151" s="30" t="s">
        <v>148</v>
      </c>
    </row>
    <row r="152" spans="1:6" x14ac:dyDescent="0.25">
      <c r="A152" s="21" t="s">
        <v>156</v>
      </c>
      <c r="B152" s="11"/>
      <c r="C152" s="11"/>
      <c r="D152" s="11"/>
      <c r="E152" s="11"/>
      <c r="F152" s="11"/>
    </row>
    <row r="153" spans="1:6" x14ac:dyDescent="0.25">
      <c r="A153" s="21"/>
      <c r="B153" s="11"/>
      <c r="C153" s="11"/>
      <c r="D153" s="11"/>
      <c r="E153" s="11"/>
      <c r="F153" s="11"/>
    </row>
    <row r="154" spans="1:6" x14ac:dyDescent="0.25">
      <c r="A154" s="40" t="s">
        <v>1</v>
      </c>
      <c r="B154" s="41">
        <v>2015</v>
      </c>
      <c r="C154" s="221" t="s">
        <v>35</v>
      </c>
      <c r="D154" s="41">
        <v>2017</v>
      </c>
      <c r="E154" s="41">
        <v>2018</v>
      </c>
      <c r="F154" s="41">
        <v>2019</v>
      </c>
    </row>
    <row r="155" spans="1:6" x14ac:dyDescent="0.25">
      <c r="A155" s="2"/>
      <c r="B155" s="138">
        <f>'rozpočet 2015'!M30</f>
        <v>31580.04</v>
      </c>
      <c r="C155" s="6">
        <f>'rozpočet2017-2019'!L31</f>
        <v>43268</v>
      </c>
      <c r="D155" s="6">
        <f>'rozpočet2017-2019'!M31</f>
        <v>49105</v>
      </c>
      <c r="E155" s="6">
        <f>'rozpočet2017-2019'!N31</f>
        <v>50464</v>
      </c>
      <c r="F155" s="6">
        <f>'rozpočet2017-2019'!O31</f>
        <v>51864</v>
      </c>
    </row>
    <row r="156" spans="1:6" x14ac:dyDescent="0.25">
      <c r="A156" s="21"/>
      <c r="B156" s="11"/>
      <c r="C156" s="11"/>
      <c r="D156" s="11"/>
      <c r="E156" s="11"/>
      <c r="F156" s="11"/>
    </row>
    <row r="157" spans="1:6" x14ac:dyDescent="0.25">
      <c r="A157" s="268" t="s">
        <v>8</v>
      </c>
      <c r="B157" s="268"/>
      <c r="C157" s="268"/>
      <c r="D157" s="268"/>
      <c r="E157" s="268"/>
      <c r="F157" s="268"/>
    </row>
    <row r="158" spans="1:6" ht="31.5" customHeight="1" x14ac:dyDescent="0.25">
      <c r="A158" s="35" t="s">
        <v>9</v>
      </c>
      <c r="B158" s="269" t="s">
        <v>149</v>
      </c>
      <c r="C158" s="269"/>
      <c r="D158" s="269"/>
      <c r="E158" s="269"/>
      <c r="F158" s="269"/>
    </row>
    <row r="159" spans="1:6" ht="30" x14ac:dyDescent="0.25">
      <c r="A159" s="37" t="s">
        <v>11</v>
      </c>
      <c r="B159" s="264" t="s">
        <v>150</v>
      </c>
      <c r="C159" s="264"/>
      <c r="D159" s="264"/>
      <c r="E159" s="264"/>
      <c r="F159" s="264"/>
    </row>
    <row r="160" spans="1:6" x14ac:dyDescent="0.25">
      <c r="A160" s="38" t="s">
        <v>13</v>
      </c>
      <c r="B160" s="39" t="s">
        <v>14</v>
      </c>
      <c r="C160" s="39" t="s">
        <v>15</v>
      </c>
      <c r="D160" s="39" t="s">
        <v>16</v>
      </c>
      <c r="E160" s="39" t="s">
        <v>17</v>
      </c>
      <c r="F160" s="39" t="s">
        <v>18</v>
      </c>
    </row>
    <row r="161" spans="1:6" ht="30" x14ac:dyDescent="0.25">
      <c r="A161" s="38" t="s">
        <v>19</v>
      </c>
      <c r="B161" s="39"/>
      <c r="C161" s="39">
        <v>250</v>
      </c>
      <c r="D161" s="39">
        <v>250</v>
      </c>
      <c r="E161" s="39">
        <v>250</v>
      </c>
      <c r="F161" s="39">
        <v>250</v>
      </c>
    </row>
    <row r="162" spans="1:6" x14ac:dyDescent="0.25">
      <c r="A162" s="38" t="s">
        <v>20</v>
      </c>
      <c r="B162" s="39"/>
      <c r="C162" s="39"/>
      <c r="D162" s="39"/>
      <c r="E162" s="39"/>
      <c r="F162" s="39"/>
    </row>
    <row r="163" spans="1:6" ht="30" x14ac:dyDescent="0.25">
      <c r="A163" s="37" t="s">
        <v>11</v>
      </c>
      <c r="B163" s="264" t="s">
        <v>151</v>
      </c>
      <c r="C163" s="264"/>
      <c r="D163" s="264"/>
      <c r="E163" s="264"/>
      <c r="F163" s="264"/>
    </row>
    <row r="164" spans="1:6" x14ac:dyDescent="0.25">
      <c r="A164" s="38" t="s">
        <v>13</v>
      </c>
      <c r="B164" s="39" t="s">
        <v>14</v>
      </c>
      <c r="C164" s="39" t="s">
        <v>15</v>
      </c>
      <c r="D164" s="39" t="s">
        <v>16</v>
      </c>
      <c r="E164" s="39" t="s">
        <v>17</v>
      </c>
      <c r="F164" s="39" t="s">
        <v>18</v>
      </c>
    </row>
    <row r="165" spans="1:6" ht="30" x14ac:dyDescent="0.25">
      <c r="A165" s="38" t="s">
        <v>19</v>
      </c>
      <c r="B165" s="39"/>
      <c r="C165" s="39">
        <v>0</v>
      </c>
      <c r="D165" s="39">
        <v>0</v>
      </c>
      <c r="E165" s="39">
        <v>0</v>
      </c>
      <c r="F165" s="39">
        <v>0</v>
      </c>
    </row>
    <row r="166" spans="1:6" x14ac:dyDescent="0.25">
      <c r="A166" s="38" t="s">
        <v>20</v>
      </c>
      <c r="B166" s="39"/>
      <c r="C166" s="39"/>
      <c r="D166" s="39"/>
      <c r="E166" s="39"/>
      <c r="F166" s="39"/>
    </row>
    <row r="167" spans="1:6" x14ac:dyDescent="0.25">
      <c r="A167" s="21"/>
      <c r="B167" s="11"/>
      <c r="C167" s="11"/>
      <c r="D167" s="11"/>
      <c r="E167" s="11"/>
      <c r="F167" s="11"/>
    </row>
    <row r="168" spans="1:6" x14ac:dyDescent="0.25">
      <c r="A168" s="21"/>
      <c r="B168" s="11"/>
      <c r="C168" s="11"/>
      <c r="D168" s="11"/>
      <c r="E168" s="11"/>
      <c r="F168" s="11"/>
    </row>
    <row r="169" spans="1:6" x14ac:dyDescent="0.25">
      <c r="A169" s="22" t="s">
        <v>2</v>
      </c>
      <c r="B169" s="11"/>
      <c r="C169" s="11"/>
      <c r="D169" s="11"/>
      <c r="E169" s="11"/>
      <c r="F169" s="11"/>
    </row>
    <row r="170" spans="1:6" ht="36.75" customHeight="1" x14ac:dyDescent="0.25">
      <c r="A170" s="263" t="s">
        <v>152</v>
      </c>
      <c r="B170" s="263"/>
      <c r="C170" s="263"/>
      <c r="D170" s="263"/>
      <c r="E170" s="263"/>
      <c r="F170" s="263"/>
    </row>
  </sheetData>
  <mergeCells count="33">
    <mergeCell ref="B24:F24"/>
    <mergeCell ref="A38:F38"/>
    <mergeCell ref="B39:F39"/>
    <mergeCell ref="B40:F40"/>
    <mergeCell ref="A68:F68"/>
    <mergeCell ref="A47:F47"/>
    <mergeCell ref="A30:F30"/>
    <mergeCell ref="A8:F8"/>
    <mergeCell ref="B126:F126"/>
    <mergeCell ref="B91:F91"/>
    <mergeCell ref="A107:F107"/>
    <mergeCell ref="B108:F108"/>
    <mergeCell ref="B109:F109"/>
    <mergeCell ref="A124:F124"/>
    <mergeCell ref="B125:F125"/>
    <mergeCell ref="A59:F59"/>
    <mergeCell ref="B60:F60"/>
    <mergeCell ref="B61:F61"/>
    <mergeCell ref="A85:F85"/>
    <mergeCell ref="B86:F86"/>
    <mergeCell ref="B87:F87"/>
    <mergeCell ref="A22:F22"/>
    <mergeCell ref="B23:F23"/>
    <mergeCell ref="A170:F170"/>
    <mergeCell ref="A116:F116"/>
    <mergeCell ref="A98:F98"/>
    <mergeCell ref="B159:F159"/>
    <mergeCell ref="B163:F163"/>
    <mergeCell ref="A140:F140"/>
    <mergeCell ref="B141:F141"/>
    <mergeCell ref="B142:F142"/>
    <mergeCell ref="A157:F157"/>
    <mergeCell ref="B158:F158"/>
  </mergeCells>
  <pageMargins left="0.70866141732283472" right="0.31496062992125984"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B5" sqref="B5"/>
    </sheetView>
  </sheetViews>
  <sheetFormatPr defaultColWidth="9" defaultRowHeight="15" x14ac:dyDescent="0.25"/>
  <cols>
    <col min="1" max="1" width="18.140625" style="11" customWidth="1"/>
    <col min="2" max="6" width="14.28515625" style="11" customWidth="1"/>
    <col min="7" max="16384" width="9" style="11"/>
  </cols>
  <sheetData>
    <row r="1" spans="1:6" s="58" customFormat="1" ht="18.75" x14ac:dyDescent="0.3">
      <c r="A1" s="27" t="s">
        <v>161</v>
      </c>
    </row>
    <row r="2" spans="1:6" x14ac:dyDescent="0.25">
      <c r="A2" s="21" t="s">
        <v>171</v>
      </c>
    </row>
    <row r="3" spans="1:6" x14ac:dyDescent="0.25">
      <c r="A3" s="21"/>
    </row>
    <row r="4" spans="1:6" x14ac:dyDescent="0.25">
      <c r="A4" s="40" t="s">
        <v>1</v>
      </c>
      <c r="B4" s="41">
        <v>2015</v>
      </c>
      <c r="C4" s="221" t="s">
        <v>35</v>
      </c>
      <c r="D4" s="41">
        <v>2017</v>
      </c>
      <c r="E4" s="41">
        <v>2018</v>
      </c>
      <c r="F4" s="41">
        <v>2019</v>
      </c>
    </row>
    <row r="5" spans="1:6" x14ac:dyDescent="0.25">
      <c r="A5" s="2"/>
      <c r="B5" s="138">
        <f>'rozpočet 2015'!M31</f>
        <v>226188.89</v>
      </c>
      <c r="C5" s="6">
        <f>'rozpočet2017-2019'!L32</f>
        <v>176434</v>
      </c>
      <c r="D5" s="6">
        <f>'rozpočet2017-2019'!M32</f>
        <v>186099</v>
      </c>
      <c r="E5" s="6">
        <f>'rozpočet2017-2019'!N32</f>
        <v>178236</v>
      </c>
      <c r="F5" s="6">
        <f>'rozpočet2017-2019'!O32</f>
        <v>182704</v>
      </c>
    </row>
    <row r="6" spans="1:6" x14ac:dyDescent="0.25">
      <c r="A6" s="21"/>
    </row>
    <row r="7" spans="1:6" x14ac:dyDescent="0.25">
      <c r="A7" s="21" t="s">
        <v>2</v>
      </c>
    </row>
    <row r="8" spans="1:6" ht="49.5" customHeight="1" x14ac:dyDescent="0.25">
      <c r="A8" s="263" t="s">
        <v>162</v>
      </c>
      <c r="B8" s="263"/>
      <c r="C8" s="263"/>
      <c r="D8" s="263"/>
      <c r="E8" s="263"/>
      <c r="F8" s="263"/>
    </row>
    <row r="9" spans="1:6" x14ac:dyDescent="0.25">
      <c r="A9" s="21"/>
    </row>
    <row r="10" spans="1:6" x14ac:dyDescent="0.25">
      <c r="A10" s="42" t="s">
        <v>163</v>
      </c>
    </row>
    <row r="11" spans="1:6" x14ac:dyDescent="0.25">
      <c r="A11" s="21" t="s">
        <v>172</v>
      </c>
    </row>
    <row r="12" spans="1:6" x14ac:dyDescent="0.25">
      <c r="A12" s="21"/>
    </row>
    <row r="13" spans="1:6" x14ac:dyDescent="0.25">
      <c r="A13" s="40" t="s">
        <v>1</v>
      </c>
      <c r="B13" s="41">
        <v>2015</v>
      </c>
      <c r="C13" s="221" t="s">
        <v>35</v>
      </c>
      <c r="D13" s="41">
        <v>2017</v>
      </c>
      <c r="E13" s="41">
        <v>2018</v>
      </c>
      <c r="F13" s="41">
        <v>2019</v>
      </c>
    </row>
    <row r="14" spans="1:6" x14ac:dyDescent="0.25">
      <c r="A14" s="2"/>
      <c r="B14" s="138">
        <f>'rozpočet 2015'!M32</f>
        <v>199807.54</v>
      </c>
      <c r="C14" s="6">
        <f>'rozpočet2017-2019'!L33</f>
        <v>172234</v>
      </c>
      <c r="D14" s="6">
        <f>'rozpočet2017-2019'!M33</f>
        <v>183599</v>
      </c>
      <c r="E14" s="6">
        <f>'rozpočet2017-2019'!N33</f>
        <v>175736</v>
      </c>
      <c r="F14" s="6">
        <f>'rozpočet2017-2019'!O33</f>
        <v>180204</v>
      </c>
    </row>
    <row r="15" spans="1:6" x14ac:dyDescent="0.25">
      <c r="A15" s="21"/>
    </row>
    <row r="16" spans="1:6" x14ac:dyDescent="0.25">
      <c r="A16" s="268" t="s">
        <v>8</v>
      </c>
      <c r="B16" s="268"/>
      <c r="C16" s="268"/>
      <c r="D16" s="268"/>
      <c r="E16" s="268"/>
      <c r="F16" s="268"/>
    </row>
    <row r="17" spans="1:6" x14ac:dyDescent="0.25">
      <c r="A17" s="35" t="s">
        <v>9</v>
      </c>
      <c r="B17" s="269" t="s">
        <v>164</v>
      </c>
      <c r="C17" s="269"/>
      <c r="D17" s="269"/>
      <c r="E17" s="269"/>
      <c r="F17" s="269"/>
    </row>
    <row r="18" spans="1:6" ht="30.75" customHeight="1" x14ac:dyDescent="0.25">
      <c r="A18" s="37" t="s">
        <v>11</v>
      </c>
      <c r="B18" s="264" t="s">
        <v>165</v>
      </c>
      <c r="C18" s="264"/>
      <c r="D18" s="264"/>
      <c r="E18" s="264"/>
      <c r="F18" s="264"/>
    </row>
    <row r="19" spans="1:6" x14ac:dyDescent="0.25">
      <c r="A19" s="38" t="s">
        <v>13</v>
      </c>
      <c r="B19" s="39" t="s">
        <v>14</v>
      </c>
      <c r="C19" s="39" t="s">
        <v>15</v>
      </c>
      <c r="D19" s="39" t="s">
        <v>16</v>
      </c>
      <c r="E19" s="39" t="s">
        <v>17</v>
      </c>
      <c r="F19" s="39" t="s">
        <v>18</v>
      </c>
    </row>
    <row r="20" spans="1:6" ht="18" customHeight="1" x14ac:dyDescent="0.25">
      <c r="A20" s="38" t="s">
        <v>19</v>
      </c>
      <c r="B20" s="39"/>
      <c r="C20" s="39"/>
      <c r="D20" s="39">
        <v>1000</v>
      </c>
      <c r="E20" s="39">
        <v>1000</v>
      </c>
      <c r="F20" s="39">
        <v>1000</v>
      </c>
    </row>
    <row r="21" spans="1:6" ht="18" customHeight="1" x14ac:dyDescent="0.25">
      <c r="A21" s="38" t="s">
        <v>20</v>
      </c>
      <c r="B21" s="39"/>
      <c r="C21" s="39"/>
      <c r="D21" s="39"/>
      <c r="E21" s="39"/>
      <c r="F21" s="39"/>
    </row>
    <row r="22" spans="1:6" ht="30.75" customHeight="1" x14ac:dyDescent="0.25">
      <c r="A22" s="35" t="s">
        <v>11</v>
      </c>
      <c r="B22" s="269" t="s">
        <v>166</v>
      </c>
      <c r="C22" s="269"/>
      <c r="D22" s="269"/>
      <c r="E22" s="269"/>
      <c r="F22" s="269"/>
    </row>
    <row r="23" spans="1:6" x14ac:dyDescent="0.25">
      <c r="A23" s="35" t="s">
        <v>13</v>
      </c>
      <c r="B23" s="61" t="s">
        <v>14</v>
      </c>
      <c r="C23" s="35"/>
      <c r="D23" s="35"/>
      <c r="E23" s="61"/>
      <c r="F23" s="61"/>
    </row>
    <row r="24" spans="1:6" ht="17.25" customHeight="1" x14ac:dyDescent="0.25">
      <c r="A24" s="62" t="s">
        <v>19</v>
      </c>
      <c r="B24" s="63"/>
      <c r="C24" s="63"/>
      <c r="D24" s="63"/>
      <c r="E24" s="64"/>
      <c r="F24" s="64"/>
    </row>
    <row r="25" spans="1:6" ht="17.25" customHeight="1" x14ac:dyDescent="0.25">
      <c r="A25" s="62" t="s">
        <v>20</v>
      </c>
      <c r="B25" s="63"/>
      <c r="C25" s="63"/>
      <c r="D25" s="63"/>
      <c r="E25" s="64"/>
      <c r="F25" s="64"/>
    </row>
    <row r="26" spans="1:6" x14ac:dyDescent="0.25">
      <c r="A26" s="60"/>
      <c r="B26" s="60"/>
      <c r="C26" s="60"/>
      <c r="D26" s="60"/>
      <c r="E26" s="60"/>
      <c r="F26" s="60"/>
    </row>
    <row r="27" spans="1:6" x14ac:dyDescent="0.25">
      <c r="A27" s="21" t="s">
        <v>2</v>
      </c>
    </row>
    <row r="28" spans="1:6" ht="89.25" customHeight="1" x14ac:dyDescent="0.25">
      <c r="A28" s="261" t="s">
        <v>174</v>
      </c>
      <c r="B28" s="261"/>
      <c r="C28" s="261"/>
      <c r="D28" s="261"/>
      <c r="E28" s="261"/>
      <c r="F28" s="261"/>
    </row>
    <row r="29" spans="1:6" x14ac:dyDescent="0.25">
      <c r="A29" s="43"/>
    </row>
    <row r="30" spans="1:6" x14ac:dyDescent="0.25">
      <c r="A30" s="43"/>
    </row>
    <row r="31" spans="1:6" x14ac:dyDescent="0.25">
      <c r="A31" s="42"/>
    </row>
    <row r="32" spans="1:6" x14ac:dyDescent="0.25">
      <c r="A32" s="42" t="s">
        <v>167</v>
      </c>
    </row>
    <row r="33" spans="1:6" x14ac:dyDescent="0.25">
      <c r="A33" s="21" t="s">
        <v>173</v>
      </c>
    </row>
    <row r="34" spans="1:6" x14ac:dyDescent="0.25">
      <c r="A34" s="21"/>
    </row>
    <row r="35" spans="1:6" x14ac:dyDescent="0.25">
      <c r="A35" s="40" t="s">
        <v>1</v>
      </c>
      <c r="B35" s="41">
        <v>2015</v>
      </c>
      <c r="C35" s="221" t="s">
        <v>35</v>
      </c>
      <c r="D35" s="41">
        <v>2017</v>
      </c>
      <c r="E35" s="41">
        <v>2018</v>
      </c>
      <c r="F35" s="41">
        <v>2019</v>
      </c>
    </row>
    <row r="36" spans="1:6" x14ac:dyDescent="0.25">
      <c r="A36" s="2"/>
      <c r="B36" s="138">
        <f>'rozpočet 2015'!M33</f>
        <v>26381.35</v>
      </c>
      <c r="C36" s="6">
        <f>'rozpočet2017-2019'!L34</f>
        <v>4200</v>
      </c>
      <c r="D36" s="6">
        <f>'rozpočet2017-2019'!M34</f>
        <v>2500</v>
      </c>
      <c r="E36" s="6">
        <f>'rozpočet2017-2019'!N34</f>
        <v>2500</v>
      </c>
      <c r="F36" s="6">
        <f>'rozpočet2017-2019'!O34</f>
        <v>2500</v>
      </c>
    </row>
    <row r="37" spans="1:6" x14ac:dyDescent="0.25">
      <c r="A37" s="3"/>
      <c r="B37" s="46"/>
      <c r="C37" s="46"/>
      <c r="D37" s="47"/>
      <c r="E37" s="47"/>
      <c r="F37" s="47"/>
    </row>
    <row r="38" spans="1:6" x14ac:dyDescent="0.25">
      <c r="A38" s="3"/>
      <c r="B38" s="46"/>
      <c r="C38" s="46"/>
      <c r="D38" s="47"/>
      <c r="E38" s="47"/>
      <c r="F38" s="47"/>
    </row>
    <row r="39" spans="1:6" x14ac:dyDescent="0.25">
      <c r="A39" s="21"/>
    </row>
    <row r="40" spans="1:6" x14ac:dyDescent="0.25">
      <c r="A40" s="21"/>
    </row>
    <row r="41" spans="1:6" ht="13.5" customHeight="1" x14ac:dyDescent="0.25">
      <c r="A41" s="268" t="s">
        <v>8</v>
      </c>
      <c r="B41" s="268"/>
      <c r="C41" s="268"/>
      <c r="D41" s="268"/>
      <c r="E41" s="268"/>
      <c r="F41" s="268"/>
    </row>
    <row r="42" spans="1:6" ht="25.5" customHeight="1" x14ac:dyDescent="0.25">
      <c r="A42" s="35" t="s">
        <v>9</v>
      </c>
      <c r="B42" s="269" t="s">
        <v>168</v>
      </c>
      <c r="C42" s="269"/>
      <c r="D42" s="269"/>
      <c r="E42" s="269"/>
      <c r="F42" s="269"/>
    </row>
    <row r="43" spans="1:6" ht="25.5" customHeight="1" x14ac:dyDescent="0.25">
      <c r="A43" s="37" t="s">
        <v>11</v>
      </c>
      <c r="B43" s="264" t="s">
        <v>169</v>
      </c>
      <c r="C43" s="264"/>
      <c r="D43" s="264"/>
      <c r="E43" s="264"/>
      <c r="F43" s="264"/>
    </row>
    <row r="44" spans="1:6" ht="17.25" customHeight="1" x14ac:dyDescent="0.25">
      <c r="A44" s="38" t="s">
        <v>13</v>
      </c>
      <c r="B44" s="39" t="s">
        <v>14</v>
      </c>
      <c r="C44" s="39" t="s">
        <v>15</v>
      </c>
      <c r="D44" s="39" t="s">
        <v>16</v>
      </c>
      <c r="E44" s="39" t="s">
        <v>17</v>
      </c>
      <c r="F44" s="39" t="s">
        <v>18</v>
      </c>
    </row>
    <row r="45" spans="1:6" ht="17.25" customHeight="1" x14ac:dyDescent="0.25">
      <c r="A45" s="38" t="s">
        <v>19</v>
      </c>
      <c r="B45" s="39"/>
      <c r="C45" s="39">
        <v>25</v>
      </c>
      <c r="D45" s="39">
        <v>25</v>
      </c>
      <c r="E45" s="39">
        <v>25</v>
      </c>
      <c r="F45" s="39">
        <v>25</v>
      </c>
    </row>
    <row r="46" spans="1:6" ht="17.25" customHeight="1" x14ac:dyDescent="0.25">
      <c r="A46" s="38" t="s">
        <v>20</v>
      </c>
      <c r="B46" s="39">
        <v>25</v>
      </c>
      <c r="C46" s="39"/>
      <c r="D46" s="39"/>
      <c r="E46" s="39"/>
      <c r="F46" s="39"/>
    </row>
    <row r="47" spans="1:6" ht="24" customHeight="1" x14ac:dyDescent="0.25">
      <c r="A47" s="37" t="s">
        <v>11</v>
      </c>
      <c r="B47" s="264" t="s">
        <v>170</v>
      </c>
      <c r="C47" s="264"/>
      <c r="D47" s="264"/>
      <c r="E47" s="264"/>
      <c r="F47" s="264"/>
    </row>
    <row r="48" spans="1:6" ht="17.25" customHeight="1" x14ac:dyDescent="0.25">
      <c r="A48" s="38" t="s">
        <v>13</v>
      </c>
      <c r="B48" s="39" t="s">
        <v>14</v>
      </c>
      <c r="C48" s="39" t="s">
        <v>15</v>
      </c>
      <c r="D48" s="39" t="s">
        <v>16</v>
      </c>
      <c r="E48" s="39" t="s">
        <v>17</v>
      </c>
      <c r="F48" s="39" t="s">
        <v>18</v>
      </c>
    </row>
    <row r="49" spans="1:6" ht="17.25" customHeight="1" x14ac:dyDescent="0.25">
      <c r="A49" s="38" t="s">
        <v>19</v>
      </c>
      <c r="B49" s="39"/>
      <c r="C49" s="39">
        <v>645</v>
      </c>
      <c r="D49" s="39">
        <v>645</v>
      </c>
      <c r="E49" s="39">
        <v>645</v>
      </c>
      <c r="F49" s="39">
        <v>645</v>
      </c>
    </row>
    <row r="50" spans="1:6" ht="17.25" customHeight="1" x14ac:dyDescent="0.25">
      <c r="A50" s="38" t="s">
        <v>20</v>
      </c>
      <c r="B50" s="39">
        <v>642</v>
      </c>
      <c r="C50" s="39"/>
      <c r="D50" s="39"/>
      <c r="E50" s="39"/>
      <c r="F50" s="39"/>
    </row>
    <row r="51" spans="1:6" x14ac:dyDescent="0.25">
      <c r="A51" s="21"/>
    </row>
    <row r="52" spans="1:6" x14ac:dyDescent="0.25">
      <c r="A52" s="21"/>
    </row>
    <row r="53" spans="1:6" x14ac:dyDescent="0.25">
      <c r="A53" s="21" t="s">
        <v>2</v>
      </c>
    </row>
    <row r="54" spans="1:6" ht="67.5" customHeight="1" x14ac:dyDescent="0.25">
      <c r="A54" s="263" t="s">
        <v>175</v>
      </c>
      <c r="B54" s="263"/>
      <c r="C54" s="263"/>
      <c r="D54" s="263"/>
      <c r="E54" s="263"/>
      <c r="F54" s="263"/>
    </row>
    <row r="55" spans="1:6" x14ac:dyDescent="0.25">
      <c r="A55" s="43"/>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workbookViewId="0">
      <selection activeCell="B6" sqref="B6"/>
    </sheetView>
  </sheetViews>
  <sheetFormatPr defaultRowHeight="15" x14ac:dyDescent="0.25"/>
  <cols>
    <col min="1" max="1" width="18.7109375" style="11" customWidth="1"/>
    <col min="2" max="6" width="14.42578125" style="11" customWidth="1"/>
    <col min="7" max="16384" width="9.140625" style="11"/>
  </cols>
  <sheetData>
    <row r="1" spans="1:6" x14ac:dyDescent="0.25">
      <c r="A1" s="42" t="s">
        <v>304</v>
      </c>
    </row>
    <row r="2" spans="1:6" x14ac:dyDescent="0.25">
      <c r="A2" s="42" t="s">
        <v>324</v>
      </c>
    </row>
    <row r="3" spans="1:6" x14ac:dyDescent="0.25">
      <c r="A3" s="140"/>
    </row>
    <row r="4" spans="1:6" x14ac:dyDescent="0.25">
      <c r="A4" s="40" t="s">
        <v>1</v>
      </c>
      <c r="B4" s="41">
        <v>2015</v>
      </c>
      <c r="C4" s="221" t="s">
        <v>35</v>
      </c>
      <c r="D4" s="41">
        <v>2017</v>
      </c>
      <c r="E4" s="41">
        <v>2018</v>
      </c>
      <c r="F4" s="41">
        <v>2019</v>
      </c>
    </row>
    <row r="5" spans="1:6" x14ac:dyDescent="0.25">
      <c r="A5" s="2"/>
      <c r="B5" s="138">
        <f>'rozpočet 2015'!M34</f>
        <v>476284.86</v>
      </c>
      <c r="C5" s="6">
        <f>'rozpočet2017-2019'!L35</f>
        <v>621043</v>
      </c>
      <c r="D5" s="6">
        <f>'rozpočet2017-2019'!M35</f>
        <v>1274905</v>
      </c>
      <c r="E5" s="6">
        <f>'rozpočet2017-2019'!N35</f>
        <v>548267</v>
      </c>
      <c r="F5" s="6">
        <f>'rozpočet2017-2019'!O35</f>
        <v>562746</v>
      </c>
    </row>
    <row r="6" spans="1:6" x14ac:dyDescent="0.25">
      <c r="A6" s="141"/>
    </row>
    <row r="7" spans="1:6" x14ac:dyDescent="0.25">
      <c r="A7" s="141" t="s">
        <v>328</v>
      </c>
    </row>
    <row r="8" spans="1:6" ht="48.75" customHeight="1" x14ac:dyDescent="0.25">
      <c r="A8" s="274" t="s">
        <v>329</v>
      </c>
      <c r="B8" s="274"/>
      <c r="C8" s="274"/>
      <c r="D8" s="274"/>
      <c r="E8" s="274"/>
      <c r="F8" s="274"/>
    </row>
    <row r="9" spans="1:6" x14ac:dyDescent="0.25">
      <c r="A9" s="142"/>
    </row>
    <row r="10" spans="1:6" x14ac:dyDescent="0.25">
      <c r="A10" s="22" t="s">
        <v>305</v>
      </c>
    </row>
    <row r="11" spans="1:6" x14ac:dyDescent="0.25">
      <c r="A11" s="21" t="s">
        <v>325</v>
      </c>
    </row>
    <row r="12" spans="1:6" x14ac:dyDescent="0.25">
      <c r="A12" s="142"/>
    </row>
    <row r="13" spans="1:6" x14ac:dyDescent="0.25">
      <c r="A13" s="40" t="s">
        <v>1</v>
      </c>
      <c r="B13" s="41">
        <v>2015</v>
      </c>
      <c r="C13" s="221" t="s">
        <v>35</v>
      </c>
      <c r="D13" s="41">
        <v>2017</v>
      </c>
      <c r="E13" s="41">
        <v>2018</v>
      </c>
      <c r="F13" s="41">
        <v>2019</v>
      </c>
    </row>
    <row r="14" spans="1:6" x14ac:dyDescent="0.25">
      <c r="A14" s="2"/>
      <c r="B14" s="138"/>
      <c r="C14" s="6">
        <f>'rozpočet2017-2019'!L36</f>
        <v>611907</v>
      </c>
      <c r="D14" s="6">
        <f>'rozpočet2017-2019'!M36</f>
        <v>1261505</v>
      </c>
      <c r="E14" s="6">
        <f>'rozpočet2017-2019'!N36</f>
        <v>534465</v>
      </c>
      <c r="F14" s="6">
        <f>'rozpočet2017-2019'!O36</f>
        <v>548529</v>
      </c>
    </row>
    <row r="15" spans="1:6" x14ac:dyDescent="0.25">
      <c r="A15" s="42"/>
    </row>
    <row r="16" spans="1:6" x14ac:dyDescent="0.25">
      <c r="A16" s="42" t="s">
        <v>306</v>
      </c>
    </row>
    <row r="17" spans="1:6" x14ac:dyDescent="0.25">
      <c r="A17" s="21" t="s">
        <v>325</v>
      </c>
    </row>
    <row r="18" spans="1:6" x14ac:dyDescent="0.25">
      <c r="A18" s="142"/>
    </row>
    <row r="19" spans="1:6" x14ac:dyDescent="0.25">
      <c r="A19" s="40" t="s">
        <v>1</v>
      </c>
      <c r="B19" s="41">
        <v>2015</v>
      </c>
      <c r="C19" s="221" t="s">
        <v>35</v>
      </c>
      <c r="D19" s="41">
        <v>2017</v>
      </c>
      <c r="E19" s="41">
        <v>2018</v>
      </c>
      <c r="F19" s="41">
        <v>2019</v>
      </c>
    </row>
    <row r="20" spans="1:6" x14ac:dyDescent="0.25">
      <c r="A20" s="2"/>
      <c r="B20" s="138"/>
      <c r="C20" s="6">
        <f>'rozpočet2017-2019'!L37</f>
        <v>323868</v>
      </c>
      <c r="D20" s="6">
        <f>'rozpočet2017-2019'!M37</f>
        <v>1082505</v>
      </c>
      <c r="E20" s="6">
        <f>'rozpočet2017-2019'!N37</f>
        <v>351565</v>
      </c>
      <c r="F20" s="6">
        <f>'rozpočet2017-2019'!O37</f>
        <v>362112</v>
      </c>
    </row>
    <row r="21" spans="1:6" x14ac:dyDescent="0.25">
      <c r="A21" s="21"/>
    </row>
    <row r="22" spans="1:6" x14ac:dyDescent="0.25">
      <c r="A22" s="21"/>
    </row>
    <row r="23" spans="1:6" x14ac:dyDescent="0.25">
      <c r="A23" s="21"/>
    </row>
    <row r="24" spans="1:6" ht="23.25" customHeight="1" x14ac:dyDescent="0.25">
      <c r="A24" s="145" t="s">
        <v>307</v>
      </c>
      <c r="B24" s="282" t="s">
        <v>308</v>
      </c>
      <c r="C24" s="282"/>
      <c r="D24" s="282"/>
      <c r="E24" s="282"/>
      <c r="F24" s="282"/>
    </row>
    <row r="25" spans="1:6" ht="30" x14ac:dyDescent="0.25">
      <c r="A25" s="145" t="s">
        <v>309</v>
      </c>
      <c r="B25" s="146" t="s">
        <v>310</v>
      </c>
      <c r="C25" s="282" t="s">
        <v>311</v>
      </c>
      <c r="D25" s="282"/>
      <c r="E25" s="282"/>
      <c r="F25" s="282"/>
    </row>
    <row r="26" spans="1:6" x14ac:dyDescent="0.25">
      <c r="A26" s="147" t="s">
        <v>312</v>
      </c>
      <c r="B26" s="39" t="s">
        <v>14</v>
      </c>
      <c r="C26" s="39" t="s">
        <v>15</v>
      </c>
      <c r="D26" s="39" t="s">
        <v>16</v>
      </c>
      <c r="E26" s="39" t="s">
        <v>17</v>
      </c>
      <c r="F26" s="39" t="s">
        <v>18</v>
      </c>
    </row>
    <row r="27" spans="1:6" x14ac:dyDescent="0.25">
      <c r="A27" s="147" t="s">
        <v>19</v>
      </c>
      <c r="B27" s="39"/>
      <c r="C27" s="39">
        <v>52</v>
      </c>
      <c r="D27" s="39">
        <v>52</v>
      </c>
      <c r="E27" s="39">
        <v>52</v>
      </c>
      <c r="F27" s="39"/>
    </row>
    <row r="28" spans="1:6" x14ac:dyDescent="0.25">
      <c r="A28" s="147" t="s">
        <v>20</v>
      </c>
      <c r="B28" s="39">
        <v>52</v>
      </c>
      <c r="C28" s="39"/>
      <c r="D28" s="39"/>
      <c r="E28" s="39"/>
      <c r="F28" s="39"/>
    </row>
    <row r="29" spans="1:6" ht="30" x14ac:dyDescent="0.25">
      <c r="A29" s="145" t="s">
        <v>309</v>
      </c>
      <c r="B29" s="146" t="s">
        <v>310</v>
      </c>
      <c r="C29" s="282" t="s">
        <v>313</v>
      </c>
      <c r="D29" s="282"/>
      <c r="E29" s="282"/>
      <c r="F29" s="282"/>
    </row>
    <row r="30" spans="1:6" x14ac:dyDescent="0.25">
      <c r="A30" s="147" t="s">
        <v>312</v>
      </c>
      <c r="B30" s="39" t="s">
        <v>14</v>
      </c>
      <c r="C30" s="39" t="s">
        <v>15</v>
      </c>
      <c r="D30" s="39" t="s">
        <v>16</v>
      </c>
      <c r="E30" s="39" t="s">
        <v>17</v>
      </c>
      <c r="F30" s="39" t="s">
        <v>18</v>
      </c>
    </row>
    <row r="31" spans="1:6" x14ac:dyDescent="0.25">
      <c r="A31" s="147" t="s">
        <v>19</v>
      </c>
      <c r="B31" s="39"/>
      <c r="C31" s="57">
        <v>1310</v>
      </c>
      <c r="D31" s="57">
        <v>1320</v>
      </c>
      <c r="E31" s="57">
        <v>1320</v>
      </c>
      <c r="F31" s="57"/>
    </row>
    <row r="32" spans="1:6" x14ac:dyDescent="0.25">
      <c r="A32" s="147" t="s">
        <v>20</v>
      </c>
      <c r="B32" s="57">
        <v>1310</v>
      </c>
      <c r="C32" s="39"/>
      <c r="D32" s="39"/>
      <c r="E32" s="39"/>
      <c r="F32" s="39"/>
    </row>
    <row r="33" spans="1:6" x14ac:dyDescent="0.25">
      <c r="A33" s="21"/>
    </row>
    <row r="34" spans="1:6" x14ac:dyDescent="0.25">
      <c r="A34" s="143" t="s">
        <v>326</v>
      </c>
    </row>
    <row r="35" spans="1:6" ht="64.5" customHeight="1" x14ac:dyDescent="0.25">
      <c r="A35" s="283" t="s">
        <v>327</v>
      </c>
      <c r="B35" s="283"/>
      <c r="C35" s="283"/>
      <c r="D35" s="283"/>
      <c r="E35" s="283"/>
      <c r="F35" s="283"/>
    </row>
    <row r="36" spans="1:6" x14ac:dyDescent="0.25">
      <c r="A36" s="42"/>
    </row>
    <row r="37" spans="1:6" x14ac:dyDescent="0.25">
      <c r="A37" s="42"/>
    </row>
    <row r="38" spans="1:6" x14ac:dyDescent="0.25">
      <c r="A38" s="42"/>
    </row>
    <row r="39" spans="1:6" x14ac:dyDescent="0.25">
      <c r="A39" s="42"/>
    </row>
    <row r="40" spans="1:6" x14ac:dyDescent="0.25">
      <c r="A40" s="42"/>
    </row>
    <row r="41" spans="1:6" x14ac:dyDescent="0.25">
      <c r="A41" s="142"/>
    </row>
    <row r="42" spans="1:6" x14ac:dyDescent="0.25">
      <c r="A42" s="142"/>
    </row>
    <row r="43" spans="1:6" x14ac:dyDescent="0.25">
      <c r="A43" s="42" t="s">
        <v>314</v>
      </c>
    </row>
    <row r="44" spans="1:6" x14ac:dyDescent="0.25">
      <c r="A44" s="21" t="s">
        <v>325</v>
      </c>
    </row>
    <row r="45" spans="1:6" x14ac:dyDescent="0.25">
      <c r="A45" s="43"/>
    </row>
    <row r="46" spans="1:6" x14ac:dyDescent="0.25">
      <c r="A46" s="40" t="s">
        <v>1</v>
      </c>
      <c r="B46" s="41">
        <v>2015</v>
      </c>
      <c r="C46" s="221" t="s">
        <v>35</v>
      </c>
      <c r="D46" s="41">
        <v>2017</v>
      </c>
      <c r="E46" s="41">
        <v>2018</v>
      </c>
      <c r="F46" s="41">
        <v>2019</v>
      </c>
    </row>
    <row r="47" spans="1:6" x14ac:dyDescent="0.25">
      <c r="A47" s="2"/>
      <c r="B47" s="138"/>
      <c r="C47" s="6">
        <f>'rozpočet2017-2019'!L38</f>
        <v>288039</v>
      </c>
      <c r="D47" s="6">
        <f>'rozpočet2017-2019'!M38</f>
        <v>179000</v>
      </c>
      <c r="E47" s="6">
        <f>'rozpočet2017-2019'!N38</f>
        <v>182900</v>
      </c>
      <c r="F47" s="6">
        <f>'rozpočet2017-2019'!O38</f>
        <v>186417</v>
      </c>
    </row>
    <row r="48" spans="1:6" x14ac:dyDescent="0.25">
      <c r="A48" s="144"/>
    </row>
    <row r="49" spans="1:6" ht="15.75" customHeight="1" x14ac:dyDescent="0.25">
      <c r="A49" s="36" t="s">
        <v>9</v>
      </c>
      <c r="B49" s="276" t="s">
        <v>308</v>
      </c>
      <c r="C49" s="277"/>
      <c r="D49" s="277"/>
      <c r="E49" s="277"/>
      <c r="F49" s="278"/>
    </row>
    <row r="50" spans="1:6" ht="30.75" customHeight="1" x14ac:dyDescent="0.25">
      <c r="A50" s="37" t="s">
        <v>11</v>
      </c>
      <c r="B50" s="279" t="s">
        <v>315</v>
      </c>
      <c r="C50" s="280"/>
      <c r="D50" s="280"/>
      <c r="E50" s="280"/>
      <c r="F50" s="281"/>
    </row>
    <row r="51" spans="1:6" x14ac:dyDescent="0.25">
      <c r="A51" s="38" t="s">
        <v>13</v>
      </c>
      <c r="B51" s="39" t="s">
        <v>14</v>
      </c>
      <c r="C51" s="39" t="s">
        <v>15</v>
      </c>
      <c r="D51" s="39" t="s">
        <v>16</v>
      </c>
      <c r="E51" s="39" t="s">
        <v>17</v>
      </c>
      <c r="F51" s="39" t="s">
        <v>18</v>
      </c>
    </row>
    <row r="52" spans="1:6" x14ac:dyDescent="0.25">
      <c r="A52" s="38" t="s">
        <v>19</v>
      </c>
      <c r="B52" s="39"/>
      <c r="C52" s="39"/>
      <c r="D52" s="57">
        <v>3100</v>
      </c>
      <c r="E52" s="57">
        <v>3050</v>
      </c>
      <c r="F52" s="57">
        <v>3000</v>
      </c>
    </row>
    <row r="53" spans="1:6" x14ac:dyDescent="0.25">
      <c r="A53" s="38" t="s">
        <v>20</v>
      </c>
      <c r="B53" s="39"/>
      <c r="C53" s="39"/>
      <c r="D53" s="39"/>
      <c r="E53" s="39"/>
      <c r="F53" s="39"/>
    </row>
    <row r="54" spans="1:6" x14ac:dyDescent="0.25">
      <c r="A54" s="144"/>
    </row>
    <row r="55" spans="1:6" x14ac:dyDescent="0.25">
      <c r="A55" s="142"/>
    </row>
    <row r="56" spans="1:6" x14ac:dyDescent="0.25">
      <c r="A56" s="22"/>
    </row>
    <row r="57" spans="1:6" x14ac:dyDescent="0.25">
      <c r="A57" s="22" t="s">
        <v>316</v>
      </c>
    </row>
    <row r="58" spans="1:6" x14ac:dyDescent="0.25">
      <c r="A58" s="21" t="s">
        <v>325</v>
      </c>
    </row>
    <row r="59" spans="1:6" x14ac:dyDescent="0.25">
      <c r="A59" s="142"/>
    </row>
    <row r="60" spans="1:6" x14ac:dyDescent="0.25">
      <c r="A60" s="40" t="s">
        <v>1</v>
      </c>
      <c r="B60" s="41">
        <v>2015</v>
      </c>
      <c r="C60" s="221" t="s">
        <v>35</v>
      </c>
      <c r="D60" s="41">
        <v>2017</v>
      </c>
      <c r="E60" s="41">
        <v>2018</v>
      </c>
      <c r="F60" s="41">
        <v>2019</v>
      </c>
    </row>
    <row r="61" spans="1:6" x14ac:dyDescent="0.25">
      <c r="A61" s="2"/>
      <c r="B61" s="138"/>
      <c r="C61" s="6">
        <f>'rozpočet2017-2019'!L39</f>
        <v>0</v>
      </c>
      <c r="D61" s="6">
        <f>'rozpočet2017-2019'!M39</f>
        <v>0</v>
      </c>
      <c r="E61" s="6">
        <f>'rozpočet2017-2019'!N39</f>
        <v>0</v>
      </c>
      <c r="F61" s="6">
        <f>'rozpočet2017-2019'!O39</f>
        <v>0</v>
      </c>
    </row>
    <row r="62" spans="1:6" x14ac:dyDescent="0.25">
      <c r="A62" s="21"/>
    </row>
    <row r="63" spans="1:6" x14ac:dyDescent="0.25">
      <c r="A63" s="21"/>
    </row>
    <row r="64" spans="1:6" ht="31.5" customHeight="1" x14ac:dyDescent="0.25">
      <c r="A64" s="145" t="s">
        <v>307</v>
      </c>
      <c r="B64" s="275" t="s">
        <v>317</v>
      </c>
      <c r="C64" s="275"/>
      <c r="D64" s="275"/>
      <c r="E64" s="275"/>
      <c r="F64" s="275"/>
    </row>
    <row r="65" spans="1:6" ht="30" x14ac:dyDescent="0.25">
      <c r="A65" s="145" t="s">
        <v>309</v>
      </c>
      <c r="B65" s="275" t="s">
        <v>318</v>
      </c>
      <c r="C65" s="275"/>
      <c r="D65" s="275"/>
      <c r="E65" s="275"/>
      <c r="F65" s="275"/>
    </row>
    <row r="66" spans="1:6" x14ac:dyDescent="0.25">
      <c r="A66" s="147" t="s">
        <v>312</v>
      </c>
      <c r="B66" s="39" t="s">
        <v>14</v>
      </c>
      <c r="C66" s="39" t="s">
        <v>15</v>
      </c>
      <c r="D66" s="39" t="s">
        <v>16</v>
      </c>
      <c r="E66" s="39"/>
      <c r="F66" s="39" t="s">
        <v>17</v>
      </c>
    </row>
    <row r="67" spans="1:6" x14ac:dyDescent="0.25">
      <c r="A67" s="147" t="s">
        <v>19</v>
      </c>
      <c r="B67" s="39"/>
      <c r="C67" s="149">
        <v>18.600000000000001</v>
      </c>
      <c r="D67" s="149">
        <v>20</v>
      </c>
      <c r="E67" s="149"/>
      <c r="F67" s="149">
        <v>25</v>
      </c>
    </row>
    <row r="68" spans="1:6" x14ac:dyDescent="0.25">
      <c r="A68" s="147" t="s">
        <v>20</v>
      </c>
      <c r="B68" s="39"/>
      <c r="C68" s="39"/>
      <c r="D68" s="39"/>
      <c r="E68" s="39"/>
      <c r="F68" s="39"/>
    </row>
    <row r="69" spans="1:6" x14ac:dyDescent="0.25">
      <c r="A69" s="144"/>
    </row>
    <row r="70" spans="1:6" x14ac:dyDescent="0.25">
      <c r="A70" s="143" t="s">
        <v>5</v>
      </c>
    </row>
    <row r="71" spans="1:6" ht="38.25" customHeight="1" x14ac:dyDescent="0.25">
      <c r="A71" s="261" t="s">
        <v>319</v>
      </c>
      <c r="B71" s="261"/>
      <c r="C71" s="261"/>
      <c r="D71" s="261"/>
      <c r="E71" s="261"/>
      <c r="F71" s="261"/>
    </row>
    <row r="72" spans="1:6" x14ac:dyDescent="0.25">
      <c r="A72" s="144"/>
    </row>
    <row r="73" spans="1:6" x14ac:dyDescent="0.25">
      <c r="A73" s="22" t="s">
        <v>320</v>
      </c>
    </row>
    <row r="74" spans="1:6" x14ac:dyDescent="0.25">
      <c r="A74" s="21" t="s">
        <v>325</v>
      </c>
    </row>
    <row r="75" spans="1:6" x14ac:dyDescent="0.25">
      <c r="A75" s="142"/>
    </row>
    <row r="76" spans="1:6" x14ac:dyDescent="0.25">
      <c r="A76" s="40" t="s">
        <v>1</v>
      </c>
      <c r="B76" s="41">
        <v>2015</v>
      </c>
      <c r="C76" s="221" t="s">
        <v>35</v>
      </c>
      <c r="D76" s="41">
        <v>2017</v>
      </c>
      <c r="E76" s="41">
        <v>2018</v>
      </c>
      <c r="F76" s="41">
        <v>2019</v>
      </c>
    </row>
    <row r="77" spans="1:6" x14ac:dyDescent="0.25">
      <c r="A77" s="2"/>
      <c r="B77" s="138"/>
      <c r="C77" s="6">
        <f>'rozpočet2017-2019'!L40</f>
        <v>9136</v>
      </c>
      <c r="D77" s="6">
        <f>'rozpočet2017-2019'!M40</f>
        <v>13400</v>
      </c>
      <c r="E77" s="6">
        <f>'rozpočet2017-2019'!N40</f>
        <v>13802</v>
      </c>
      <c r="F77" s="6">
        <f>'rozpočet2017-2019'!O40</f>
        <v>14217</v>
      </c>
    </row>
    <row r="78" spans="1:6" x14ac:dyDescent="0.25">
      <c r="A78" s="21"/>
    </row>
    <row r="79" spans="1:6" x14ac:dyDescent="0.25">
      <c r="A79" s="21"/>
    </row>
    <row r="80" spans="1:6" x14ac:dyDescent="0.25">
      <c r="A80" s="145" t="s">
        <v>307</v>
      </c>
      <c r="B80" s="275" t="s">
        <v>321</v>
      </c>
      <c r="C80" s="275"/>
      <c r="D80" s="275"/>
      <c r="E80" s="275"/>
      <c r="F80" s="275"/>
    </row>
    <row r="81" spans="1:6" ht="30" x14ac:dyDescent="0.25">
      <c r="A81" s="145" t="s">
        <v>309</v>
      </c>
      <c r="B81" s="146"/>
      <c r="C81" s="275" t="s">
        <v>322</v>
      </c>
      <c r="D81" s="275"/>
      <c r="E81" s="275"/>
      <c r="F81" s="275"/>
    </row>
    <row r="82" spans="1:6" x14ac:dyDescent="0.25">
      <c r="A82" s="147" t="s">
        <v>312</v>
      </c>
      <c r="B82" s="39" t="s">
        <v>14</v>
      </c>
      <c r="C82" s="39" t="s">
        <v>15</v>
      </c>
      <c r="D82" s="39" t="s">
        <v>16</v>
      </c>
      <c r="E82" s="39"/>
      <c r="F82" s="39" t="s">
        <v>17</v>
      </c>
    </row>
    <row r="83" spans="1:6" x14ac:dyDescent="0.25">
      <c r="A83" s="147" t="s">
        <v>19</v>
      </c>
      <c r="B83" s="39"/>
      <c r="C83" s="149">
        <v>150</v>
      </c>
      <c r="D83" s="149">
        <v>140</v>
      </c>
      <c r="E83" s="149"/>
      <c r="F83" s="149">
        <v>130</v>
      </c>
    </row>
    <row r="84" spans="1:6" x14ac:dyDescent="0.25">
      <c r="A84" s="147" t="s">
        <v>20</v>
      </c>
      <c r="B84" s="39"/>
      <c r="C84" s="39"/>
      <c r="D84" s="39"/>
      <c r="E84" s="39"/>
      <c r="F84" s="39"/>
    </row>
    <row r="85" spans="1:6" x14ac:dyDescent="0.25">
      <c r="A85" s="144"/>
    </row>
    <row r="86" spans="1:6" x14ac:dyDescent="0.25">
      <c r="A86" s="143" t="s">
        <v>5</v>
      </c>
    </row>
    <row r="87" spans="1:6" x14ac:dyDescent="0.25">
      <c r="A87" s="261" t="s">
        <v>323</v>
      </c>
      <c r="B87" s="261"/>
      <c r="C87" s="261"/>
      <c r="D87" s="261"/>
      <c r="E87" s="261"/>
      <c r="F87" s="261"/>
    </row>
  </sheetData>
  <mergeCells count="13">
    <mergeCell ref="A8:F8"/>
    <mergeCell ref="A87:F87"/>
    <mergeCell ref="B65:F65"/>
    <mergeCell ref="B80:F80"/>
    <mergeCell ref="C81:F81"/>
    <mergeCell ref="B49:F49"/>
    <mergeCell ref="B50:F50"/>
    <mergeCell ref="A71:F71"/>
    <mergeCell ref="B24:F24"/>
    <mergeCell ref="C25:F25"/>
    <mergeCell ref="C29:F29"/>
    <mergeCell ref="B64:F64"/>
    <mergeCell ref="A35:F35"/>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A2" sqref="A2"/>
    </sheetView>
  </sheetViews>
  <sheetFormatPr defaultRowHeight="15" x14ac:dyDescent="0.25"/>
  <cols>
    <col min="1" max="1" width="21.140625" style="11" customWidth="1"/>
    <col min="2" max="2" width="13.7109375" style="11" customWidth="1"/>
    <col min="3" max="3" width="15.28515625" style="11" customWidth="1"/>
    <col min="4" max="4" width="13.7109375" style="11" customWidth="1"/>
    <col min="5" max="5" width="14" style="11" customWidth="1"/>
    <col min="6" max="6" width="13.7109375" style="11" customWidth="1"/>
    <col min="7" max="16384" width="9.140625" style="11"/>
  </cols>
  <sheetData>
    <row r="1" spans="1:6" x14ac:dyDescent="0.25">
      <c r="A1" s="42" t="s">
        <v>330</v>
      </c>
    </row>
    <row r="2" spans="1:6" x14ac:dyDescent="0.25">
      <c r="A2" s="21" t="s">
        <v>325</v>
      </c>
    </row>
    <row r="3" spans="1:6" x14ac:dyDescent="0.25">
      <c r="A3" s="42" t="s">
        <v>355</v>
      </c>
    </row>
    <row r="4" spans="1:6" x14ac:dyDescent="0.25">
      <c r="A4" s="140"/>
    </row>
    <row r="5" spans="1:6" x14ac:dyDescent="0.25">
      <c r="A5" s="40" t="s">
        <v>1</v>
      </c>
      <c r="B5" s="41">
        <v>2015</v>
      </c>
      <c r="C5" s="221" t="s">
        <v>35</v>
      </c>
      <c r="D5" s="41">
        <v>2017</v>
      </c>
      <c r="E5" s="41">
        <v>2018</v>
      </c>
      <c r="F5" s="41">
        <v>2019</v>
      </c>
    </row>
    <row r="6" spans="1:6" x14ac:dyDescent="0.25">
      <c r="A6" s="150"/>
      <c r="B6" s="151">
        <f>'rozpočet 2015'!M35</f>
        <v>199752.3</v>
      </c>
      <c r="C6" s="152">
        <f>'rozpočet2017-2019'!L41</f>
        <v>378044</v>
      </c>
      <c r="D6" s="152">
        <f>'rozpočet2017-2019'!M41</f>
        <v>429698</v>
      </c>
      <c r="E6" s="152">
        <f>'rozpočet2017-2019'!N41</f>
        <v>183253</v>
      </c>
      <c r="F6" s="152">
        <f>'rozpočet2017-2019'!O41</f>
        <v>188424</v>
      </c>
    </row>
    <row r="7" spans="1:6" x14ac:dyDescent="0.25">
      <c r="A7" s="141"/>
    </row>
    <row r="8" spans="1:6" ht="34.5" customHeight="1" x14ac:dyDescent="0.25">
      <c r="A8" s="274" t="s">
        <v>356</v>
      </c>
      <c r="B8" s="274"/>
      <c r="C8" s="274"/>
      <c r="D8" s="274"/>
      <c r="E8" s="274"/>
      <c r="F8" s="274"/>
    </row>
    <row r="9" spans="1:6" x14ac:dyDescent="0.25">
      <c r="A9" s="142"/>
    </row>
    <row r="10" spans="1:6" x14ac:dyDescent="0.25">
      <c r="A10" s="42" t="s">
        <v>331</v>
      </c>
    </row>
    <row r="11" spans="1:6" x14ac:dyDescent="0.25">
      <c r="A11" s="21" t="s">
        <v>325</v>
      </c>
    </row>
    <row r="12" spans="1:6" x14ac:dyDescent="0.25">
      <c r="A12" s="140"/>
    </row>
    <row r="13" spans="1:6" x14ac:dyDescent="0.25">
      <c r="A13" s="40" t="s">
        <v>1</v>
      </c>
      <c r="B13" s="41">
        <v>2015</v>
      </c>
      <c r="C13" s="221" t="s">
        <v>35</v>
      </c>
      <c r="D13" s="41">
        <v>2017</v>
      </c>
      <c r="E13" s="41">
        <v>2018</v>
      </c>
      <c r="F13" s="41">
        <v>2019</v>
      </c>
    </row>
    <row r="14" spans="1:6" x14ac:dyDescent="0.25">
      <c r="A14" s="150"/>
      <c r="B14" s="151"/>
      <c r="C14" s="152">
        <f>'rozpočet2017-2019'!L42</f>
        <v>138713</v>
      </c>
      <c r="D14" s="152">
        <f>'rozpočet2017-2019'!M42</f>
        <v>152156</v>
      </c>
      <c r="E14" s="152">
        <f>'rozpočet2017-2019'!N42</f>
        <v>156393</v>
      </c>
      <c r="F14" s="152">
        <f>'rozpočet2017-2019'!O42</f>
        <v>160758</v>
      </c>
    </row>
    <row r="15" spans="1:6" x14ac:dyDescent="0.25">
      <c r="A15" s="142"/>
    </row>
    <row r="16" spans="1:6" ht="31.5" customHeight="1" x14ac:dyDescent="0.25">
      <c r="A16" s="153" t="s">
        <v>307</v>
      </c>
      <c r="B16" s="284" t="s">
        <v>332</v>
      </c>
      <c r="C16" s="284"/>
      <c r="D16" s="284"/>
      <c r="E16" s="284"/>
      <c r="F16" s="284"/>
    </row>
    <row r="17" spans="1:6" ht="30" x14ac:dyDescent="0.25">
      <c r="A17" s="153" t="s">
        <v>309</v>
      </c>
      <c r="B17" s="154" t="s">
        <v>310</v>
      </c>
      <c r="C17" s="284" t="s">
        <v>333</v>
      </c>
      <c r="D17" s="284"/>
      <c r="E17" s="284"/>
      <c r="F17" s="284"/>
    </row>
    <row r="18" spans="1:6" x14ac:dyDescent="0.25">
      <c r="A18" s="155" t="s">
        <v>312</v>
      </c>
      <c r="B18" s="39" t="s">
        <v>14</v>
      </c>
      <c r="C18" s="39" t="s">
        <v>15</v>
      </c>
      <c r="D18" s="39" t="s">
        <v>16</v>
      </c>
      <c r="E18" s="39"/>
      <c r="F18" s="39" t="s">
        <v>17</v>
      </c>
    </row>
    <row r="19" spans="1:6" x14ac:dyDescent="0.25">
      <c r="A19" s="155" t="s">
        <v>19</v>
      </c>
      <c r="B19" s="149"/>
      <c r="C19" s="149">
        <v>64</v>
      </c>
      <c r="D19" s="149">
        <v>67</v>
      </c>
      <c r="E19" s="149"/>
      <c r="F19" s="149">
        <v>67</v>
      </c>
    </row>
    <row r="20" spans="1:6" x14ac:dyDescent="0.25">
      <c r="A20" s="155" t="s">
        <v>20</v>
      </c>
      <c r="B20" s="149">
        <v>64</v>
      </c>
      <c r="C20" s="149"/>
      <c r="D20" s="149"/>
      <c r="E20" s="149"/>
      <c r="F20" s="149"/>
    </row>
    <row r="21" spans="1:6" x14ac:dyDescent="0.25">
      <c r="A21" s="142"/>
    </row>
    <row r="22" spans="1:6" ht="100.5" customHeight="1" x14ac:dyDescent="0.25">
      <c r="A22" s="274" t="s">
        <v>357</v>
      </c>
      <c r="B22" s="274"/>
      <c r="C22" s="274"/>
      <c r="D22" s="274"/>
      <c r="E22" s="274"/>
      <c r="F22" s="274"/>
    </row>
    <row r="23" spans="1:6" x14ac:dyDescent="0.25">
      <c r="A23" s="156"/>
    </row>
    <row r="24" spans="1:6" x14ac:dyDescent="0.25">
      <c r="A24" s="42"/>
    </row>
    <row r="25" spans="1:6" x14ac:dyDescent="0.25">
      <c r="A25" s="42" t="s">
        <v>334</v>
      </c>
    </row>
    <row r="26" spans="1:6" x14ac:dyDescent="0.25">
      <c r="A26" s="21" t="s">
        <v>325</v>
      </c>
    </row>
    <row r="27" spans="1:6" x14ac:dyDescent="0.25">
      <c r="A27" s="142"/>
    </row>
    <row r="28" spans="1:6" x14ac:dyDescent="0.25">
      <c r="A28" s="40" t="s">
        <v>1</v>
      </c>
      <c r="B28" s="41">
        <v>2015</v>
      </c>
      <c r="C28" s="221" t="s">
        <v>35</v>
      </c>
      <c r="D28" s="41">
        <v>2017</v>
      </c>
      <c r="E28" s="41">
        <v>2018</v>
      </c>
      <c r="F28" s="41">
        <v>2019</v>
      </c>
    </row>
    <row r="29" spans="1:6" x14ac:dyDescent="0.25">
      <c r="A29" s="150"/>
      <c r="B29" s="151"/>
      <c r="C29" s="152">
        <f>'rozpočet2017-2019'!L43</f>
        <v>37771</v>
      </c>
      <c r="D29" s="152">
        <f>'rozpočet2017-2019'!M43</f>
        <v>48380</v>
      </c>
      <c r="E29" s="152">
        <f>'rozpočet2017-2019'!N43</f>
        <v>49831</v>
      </c>
      <c r="F29" s="152">
        <f>'rozpočet2017-2019'!O43</f>
        <v>51326</v>
      </c>
    </row>
    <row r="30" spans="1:6" x14ac:dyDescent="0.25">
      <c r="A30" s="142"/>
    </row>
    <row r="31" spans="1:6" ht="31.5" customHeight="1" x14ac:dyDescent="0.25">
      <c r="A31" s="153" t="s">
        <v>307</v>
      </c>
      <c r="B31" s="275" t="s">
        <v>335</v>
      </c>
      <c r="C31" s="275"/>
      <c r="D31" s="275"/>
      <c r="E31" s="275"/>
      <c r="F31" s="275"/>
    </row>
    <row r="32" spans="1:6" ht="30" x14ac:dyDescent="0.25">
      <c r="A32" s="153" t="s">
        <v>309</v>
      </c>
      <c r="B32" s="154"/>
      <c r="C32" s="275" t="s">
        <v>333</v>
      </c>
      <c r="D32" s="275"/>
      <c r="E32" s="275"/>
      <c r="F32" s="275"/>
    </row>
    <row r="33" spans="1:6" x14ac:dyDescent="0.25">
      <c r="A33" s="155" t="s">
        <v>312</v>
      </c>
      <c r="B33" s="39"/>
      <c r="C33" s="149" t="s">
        <v>16</v>
      </c>
      <c r="D33" s="149" t="s">
        <v>17</v>
      </c>
      <c r="E33" s="149"/>
      <c r="F33" s="149" t="s">
        <v>18</v>
      </c>
    </row>
    <row r="34" spans="1:6" x14ac:dyDescent="0.25">
      <c r="A34" s="155" t="s">
        <v>19</v>
      </c>
      <c r="B34" s="149"/>
      <c r="C34" s="149">
        <v>63</v>
      </c>
      <c r="D34" s="149">
        <v>64</v>
      </c>
      <c r="E34" s="149"/>
      <c r="F34" s="149">
        <v>65</v>
      </c>
    </row>
    <row r="35" spans="1:6" x14ac:dyDescent="0.25">
      <c r="A35" s="155" t="s">
        <v>20</v>
      </c>
      <c r="B35" s="149"/>
      <c r="C35" s="149"/>
      <c r="D35" s="149"/>
      <c r="E35" s="149"/>
      <c r="F35" s="149"/>
    </row>
    <row r="36" spans="1:6" x14ac:dyDescent="0.25">
      <c r="A36" s="42"/>
    </row>
    <row r="37" spans="1:6" x14ac:dyDescent="0.25">
      <c r="A37" s="42"/>
    </row>
    <row r="38" spans="1:6" x14ac:dyDescent="0.25">
      <c r="A38" s="141" t="s">
        <v>336</v>
      </c>
    </row>
    <row r="39" spans="1:6" ht="28.5" customHeight="1" x14ac:dyDescent="0.25">
      <c r="A39" s="286" t="s">
        <v>337</v>
      </c>
      <c r="B39" s="286"/>
      <c r="C39" s="286"/>
      <c r="D39" s="286"/>
      <c r="E39" s="286"/>
      <c r="F39" s="286"/>
    </row>
    <row r="40" spans="1:6" x14ac:dyDescent="0.25">
      <c r="A40" s="42"/>
    </row>
    <row r="41" spans="1:6" x14ac:dyDescent="0.25">
      <c r="A41" s="42" t="s">
        <v>338</v>
      </c>
    </row>
    <row r="42" spans="1:6" x14ac:dyDescent="0.25">
      <c r="A42" s="21" t="s">
        <v>325</v>
      </c>
    </row>
    <row r="43" spans="1:6" x14ac:dyDescent="0.25">
      <c r="A43" s="142"/>
    </row>
    <row r="44" spans="1:6" x14ac:dyDescent="0.25">
      <c r="A44" s="40" t="s">
        <v>1</v>
      </c>
      <c r="B44" s="41">
        <v>2015</v>
      </c>
      <c r="C44" s="221" t="s">
        <v>35</v>
      </c>
      <c r="D44" s="41">
        <v>2017</v>
      </c>
      <c r="E44" s="41">
        <v>2018</v>
      </c>
      <c r="F44" s="41">
        <v>2019</v>
      </c>
    </row>
    <row r="45" spans="1:6" x14ac:dyDescent="0.25">
      <c r="A45" s="150"/>
      <c r="B45" s="151"/>
      <c r="C45" s="152">
        <f>'rozpočet2017-2019'!L44</f>
        <v>82542</v>
      </c>
      <c r="D45" s="152">
        <f>'rozpočet2017-2019'!M44</f>
        <v>74376</v>
      </c>
      <c r="E45" s="152">
        <f>'rozpočet2017-2019'!N44</f>
        <v>76607</v>
      </c>
      <c r="F45" s="152">
        <f>'rozpočet2017-2019'!O44</f>
        <v>78905</v>
      </c>
    </row>
    <row r="46" spans="1:6" x14ac:dyDescent="0.25">
      <c r="A46" s="142"/>
    </row>
    <row r="47" spans="1:6" ht="31.5" customHeight="1" x14ac:dyDescent="0.25">
      <c r="A47" s="153" t="s">
        <v>307</v>
      </c>
      <c r="B47" s="275" t="s">
        <v>339</v>
      </c>
      <c r="C47" s="275"/>
      <c r="D47" s="275"/>
      <c r="E47" s="275"/>
      <c r="F47" s="275"/>
    </row>
    <row r="48" spans="1:6" ht="30" x14ac:dyDescent="0.25">
      <c r="A48" s="153" t="s">
        <v>309</v>
      </c>
      <c r="B48" s="154"/>
      <c r="C48" s="275" t="s">
        <v>340</v>
      </c>
      <c r="D48" s="275"/>
      <c r="E48" s="275"/>
      <c r="F48" s="275"/>
    </row>
    <row r="49" spans="1:6" x14ac:dyDescent="0.25">
      <c r="A49" s="155" t="s">
        <v>312</v>
      </c>
      <c r="B49" s="39"/>
      <c r="C49" s="149" t="s">
        <v>16</v>
      </c>
      <c r="D49" s="149" t="s">
        <v>17</v>
      </c>
      <c r="E49" s="149"/>
      <c r="F49" s="149" t="s">
        <v>18</v>
      </c>
    </row>
    <row r="50" spans="1:6" x14ac:dyDescent="0.25">
      <c r="A50" s="155" t="s">
        <v>19</v>
      </c>
      <c r="B50" s="149"/>
      <c r="C50" s="149">
        <v>7500</v>
      </c>
      <c r="D50" s="149">
        <v>8000</v>
      </c>
      <c r="E50" s="149"/>
      <c r="F50" s="149">
        <v>8500</v>
      </c>
    </row>
    <row r="51" spans="1:6" x14ac:dyDescent="0.25">
      <c r="A51" s="155" t="s">
        <v>20</v>
      </c>
      <c r="B51" s="149"/>
      <c r="C51" s="149"/>
      <c r="D51" s="149"/>
      <c r="E51" s="149"/>
      <c r="F51" s="149"/>
    </row>
    <row r="52" spans="1:6" x14ac:dyDescent="0.25">
      <c r="A52" s="42"/>
    </row>
    <row r="53" spans="1:6" x14ac:dyDescent="0.25">
      <c r="A53" s="141" t="s">
        <v>336</v>
      </c>
    </row>
    <row r="54" spans="1:6" ht="35.25" customHeight="1" x14ac:dyDescent="0.25">
      <c r="A54" s="286" t="s">
        <v>341</v>
      </c>
      <c r="B54" s="286"/>
      <c r="C54" s="286"/>
      <c r="D54" s="286"/>
      <c r="E54" s="286"/>
      <c r="F54" s="286"/>
    </row>
    <row r="55" spans="1:6" x14ac:dyDescent="0.25">
      <c r="A55" s="42"/>
    </row>
    <row r="56" spans="1:6" x14ac:dyDescent="0.25">
      <c r="A56" s="42" t="s">
        <v>342</v>
      </c>
    </row>
    <row r="57" spans="1:6" x14ac:dyDescent="0.25">
      <c r="A57" s="21" t="s">
        <v>325</v>
      </c>
    </row>
    <row r="58" spans="1:6" x14ac:dyDescent="0.25">
      <c r="A58" s="142"/>
    </row>
    <row r="59" spans="1:6" x14ac:dyDescent="0.25">
      <c r="A59" s="40" t="s">
        <v>1</v>
      </c>
      <c r="B59" s="41">
        <v>2015</v>
      </c>
      <c r="C59" s="221" t="s">
        <v>35</v>
      </c>
      <c r="D59" s="41">
        <v>2017</v>
      </c>
      <c r="E59" s="41">
        <v>2018</v>
      </c>
      <c r="F59" s="41">
        <v>2019</v>
      </c>
    </row>
    <row r="60" spans="1:6" x14ac:dyDescent="0.25">
      <c r="A60" s="150"/>
      <c r="B60" s="151"/>
      <c r="C60" s="152">
        <f>'rozpočet2017-2019'!L45</f>
        <v>18400</v>
      </c>
      <c r="D60" s="152">
        <f>'rozpočet2017-2019'!M45</f>
        <v>29400</v>
      </c>
      <c r="E60" s="152">
        <f>'rozpočet2017-2019'!N45</f>
        <v>29955</v>
      </c>
      <c r="F60" s="152">
        <f>'rozpočet2017-2019'!O45</f>
        <v>30527</v>
      </c>
    </row>
    <row r="61" spans="1:6" x14ac:dyDescent="0.25">
      <c r="A61" s="142"/>
    </row>
    <row r="62" spans="1:6" ht="31.5" customHeight="1" x14ac:dyDescent="0.25">
      <c r="A62" s="153" t="s">
        <v>307</v>
      </c>
      <c r="B62" s="275" t="s">
        <v>343</v>
      </c>
      <c r="C62" s="275"/>
      <c r="D62" s="275"/>
      <c r="E62" s="275"/>
      <c r="F62" s="275"/>
    </row>
    <row r="63" spans="1:6" ht="30" x14ac:dyDescent="0.25">
      <c r="A63" s="153" t="s">
        <v>309</v>
      </c>
      <c r="B63" s="275" t="s">
        <v>344</v>
      </c>
      <c r="C63" s="275"/>
      <c r="D63" s="275"/>
      <c r="E63" s="275"/>
      <c r="F63" s="275"/>
    </row>
    <row r="64" spans="1:6" x14ac:dyDescent="0.25">
      <c r="A64" s="155" t="s">
        <v>312</v>
      </c>
      <c r="B64" s="39"/>
      <c r="C64" s="149" t="s">
        <v>16</v>
      </c>
      <c r="D64" s="149" t="s">
        <v>17</v>
      </c>
      <c r="E64" s="149"/>
      <c r="F64" s="149" t="s">
        <v>18</v>
      </c>
    </row>
    <row r="65" spans="1:6" x14ac:dyDescent="0.25">
      <c r="A65" s="155" t="s">
        <v>19</v>
      </c>
      <c r="B65" s="149"/>
      <c r="C65" s="149">
        <v>70</v>
      </c>
      <c r="D65" s="149">
        <v>75</v>
      </c>
      <c r="E65" s="149"/>
      <c r="F65" s="149">
        <v>80</v>
      </c>
    </row>
    <row r="66" spans="1:6" x14ac:dyDescent="0.25">
      <c r="A66" s="155" t="s">
        <v>20</v>
      </c>
      <c r="B66" s="149"/>
      <c r="C66" s="149"/>
      <c r="D66" s="149"/>
      <c r="E66" s="149"/>
      <c r="F66" s="149"/>
    </row>
    <row r="67" spans="1:6" x14ac:dyDescent="0.25">
      <c r="A67" s="42"/>
    </row>
    <row r="68" spans="1:6" x14ac:dyDescent="0.25">
      <c r="A68" s="141" t="s">
        <v>336</v>
      </c>
    </row>
    <row r="69" spans="1:6" x14ac:dyDescent="0.25">
      <c r="A69" s="286" t="s">
        <v>345</v>
      </c>
      <c r="B69" s="286"/>
      <c r="C69" s="286"/>
      <c r="D69" s="286"/>
      <c r="E69" s="286"/>
      <c r="F69" s="286"/>
    </row>
    <row r="70" spans="1:6" x14ac:dyDescent="0.25">
      <c r="A70" s="42"/>
    </row>
    <row r="71" spans="1:6" x14ac:dyDescent="0.25">
      <c r="A71" s="42"/>
    </row>
    <row r="72" spans="1:6" x14ac:dyDescent="0.25">
      <c r="A72" s="42" t="s">
        <v>346</v>
      </c>
    </row>
    <row r="73" spans="1:6" x14ac:dyDescent="0.25">
      <c r="A73" s="21" t="s">
        <v>325</v>
      </c>
    </row>
    <row r="74" spans="1:6" x14ac:dyDescent="0.25">
      <c r="A74" s="142"/>
    </row>
    <row r="75" spans="1:6" x14ac:dyDescent="0.25">
      <c r="A75" s="40" t="s">
        <v>1</v>
      </c>
      <c r="B75" s="41">
        <v>2015</v>
      </c>
      <c r="C75" s="221" t="s">
        <v>35</v>
      </c>
      <c r="D75" s="41">
        <v>2017</v>
      </c>
      <c r="E75" s="41">
        <v>2018</v>
      </c>
      <c r="F75" s="41">
        <v>2019</v>
      </c>
    </row>
    <row r="76" spans="1:6" x14ac:dyDescent="0.25">
      <c r="A76" s="150"/>
      <c r="B76" s="151"/>
      <c r="C76" s="152">
        <f>'rozpočet2017-2019'!L46</f>
        <v>239331</v>
      </c>
      <c r="D76" s="152">
        <f>'rozpočet2017-2019'!M46</f>
        <v>277542</v>
      </c>
      <c r="E76" s="152">
        <f>'rozpočet2017-2019'!N46</f>
        <v>26860</v>
      </c>
      <c r="F76" s="152">
        <f>'rozpočet2017-2019'!O46</f>
        <v>27666</v>
      </c>
    </row>
    <row r="77" spans="1:6" x14ac:dyDescent="0.25">
      <c r="A77" s="42"/>
    </row>
    <row r="78" spans="1:6" x14ac:dyDescent="0.25">
      <c r="A78" s="42" t="s">
        <v>347</v>
      </c>
    </row>
    <row r="79" spans="1:6" x14ac:dyDescent="0.25">
      <c r="A79" s="21" t="s">
        <v>325</v>
      </c>
    </row>
    <row r="80" spans="1:6" x14ac:dyDescent="0.25">
      <c r="A80" s="142"/>
    </row>
    <row r="81" spans="1:6" x14ac:dyDescent="0.25">
      <c r="A81" s="40" t="s">
        <v>1</v>
      </c>
      <c r="B81" s="41">
        <v>2015</v>
      </c>
      <c r="C81" s="221" t="s">
        <v>35</v>
      </c>
      <c r="D81" s="41">
        <v>2017</v>
      </c>
      <c r="E81" s="41">
        <v>2018</v>
      </c>
      <c r="F81" s="41">
        <v>2019</v>
      </c>
    </row>
    <row r="82" spans="1:6" x14ac:dyDescent="0.25">
      <c r="A82" s="150"/>
      <c r="B82" s="151"/>
      <c r="C82" s="152">
        <f>'rozpočet2017-2019'!L47</f>
        <v>125217</v>
      </c>
      <c r="D82" s="152">
        <f>'rozpočet2017-2019'!M47</f>
        <v>16078</v>
      </c>
      <c r="E82" s="152">
        <f>'rozpočet2017-2019'!N47</f>
        <v>6260</v>
      </c>
      <c r="F82" s="152">
        <f>'rozpočet2017-2019'!O47</f>
        <v>6448</v>
      </c>
    </row>
    <row r="83" spans="1:6" x14ac:dyDescent="0.25">
      <c r="A83" s="142"/>
    </row>
    <row r="84" spans="1:6" x14ac:dyDescent="0.25">
      <c r="A84" s="153" t="s">
        <v>348</v>
      </c>
      <c r="B84" s="284" t="s">
        <v>349</v>
      </c>
      <c r="C84" s="284"/>
      <c r="D84" s="284"/>
      <c r="E84" s="284"/>
      <c r="F84" s="284"/>
    </row>
    <row r="85" spans="1:6" ht="23.25" customHeight="1" x14ac:dyDescent="0.25">
      <c r="A85" s="153" t="s">
        <v>307</v>
      </c>
      <c r="B85" s="275" t="s">
        <v>350</v>
      </c>
      <c r="C85" s="275"/>
      <c r="D85" s="275"/>
      <c r="E85" s="275"/>
      <c r="F85" s="275"/>
    </row>
    <row r="86" spans="1:6" ht="29.25" customHeight="1" x14ac:dyDescent="0.25">
      <c r="A86" s="285" t="s">
        <v>309</v>
      </c>
      <c r="B86" s="275" t="s">
        <v>358</v>
      </c>
      <c r="C86" s="275"/>
      <c r="D86" s="275"/>
      <c r="E86" s="275"/>
      <c r="F86" s="275"/>
    </row>
    <row r="87" spans="1:6" x14ac:dyDescent="0.25">
      <c r="A87" s="285"/>
      <c r="B87" s="275"/>
      <c r="C87" s="275"/>
      <c r="D87" s="275"/>
      <c r="E87" s="275"/>
      <c r="F87" s="275"/>
    </row>
    <row r="88" spans="1:6" x14ac:dyDescent="0.25">
      <c r="A88" s="155" t="s">
        <v>312</v>
      </c>
      <c r="B88" s="39"/>
      <c r="C88" s="149" t="s">
        <v>16</v>
      </c>
      <c r="D88" s="149" t="s">
        <v>17</v>
      </c>
      <c r="E88" s="149"/>
      <c r="F88" s="149" t="s">
        <v>18</v>
      </c>
    </row>
    <row r="89" spans="1:6" x14ac:dyDescent="0.25">
      <c r="A89" s="155" t="s">
        <v>19</v>
      </c>
      <c r="B89" s="149"/>
      <c r="C89" s="149">
        <v>0</v>
      </c>
      <c r="D89" s="149">
        <v>11936</v>
      </c>
      <c r="E89" s="149"/>
      <c r="F89" s="149">
        <v>12500</v>
      </c>
    </row>
    <row r="90" spans="1:6" x14ac:dyDescent="0.25">
      <c r="A90" s="155" t="s">
        <v>20</v>
      </c>
      <c r="B90" s="149"/>
      <c r="C90" s="149"/>
      <c r="D90" s="149"/>
      <c r="E90" s="149"/>
      <c r="F90" s="149"/>
    </row>
    <row r="91" spans="1:6" x14ac:dyDescent="0.25">
      <c r="A91" s="141" t="s">
        <v>336</v>
      </c>
    </row>
    <row r="92" spans="1:6" ht="36.75" customHeight="1" x14ac:dyDescent="0.25">
      <c r="A92" s="286" t="s">
        <v>351</v>
      </c>
      <c r="B92" s="286"/>
      <c r="C92" s="286"/>
      <c r="D92" s="286"/>
      <c r="E92" s="286"/>
      <c r="F92" s="286"/>
    </row>
    <row r="93" spans="1:6" x14ac:dyDescent="0.25">
      <c r="A93" s="42"/>
    </row>
    <row r="94" spans="1:6" x14ac:dyDescent="0.25">
      <c r="A94" s="42" t="s">
        <v>352</v>
      </c>
    </row>
    <row r="95" spans="1:6" x14ac:dyDescent="0.25">
      <c r="A95" s="21" t="s">
        <v>325</v>
      </c>
    </row>
    <row r="96" spans="1:6" x14ac:dyDescent="0.25">
      <c r="A96" s="142"/>
    </row>
    <row r="97" spans="1:6" x14ac:dyDescent="0.25">
      <c r="A97" s="40" t="s">
        <v>1</v>
      </c>
      <c r="B97" s="41">
        <v>2015</v>
      </c>
      <c r="C97" s="221" t="s">
        <v>35</v>
      </c>
      <c r="D97" s="41">
        <v>2017</v>
      </c>
      <c r="E97" s="41">
        <v>2018</v>
      </c>
      <c r="F97" s="41">
        <v>2019</v>
      </c>
    </row>
    <row r="98" spans="1:6" x14ac:dyDescent="0.25">
      <c r="A98" s="150"/>
      <c r="B98" s="151"/>
      <c r="C98" s="152">
        <f>'rozpočet2017-2019'!L48</f>
        <v>114114</v>
      </c>
      <c r="D98" s="152">
        <f>'rozpočet2017-2019'!M48</f>
        <v>261464</v>
      </c>
      <c r="E98" s="152">
        <f>'rozpočet2017-2019'!N48</f>
        <v>20600</v>
      </c>
      <c r="F98" s="152">
        <f>'rozpočet2017-2019'!O48</f>
        <v>21218</v>
      </c>
    </row>
    <row r="99" spans="1:6" x14ac:dyDescent="0.25">
      <c r="A99" s="142"/>
    </row>
    <row r="100" spans="1:6" ht="31.5" customHeight="1" x14ac:dyDescent="0.25">
      <c r="A100" s="153" t="s">
        <v>307</v>
      </c>
      <c r="B100" s="275" t="s">
        <v>353</v>
      </c>
      <c r="C100" s="275"/>
      <c r="D100" s="275"/>
      <c r="E100" s="275"/>
      <c r="F100" s="275"/>
    </row>
    <row r="101" spans="1:6" ht="22.5" customHeight="1" x14ac:dyDescent="0.25">
      <c r="A101" s="285" t="s">
        <v>309</v>
      </c>
      <c r="B101" s="275" t="s">
        <v>359</v>
      </c>
      <c r="C101" s="275"/>
      <c r="D101" s="275"/>
      <c r="E101" s="275"/>
      <c r="F101" s="275"/>
    </row>
    <row r="102" spans="1:6" x14ac:dyDescent="0.25">
      <c r="A102" s="285"/>
      <c r="B102" s="275"/>
      <c r="C102" s="275"/>
      <c r="D102" s="275"/>
      <c r="E102" s="275"/>
      <c r="F102" s="275"/>
    </row>
    <row r="103" spans="1:6" x14ac:dyDescent="0.25">
      <c r="A103" s="155" t="s">
        <v>312</v>
      </c>
      <c r="B103" s="39"/>
      <c r="C103" s="149" t="s">
        <v>16</v>
      </c>
      <c r="D103" s="149" t="s">
        <v>17</v>
      </c>
      <c r="E103" s="149"/>
      <c r="F103" s="149" t="s">
        <v>18</v>
      </c>
    </row>
    <row r="104" spans="1:6" x14ac:dyDescent="0.25">
      <c r="A104" s="155" t="s">
        <v>19</v>
      </c>
      <c r="B104" s="149"/>
      <c r="C104" s="149">
        <v>700</v>
      </c>
      <c r="D104" s="149">
        <v>850</v>
      </c>
      <c r="E104" s="149"/>
      <c r="F104" s="149">
        <v>1000</v>
      </c>
    </row>
    <row r="105" spans="1:6" x14ac:dyDescent="0.25">
      <c r="A105" s="155" t="s">
        <v>20</v>
      </c>
      <c r="B105" s="149"/>
      <c r="C105" s="149"/>
      <c r="D105" s="149"/>
      <c r="E105" s="149"/>
      <c r="F105" s="149"/>
    </row>
    <row r="106" spans="1:6" x14ac:dyDescent="0.25">
      <c r="A106" s="141" t="s">
        <v>336</v>
      </c>
    </row>
    <row r="107" spans="1:6" x14ac:dyDescent="0.25">
      <c r="A107" s="140" t="s">
        <v>354</v>
      </c>
    </row>
  </sheetData>
  <mergeCells count="21">
    <mergeCell ref="B100:F100"/>
    <mergeCell ref="A101:A102"/>
    <mergeCell ref="B101:F102"/>
    <mergeCell ref="A8:F8"/>
    <mergeCell ref="A22:F22"/>
    <mergeCell ref="A69:F69"/>
    <mergeCell ref="A92:F92"/>
    <mergeCell ref="A39:F39"/>
    <mergeCell ref="A54:F54"/>
    <mergeCell ref="B62:F62"/>
    <mergeCell ref="B63:F63"/>
    <mergeCell ref="B84:F84"/>
    <mergeCell ref="B85:F85"/>
    <mergeCell ref="A86:A87"/>
    <mergeCell ref="B86:F87"/>
    <mergeCell ref="B16:F16"/>
    <mergeCell ref="C17:F17"/>
    <mergeCell ref="B31:F31"/>
    <mergeCell ref="C32:F32"/>
    <mergeCell ref="B47:F47"/>
    <mergeCell ref="C48:F48"/>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6" sqref="B6"/>
    </sheetView>
  </sheetViews>
  <sheetFormatPr defaultRowHeight="15" x14ac:dyDescent="0.25"/>
  <cols>
    <col min="1" max="1" width="17.7109375" customWidth="1"/>
    <col min="2" max="6" width="14.5703125" customWidth="1"/>
  </cols>
  <sheetData>
    <row r="1" spans="1:6" x14ac:dyDescent="0.25">
      <c r="A1" s="42" t="s">
        <v>523</v>
      </c>
      <c r="B1" s="11"/>
      <c r="C1" s="11"/>
      <c r="D1" s="11"/>
      <c r="E1" s="11"/>
      <c r="F1" s="11"/>
    </row>
    <row r="2" spans="1:6" x14ac:dyDescent="0.25">
      <c r="A2" s="21" t="s">
        <v>526</v>
      </c>
      <c r="B2" s="11"/>
      <c r="C2" s="11"/>
      <c r="D2" s="11"/>
      <c r="E2" s="11"/>
      <c r="F2" s="11"/>
    </row>
    <row r="3" spans="1:6" x14ac:dyDescent="0.25">
      <c r="A3" s="21" t="s">
        <v>74</v>
      </c>
      <c r="B3" s="11"/>
      <c r="C3" s="11"/>
      <c r="D3" s="11"/>
      <c r="E3" s="11"/>
      <c r="F3" s="11"/>
    </row>
    <row r="4" spans="1:6" x14ac:dyDescent="0.25">
      <c r="A4" s="21"/>
      <c r="B4" s="11"/>
      <c r="C4" s="11"/>
      <c r="D4" s="11"/>
      <c r="E4" s="11"/>
      <c r="F4" s="11"/>
    </row>
    <row r="5" spans="1:6" x14ac:dyDescent="0.25">
      <c r="A5" s="40" t="s">
        <v>1</v>
      </c>
      <c r="B5" s="41">
        <v>2015</v>
      </c>
      <c r="C5" s="221" t="s">
        <v>35</v>
      </c>
      <c r="D5" s="41">
        <v>2017</v>
      </c>
      <c r="E5" s="41">
        <v>2018</v>
      </c>
      <c r="F5" s="41">
        <v>2019</v>
      </c>
    </row>
    <row r="6" spans="1:6" x14ac:dyDescent="0.25">
      <c r="A6" s="150"/>
      <c r="B6" s="151">
        <v>67496.02</v>
      </c>
      <c r="C6" s="152">
        <f>'rozpočet2017-2019'!L49</f>
        <v>66000</v>
      </c>
      <c r="D6" s="152">
        <f>'rozpočet2017-2019'!M49</f>
        <v>65000</v>
      </c>
      <c r="E6" s="152">
        <f>'rozpočet2017-2019'!N49</f>
        <v>65000</v>
      </c>
      <c r="F6" s="152">
        <f>'rozpočet2017-2019'!O49</f>
        <v>65000</v>
      </c>
    </row>
    <row r="7" spans="1:6" x14ac:dyDescent="0.25">
      <c r="A7" s="21"/>
      <c r="B7" s="11"/>
      <c r="C7" s="11"/>
      <c r="D7" s="11"/>
      <c r="E7" s="11"/>
      <c r="F7" s="11"/>
    </row>
    <row r="8" spans="1:6" x14ac:dyDescent="0.25">
      <c r="A8" s="21"/>
      <c r="B8" s="11"/>
      <c r="C8" s="11"/>
      <c r="D8" s="11"/>
      <c r="E8" s="11"/>
      <c r="F8" s="11"/>
    </row>
    <row r="9" spans="1:6" x14ac:dyDescent="0.25">
      <c r="A9" s="268" t="s">
        <v>8</v>
      </c>
      <c r="B9" s="268"/>
      <c r="C9" s="268"/>
      <c r="D9" s="268"/>
      <c r="E9" s="268"/>
      <c r="F9" s="268"/>
    </row>
    <row r="10" spans="1:6" ht="31.5" customHeight="1" x14ac:dyDescent="0.25">
      <c r="A10" s="75" t="s">
        <v>9</v>
      </c>
      <c r="B10" s="269" t="s">
        <v>524</v>
      </c>
      <c r="C10" s="269"/>
      <c r="D10" s="269"/>
      <c r="E10" s="269"/>
      <c r="F10" s="269"/>
    </row>
    <row r="11" spans="1:6" ht="30" x14ac:dyDescent="0.25">
      <c r="A11" s="37" t="s">
        <v>11</v>
      </c>
      <c r="B11" s="264" t="s">
        <v>525</v>
      </c>
      <c r="C11" s="264"/>
      <c r="D11" s="264"/>
      <c r="E11" s="264"/>
      <c r="F11" s="264"/>
    </row>
    <row r="12" spans="1:6" x14ac:dyDescent="0.25">
      <c r="A12" s="74" t="s">
        <v>13</v>
      </c>
      <c r="B12" s="39" t="s">
        <v>14</v>
      </c>
      <c r="C12" s="39" t="s">
        <v>15</v>
      </c>
      <c r="D12" s="39" t="s">
        <v>16</v>
      </c>
      <c r="E12" s="39" t="s">
        <v>17</v>
      </c>
      <c r="F12" s="39" t="s">
        <v>18</v>
      </c>
    </row>
    <row r="13" spans="1:6" ht="30" x14ac:dyDescent="0.25">
      <c r="A13" s="74" t="s">
        <v>19</v>
      </c>
      <c r="B13" s="39"/>
      <c r="C13" s="39">
        <v>18</v>
      </c>
      <c r="D13" s="39">
        <v>18</v>
      </c>
      <c r="E13" s="39">
        <v>18</v>
      </c>
      <c r="F13" s="39">
        <v>18</v>
      </c>
    </row>
    <row r="14" spans="1:6" x14ac:dyDescent="0.25">
      <c r="A14" s="74" t="s">
        <v>20</v>
      </c>
      <c r="B14" s="39">
        <v>18</v>
      </c>
      <c r="C14" s="39"/>
      <c r="D14" s="39"/>
      <c r="E14" s="39"/>
      <c r="F14" s="39"/>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opLeftCell="A94" workbookViewId="0">
      <selection activeCell="I102" sqref="I102"/>
    </sheetView>
  </sheetViews>
  <sheetFormatPr defaultColWidth="9" defaultRowHeight="15" x14ac:dyDescent="0.25"/>
  <cols>
    <col min="1" max="1" width="18.85546875" style="48" customWidth="1"/>
    <col min="2" max="6" width="14.42578125" style="48" customWidth="1"/>
    <col min="7" max="16384" width="9" style="48"/>
  </cols>
  <sheetData>
    <row r="1" spans="1:6" s="72" customFormat="1" ht="18.75" x14ac:dyDescent="0.3">
      <c r="A1" s="25" t="s">
        <v>176</v>
      </c>
    </row>
    <row r="2" spans="1:6" x14ac:dyDescent="0.25">
      <c r="A2" s="51" t="s">
        <v>217</v>
      </c>
    </row>
    <row r="3" spans="1:6" x14ac:dyDescent="0.25">
      <c r="A3" s="51" t="s">
        <v>218</v>
      </c>
    </row>
    <row r="4" spans="1:6" x14ac:dyDescent="0.25">
      <c r="A4" s="51"/>
    </row>
    <row r="5" spans="1:6" x14ac:dyDescent="0.25">
      <c r="A5" s="40" t="s">
        <v>1</v>
      </c>
      <c r="B5" s="41">
        <v>2015</v>
      </c>
      <c r="C5" s="221" t="s">
        <v>35</v>
      </c>
      <c r="D5" s="41">
        <v>2017</v>
      </c>
      <c r="E5" s="41">
        <v>2018</v>
      </c>
      <c r="F5" s="41">
        <v>2019</v>
      </c>
    </row>
    <row r="6" spans="1:6" x14ac:dyDescent="0.25">
      <c r="A6" s="2"/>
      <c r="B6" s="138">
        <f>'rozpočet 2015'!M37</f>
        <v>5324790.71</v>
      </c>
      <c r="C6" s="6">
        <f>'rozpočet2017-2019'!L50</f>
        <v>5405948</v>
      </c>
      <c r="D6" s="6">
        <f>'rozpočet2017-2019'!M50</f>
        <v>6073178</v>
      </c>
      <c r="E6" s="6">
        <f>'rozpočet2017-2019'!N50</f>
        <v>5536101</v>
      </c>
      <c r="F6" s="6">
        <f>'rozpočet2017-2019'!O50</f>
        <v>5655603</v>
      </c>
    </row>
    <row r="7" spans="1:6" x14ac:dyDescent="0.25">
      <c r="A7" s="51"/>
    </row>
    <row r="8" spans="1:6" x14ac:dyDescent="0.25">
      <c r="A8" s="51" t="s">
        <v>2</v>
      </c>
    </row>
    <row r="9" spans="1:6" ht="34.5" customHeight="1" x14ac:dyDescent="0.25">
      <c r="A9" s="270" t="s">
        <v>177</v>
      </c>
      <c r="B9" s="270"/>
      <c r="C9" s="270"/>
      <c r="D9" s="270"/>
      <c r="E9" s="270"/>
      <c r="F9" s="270"/>
    </row>
    <row r="10" spans="1:6" x14ac:dyDescent="0.25">
      <c r="A10" s="51"/>
    </row>
    <row r="11" spans="1:6" x14ac:dyDescent="0.25">
      <c r="A11" s="51"/>
    </row>
    <row r="12" spans="1:6" x14ac:dyDescent="0.25">
      <c r="A12" s="52" t="s">
        <v>178</v>
      </c>
    </row>
    <row r="13" spans="1:6" x14ac:dyDescent="0.25">
      <c r="A13" s="51" t="s">
        <v>218</v>
      </c>
    </row>
    <row r="14" spans="1:6" x14ac:dyDescent="0.25">
      <c r="A14" s="51"/>
    </row>
    <row r="15" spans="1:6" x14ac:dyDescent="0.25">
      <c r="A15" s="40" t="s">
        <v>1</v>
      </c>
      <c r="B15" s="41">
        <v>2015</v>
      </c>
      <c r="C15" s="221" t="s">
        <v>35</v>
      </c>
      <c r="D15" s="41">
        <v>2017</v>
      </c>
      <c r="E15" s="41">
        <v>2018</v>
      </c>
      <c r="F15" s="41">
        <v>2019</v>
      </c>
    </row>
    <row r="16" spans="1:6" x14ac:dyDescent="0.25">
      <c r="A16" s="2"/>
      <c r="B16" s="138">
        <f>'rozpočet 2015'!M38</f>
        <v>1175079.28</v>
      </c>
      <c r="C16" s="6">
        <f>'rozpočet2017-2019'!L51</f>
        <v>1170143</v>
      </c>
      <c r="D16" s="6">
        <f>'rozpočet2017-2019'!M51</f>
        <v>1753891</v>
      </c>
      <c r="E16" s="6">
        <f>'rozpočet2017-2019'!N51</f>
        <v>1145870</v>
      </c>
      <c r="F16" s="6">
        <f>'rozpočet2017-2019'!O51</f>
        <v>1214622</v>
      </c>
    </row>
    <row r="17" spans="1:6" x14ac:dyDescent="0.25">
      <c r="A17" s="51"/>
    </row>
    <row r="18" spans="1:6" x14ac:dyDescent="0.25">
      <c r="A18" s="248" t="s">
        <v>8</v>
      </c>
      <c r="B18" s="248"/>
      <c r="C18" s="248"/>
      <c r="D18" s="248"/>
      <c r="E18" s="248"/>
      <c r="F18" s="248"/>
    </row>
    <row r="19" spans="1:6" ht="21" customHeight="1" x14ac:dyDescent="0.25">
      <c r="A19" s="16" t="s">
        <v>9</v>
      </c>
      <c r="B19" s="249" t="s">
        <v>179</v>
      </c>
      <c r="C19" s="249"/>
      <c r="D19" s="249"/>
      <c r="E19" s="249"/>
      <c r="F19" s="249"/>
    </row>
    <row r="20" spans="1:6" ht="21" customHeight="1" x14ac:dyDescent="0.25">
      <c r="A20" s="17" t="s">
        <v>11</v>
      </c>
      <c r="B20" s="250" t="s">
        <v>180</v>
      </c>
      <c r="C20" s="250"/>
      <c r="D20" s="250"/>
      <c r="E20" s="250"/>
      <c r="F20" s="250"/>
    </row>
    <row r="21" spans="1:6" x14ac:dyDescent="0.25">
      <c r="A21" s="18" t="s">
        <v>13</v>
      </c>
      <c r="B21" s="19" t="s">
        <v>14</v>
      </c>
      <c r="C21" s="19" t="s">
        <v>15</v>
      </c>
      <c r="D21" s="19" t="s">
        <v>16</v>
      </c>
      <c r="E21" s="19" t="s">
        <v>17</v>
      </c>
      <c r="F21" s="19" t="s">
        <v>18</v>
      </c>
    </row>
    <row r="22" spans="1:6" x14ac:dyDescent="0.25">
      <c r="A22" s="18" t="s">
        <v>19</v>
      </c>
      <c r="B22" s="19"/>
      <c r="C22" s="19"/>
      <c r="D22" s="19">
        <v>1</v>
      </c>
      <c r="E22" s="19">
        <v>1</v>
      </c>
      <c r="F22" s="19">
        <v>1</v>
      </c>
    </row>
    <row r="23" spans="1:6" x14ac:dyDescent="0.25">
      <c r="A23" s="18" t="s">
        <v>20</v>
      </c>
      <c r="B23" s="19">
        <v>6</v>
      </c>
      <c r="C23" s="19">
        <v>6</v>
      </c>
      <c r="D23" s="19"/>
      <c r="E23" s="19"/>
      <c r="F23" s="19"/>
    </row>
    <row r="24" spans="1:6" ht="30" x14ac:dyDescent="0.25">
      <c r="A24" s="17" t="s">
        <v>11</v>
      </c>
      <c r="B24" s="250" t="s">
        <v>181</v>
      </c>
      <c r="C24" s="250"/>
      <c r="D24" s="250"/>
      <c r="E24" s="250"/>
      <c r="F24" s="250"/>
    </row>
    <row r="25" spans="1:6" x14ac:dyDescent="0.25">
      <c r="A25" s="18" t="s">
        <v>13</v>
      </c>
      <c r="B25" s="19" t="s">
        <v>14</v>
      </c>
      <c r="C25" s="19" t="s">
        <v>15</v>
      </c>
      <c r="D25" s="19" t="s">
        <v>16</v>
      </c>
      <c r="E25" s="19" t="s">
        <v>17</v>
      </c>
      <c r="F25" s="19" t="s">
        <v>18</v>
      </c>
    </row>
    <row r="26" spans="1:6" x14ac:dyDescent="0.25">
      <c r="A26" s="18" t="s">
        <v>19</v>
      </c>
      <c r="B26" s="19"/>
      <c r="C26" s="19"/>
      <c r="D26" s="19">
        <v>10.5</v>
      </c>
      <c r="E26" s="19">
        <v>10.7</v>
      </c>
      <c r="F26" s="19">
        <v>11</v>
      </c>
    </row>
    <row r="27" spans="1:6" x14ac:dyDescent="0.25">
      <c r="A27" s="18" t="s">
        <v>20</v>
      </c>
      <c r="B27" s="19">
        <v>10.6</v>
      </c>
      <c r="C27" s="19">
        <v>10.199999999999999</v>
      </c>
      <c r="D27" s="19"/>
      <c r="E27" s="19"/>
      <c r="F27" s="19"/>
    </row>
    <row r="28" spans="1:6" x14ac:dyDescent="0.25">
      <c r="A28" s="51"/>
    </row>
    <row r="29" spans="1:6" x14ac:dyDescent="0.25">
      <c r="A29" s="51"/>
    </row>
    <row r="30" spans="1:6" x14ac:dyDescent="0.25">
      <c r="A30" s="51" t="s">
        <v>2</v>
      </c>
    </row>
    <row r="31" spans="1:6" ht="111" customHeight="1" x14ac:dyDescent="0.25">
      <c r="A31" s="288" t="s">
        <v>182</v>
      </c>
      <c r="B31" s="288"/>
      <c r="C31" s="288"/>
      <c r="D31" s="288"/>
      <c r="E31" s="288"/>
      <c r="F31" s="288"/>
    </row>
    <row r="32" spans="1:6" x14ac:dyDescent="0.25">
      <c r="A32" s="51"/>
    </row>
    <row r="33" spans="1:6" x14ac:dyDescent="0.25">
      <c r="A33" s="51"/>
    </row>
    <row r="35" spans="1:6" x14ac:dyDescent="0.25">
      <c r="A35" s="52" t="s">
        <v>183</v>
      </c>
    </row>
    <row r="36" spans="1:6" x14ac:dyDescent="0.25">
      <c r="A36" s="51" t="s">
        <v>218</v>
      </c>
    </row>
    <row r="37" spans="1:6" x14ac:dyDescent="0.25">
      <c r="A37" s="51"/>
    </row>
    <row r="38" spans="1:6" x14ac:dyDescent="0.25">
      <c r="A38" s="40" t="s">
        <v>1</v>
      </c>
      <c r="B38" s="41">
        <v>2015</v>
      </c>
      <c r="C38" s="221" t="s">
        <v>35</v>
      </c>
      <c r="D38" s="41">
        <v>2017</v>
      </c>
      <c r="E38" s="41">
        <v>2018</v>
      </c>
      <c r="F38" s="41">
        <v>2019</v>
      </c>
    </row>
    <row r="39" spans="1:6" x14ac:dyDescent="0.25">
      <c r="A39" s="2"/>
      <c r="B39" s="138">
        <f>'rozpočet 2015'!M39</f>
        <v>2459773.98</v>
      </c>
      <c r="C39" s="6">
        <f>'rozpočet2017-2019'!L52</f>
        <v>2460710</v>
      </c>
      <c r="D39" s="6">
        <f>'rozpočet2017-2019'!M52</f>
        <v>2396009</v>
      </c>
      <c r="E39" s="6">
        <f>'rozpočet2017-2019'!N52</f>
        <v>2432077</v>
      </c>
      <c r="F39" s="6">
        <f>'rozpočet2017-2019'!O52</f>
        <v>2415241</v>
      </c>
    </row>
    <row r="40" spans="1:6" x14ac:dyDescent="0.25">
      <c r="A40" s="51"/>
    </row>
    <row r="41" spans="1:6" ht="17.25" customHeight="1" x14ac:dyDescent="0.25">
      <c r="A41" s="248" t="s">
        <v>8</v>
      </c>
      <c r="B41" s="248"/>
      <c r="C41" s="248"/>
      <c r="D41" s="248"/>
      <c r="E41" s="248"/>
      <c r="F41" s="248"/>
    </row>
    <row r="42" spans="1:6" ht="17.25" customHeight="1" x14ac:dyDescent="0.25">
      <c r="A42" s="16" t="s">
        <v>9</v>
      </c>
      <c r="B42" s="249" t="s">
        <v>184</v>
      </c>
      <c r="C42" s="249"/>
      <c r="D42" s="249"/>
      <c r="E42" s="249"/>
      <c r="F42" s="249"/>
    </row>
    <row r="43" spans="1:6" ht="17.25" customHeight="1" x14ac:dyDescent="0.25">
      <c r="A43" s="17" t="s">
        <v>11</v>
      </c>
      <c r="B43" s="250" t="s">
        <v>180</v>
      </c>
      <c r="C43" s="250"/>
      <c r="D43" s="250"/>
      <c r="E43" s="250"/>
      <c r="F43" s="250"/>
    </row>
    <row r="44" spans="1:6" x14ac:dyDescent="0.25">
      <c r="A44" s="18" t="s">
        <v>13</v>
      </c>
      <c r="B44" s="19" t="s">
        <v>14</v>
      </c>
      <c r="C44" s="19" t="s">
        <v>15</v>
      </c>
      <c r="D44" s="19" t="s">
        <v>16</v>
      </c>
      <c r="E44" s="19" t="s">
        <v>17</v>
      </c>
      <c r="F44" s="19" t="s">
        <v>18</v>
      </c>
    </row>
    <row r="45" spans="1:6" x14ac:dyDescent="0.25">
      <c r="A45" s="18" t="s">
        <v>19</v>
      </c>
      <c r="B45" s="19"/>
      <c r="C45" s="19"/>
      <c r="D45" s="19">
        <v>3</v>
      </c>
      <c r="E45" s="19">
        <v>3</v>
      </c>
      <c r="F45" s="19">
        <v>3</v>
      </c>
    </row>
    <row r="46" spans="1:6" x14ac:dyDescent="0.25">
      <c r="A46" s="18" t="s">
        <v>20</v>
      </c>
      <c r="B46" s="19">
        <v>3</v>
      </c>
      <c r="C46" s="19">
        <v>3</v>
      </c>
      <c r="D46" s="19"/>
      <c r="E46" s="19"/>
      <c r="F46" s="19"/>
    </row>
    <row r="47" spans="1:6" ht="18.75" customHeight="1" x14ac:dyDescent="0.25">
      <c r="A47" s="17" t="s">
        <v>11</v>
      </c>
      <c r="B47" s="250" t="s">
        <v>181</v>
      </c>
      <c r="C47" s="250"/>
      <c r="D47" s="250"/>
      <c r="E47" s="250"/>
      <c r="F47" s="250"/>
    </row>
    <row r="48" spans="1:6" x14ac:dyDescent="0.25">
      <c r="A48" s="18" t="s">
        <v>13</v>
      </c>
      <c r="B48" s="19" t="s">
        <v>14</v>
      </c>
      <c r="C48" s="19" t="s">
        <v>15</v>
      </c>
      <c r="D48" s="19" t="s">
        <v>16</v>
      </c>
      <c r="E48" s="19" t="s">
        <v>17</v>
      </c>
      <c r="F48" s="19" t="s">
        <v>18</v>
      </c>
    </row>
    <row r="49" spans="1:8" x14ac:dyDescent="0.25">
      <c r="A49" s="18" t="s">
        <v>19</v>
      </c>
      <c r="B49" s="19"/>
      <c r="C49" s="19"/>
      <c r="D49" s="19">
        <v>15.8</v>
      </c>
      <c r="E49" s="19">
        <v>15.8</v>
      </c>
      <c r="F49" s="19">
        <v>15.8</v>
      </c>
    </row>
    <row r="50" spans="1:8" x14ac:dyDescent="0.25">
      <c r="A50" s="18" t="s">
        <v>20</v>
      </c>
      <c r="B50" s="19">
        <v>16.09</v>
      </c>
      <c r="C50" s="19">
        <v>15.6</v>
      </c>
      <c r="D50" s="19"/>
      <c r="E50" s="19"/>
      <c r="F50" s="19"/>
    </row>
    <row r="51" spans="1:8" ht="21" customHeight="1" x14ac:dyDescent="0.25">
      <c r="A51" s="17" t="s">
        <v>11</v>
      </c>
      <c r="B51" s="250" t="s">
        <v>185</v>
      </c>
      <c r="C51" s="250"/>
      <c r="D51" s="250"/>
      <c r="E51" s="250"/>
      <c r="F51" s="250"/>
    </row>
    <row r="52" spans="1:8" x14ac:dyDescent="0.25">
      <c r="A52" s="18" t="s">
        <v>13</v>
      </c>
      <c r="B52" s="19" t="s">
        <v>14</v>
      </c>
      <c r="C52" s="19" t="s">
        <v>15</v>
      </c>
      <c r="D52" s="19" t="s">
        <v>16</v>
      </c>
      <c r="E52" s="19" t="s">
        <v>17</v>
      </c>
      <c r="F52" s="19" t="s">
        <v>18</v>
      </c>
    </row>
    <row r="53" spans="1:8" x14ac:dyDescent="0.25">
      <c r="A53" s="18" t="s">
        <v>19</v>
      </c>
      <c r="B53" s="19"/>
      <c r="C53" s="19"/>
      <c r="D53" s="19">
        <v>0.25</v>
      </c>
      <c r="E53" s="19">
        <v>0.24</v>
      </c>
      <c r="F53" s="19">
        <v>0.24</v>
      </c>
    </row>
    <row r="54" spans="1:8" x14ac:dyDescent="0.25">
      <c r="A54" s="18" t="s">
        <v>20</v>
      </c>
      <c r="B54" s="19">
        <v>0.25</v>
      </c>
      <c r="C54" s="19">
        <v>0.25</v>
      </c>
      <c r="D54" s="19"/>
      <c r="E54" s="19"/>
      <c r="F54" s="19"/>
    </row>
    <row r="55" spans="1:8" x14ac:dyDescent="0.25">
      <c r="A55" s="51"/>
    </row>
    <row r="56" spans="1:8" x14ac:dyDescent="0.25">
      <c r="A56" s="51" t="s">
        <v>2</v>
      </c>
    </row>
    <row r="57" spans="1:8" ht="99" customHeight="1" x14ac:dyDescent="0.25">
      <c r="A57" s="287" t="s">
        <v>303</v>
      </c>
      <c r="B57" s="287"/>
      <c r="C57" s="287"/>
      <c r="D57" s="287"/>
      <c r="E57" s="287"/>
      <c r="F57" s="287"/>
    </row>
    <row r="58" spans="1:8" x14ac:dyDescent="0.25">
      <c r="A58" s="53"/>
    </row>
    <row r="59" spans="1:8" x14ac:dyDescent="0.25">
      <c r="A59" s="51"/>
    </row>
    <row r="60" spans="1:8" x14ac:dyDescent="0.25">
      <c r="A60" s="51"/>
    </row>
    <row r="61" spans="1:8" x14ac:dyDescent="0.25">
      <c r="A61" s="52" t="s">
        <v>186</v>
      </c>
    </row>
    <row r="62" spans="1:8" x14ac:dyDescent="0.25">
      <c r="A62" s="51" t="s">
        <v>218</v>
      </c>
    </row>
    <row r="63" spans="1:8" x14ac:dyDescent="0.25">
      <c r="A63" s="51"/>
    </row>
    <row r="64" spans="1:8" x14ac:dyDescent="0.25">
      <c r="A64" s="65" t="s">
        <v>1</v>
      </c>
      <c r="B64" s="66">
        <v>2015</v>
      </c>
      <c r="C64" s="222" t="s">
        <v>35</v>
      </c>
      <c r="D64" s="66">
        <v>2017</v>
      </c>
      <c r="E64" s="66">
        <v>2018</v>
      </c>
      <c r="F64" s="66">
        <v>2019</v>
      </c>
      <c r="G64" s="59"/>
      <c r="H64" s="59"/>
    </row>
    <row r="65" spans="1:6" x14ac:dyDescent="0.25">
      <c r="A65" s="67"/>
      <c r="B65" s="139">
        <f>'rozpočet 2015'!M40</f>
        <v>644882.98</v>
      </c>
      <c r="C65" s="68">
        <f>'rozpočet2017-2019'!L53</f>
        <v>659711</v>
      </c>
      <c r="D65" s="68">
        <f>'rozpočet2017-2019'!M53</f>
        <v>699186</v>
      </c>
      <c r="E65" s="68">
        <f>'rozpočet2017-2019'!N53</f>
        <v>709123</v>
      </c>
      <c r="F65" s="68">
        <f>'rozpočet2017-2019'!O53</f>
        <v>744579</v>
      </c>
    </row>
    <row r="66" spans="1:6" x14ac:dyDescent="0.25">
      <c r="A66" s="69"/>
      <c r="B66" s="70"/>
      <c r="C66" s="70"/>
      <c r="D66" s="71"/>
      <c r="E66" s="71"/>
      <c r="F66" s="71"/>
    </row>
    <row r="67" spans="1:6" ht="15" customHeight="1" x14ac:dyDescent="0.25">
      <c r="A67" s="248" t="s">
        <v>8</v>
      </c>
      <c r="B67" s="248"/>
      <c r="C67" s="248"/>
      <c r="D67" s="248"/>
      <c r="E67" s="248"/>
      <c r="F67" s="248"/>
    </row>
    <row r="68" spans="1:6" ht="18.75" customHeight="1" x14ac:dyDescent="0.25">
      <c r="A68" s="16" t="s">
        <v>9</v>
      </c>
      <c r="B68" s="249" t="s">
        <v>187</v>
      </c>
      <c r="C68" s="249"/>
      <c r="D68" s="249"/>
      <c r="E68" s="249"/>
      <c r="F68" s="249"/>
    </row>
    <row r="69" spans="1:6" ht="18.75" customHeight="1" x14ac:dyDescent="0.25">
      <c r="A69" s="17" t="s">
        <v>11</v>
      </c>
      <c r="B69" s="250" t="s">
        <v>188</v>
      </c>
      <c r="C69" s="250"/>
      <c r="D69" s="250"/>
      <c r="E69" s="250"/>
      <c r="F69" s="250"/>
    </row>
    <row r="70" spans="1:6" ht="15" customHeight="1" x14ac:dyDescent="0.25">
      <c r="A70" s="18" t="s">
        <v>13</v>
      </c>
      <c r="B70" s="19" t="s">
        <v>14</v>
      </c>
      <c r="C70" s="19" t="s">
        <v>15</v>
      </c>
      <c r="D70" s="19" t="s">
        <v>16</v>
      </c>
      <c r="E70" s="19" t="s">
        <v>17</v>
      </c>
      <c r="F70" s="19" t="s">
        <v>18</v>
      </c>
    </row>
    <row r="71" spans="1:6" ht="15" customHeight="1" x14ac:dyDescent="0.25">
      <c r="A71" s="18" t="s">
        <v>19</v>
      </c>
      <c r="B71" s="19"/>
      <c r="C71" s="19"/>
      <c r="D71" s="19">
        <v>4</v>
      </c>
      <c r="E71" s="19">
        <v>4</v>
      </c>
      <c r="F71" s="19">
        <v>4</v>
      </c>
    </row>
    <row r="72" spans="1:6" ht="15" customHeight="1" x14ac:dyDescent="0.25">
      <c r="A72" s="18" t="s">
        <v>20</v>
      </c>
      <c r="B72" s="19">
        <v>4</v>
      </c>
      <c r="C72" s="19">
        <v>4</v>
      </c>
      <c r="D72" s="19"/>
      <c r="E72" s="19"/>
      <c r="F72" s="19"/>
    </row>
    <row r="73" spans="1:6" ht="18" customHeight="1" x14ac:dyDescent="0.25">
      <c r="A73" s="17" t="s">
        <v>11</v>
      </c>
      <c r="B73" s="250" t="s">
        <v>189</v>
      </c>
      <c r="C73" s="250"/>
      <c r="D73" s="250"/>
      <c r="E73" s="250"/>
      <c r="F73" s="250"/>
    </row>
    <row r="74" spans="1:6" ht="15" customHeight="1" x14ac:dyDescent="0.25">
      <c r="A74" s="18" t="s">
        <v>13</v>
      </c>
      <c r="B74" s="19" t="s">
        <v>14</v>
      </c>
      <c r="C74" s="19" t="s">
        <v>15</v>
      </c>
      <c r="D74" s="19" t="s">
        <v>16</v>
      </c>
      <c r="E74" s="19" t="s">
        <v>17</v>
      </c>
      <c r="F74" s="19" t="s">
        <v>18</v>
      </c>
    </row>
    <row r="75" spans="1:6" ht="15" customHeight="1" x14ac:dyDescent="0.25">
      <c r="A75" s="18" t="s">
        <v>19</v>
      </c>
      <c r="B75" s="19"/>
      <c r="C75" s="19"/>
      <c r="D75" s="19">
        <v>980</v>
      </c>
      <c r="E75" s="19">
        <v>980</v>
      </c>
      <c r="F75" s="19">
        <v>980</v>
      </c>
    </row>
    <row r="76" spans="1:6" ht="15" customHeight="1" x14ac:dyDescent="0.25">
      <c r="A76" s="18" t="s">
        <v>20</v>
      </c>
      <c r="B76" s="19">
        <v>978</v>
      </c>
      <c r="C76" s="19">
        <v>978</v>
      </c>
      <c r="D76" s="19"/>
      <c r="E76" s="19"/>
      <c r="F76" s="19"/>
    </row>
    <row r="77" spans="1:6" ht="18" customHeight="1" x14ac:dyDescent="0.25">
      <c r="A77" s="16" t="s">
        <v>9</v>
      </c>
      <c r="B77" s="249" t="s">
        <v>190</v>
      </c>
      <c r="C77" s="249"/>
      <c r="D77" s="249"/>
      <c r="E77" s="249"/>
      <c r="F77" s="249"/>
    </row>
    <row r="78" spans="1:6" ht="18" customHeight="1" x14ac:dyDescent="0.25">
      <c r="A78" s="17" t="s">
        <v>11</v>
      </c>
      <c r="B78" s="250" t="s">
        <v>191</v>
      </c>
      <c r="C78" s="250"/>
      <c r="D78" s="250"/>
      <c r="E78" s="250"/>
      <c r="F78" s="250"/>
    </row>
    <row r="79" spans="1:6" ht="15" customHeight="1" x14ac:dyDescent="0.25">
      <c r="A79" s="18" t="s">
        <v>13</v>
      </c>
      <c r="B79" s="19" t="s">
        <v>14</v>
      </c>
      <c r="C79" s="19" t="s">
        <v>15</v>
      </c>
      <c r="D79" s="19" t="s">
        <v>16</v>
      </c>
      <c r="E79" s="19" t="s">
        <v>17</v>
      </c>
      <c r="F79" s="19" t="s">
        <v>18</v>
      </c>
    </row>
    <row r="80" spans="1:6" ht="15" customHeight="1" x14ac:dyDescent="0.25">
      <c r="A80" s="18" t="s">
        <v>19</v>
      </c>
      <c r="B80" s="19"/>
      <c r="C80" s="19"/>
      <c r="D80" s="19">
        <v>90</v>
      </c>
      <c r="E80" s="19">
        <v>90</v>
      </c>
      <c r="F80" s="19">
        <v>90</v>
      </c>
    </row>
    <row r="81" spans="1:6" ht="15" customHeight="1" x14ac:dyDescent="0.25">
      <c r="A81" s="18" t="s">
        <v>20</v>
      </c>
      <c r="B81" s="19">
        <v>87</v>
      </c>
      <c r="C81" s="19">
        <v>90</v>
      </c>
      <c r="D81" s="19"/>
      <c r="E81" s="19"/>
      <c r="F81" s="19"/>
    </row>
    <row r="82" spans="1:6" ht="18.75" customHeight="1" x14ac:dyDescent="0.25">
      <c r="A82" s="17" t="s">
        <v>11</v>
      </c>
      <c r="B82" s="250" t="s">
        <v>192</v>
      </c>
      <c r="C82" s="250"/>
      <c r="D82" s="250"/>
      <c r="E82" s="250"/>
      <c r="F82" s="250"/>
    </row>
    <row r="83" spans="1:6" ht="18.75" customHeight="1" x14ac:dyDescent="0.25">
      <c r="A83" s="18" t="s">
        <v>13</v>
      </c>
      <c r="B83" s="19" t="s">
        <v>14</v>
      </c>
      <c r="C83" s="19" t="s">
        <v>15</v>
      </c>
      <c r="D83" s="19" t="s">
        <v>16</v>
      </c>
      <c r="E83" s="19" t="s">
        <v>17</v>
      </c>
      <c r="F83" s="19" t="s">
        <v>18</v>
      </c>
    </row>
    <row r="84" spans="1:6" ht="15" customHeight="1" x14ac:dyDescent="0.25">
      <c r="A84" s="18" t="s">
        <v>19</v>
      </c>
      <c r="B84" s="19"/>
      <c r="C84" s="19"/>
      <c r="D84" s="19">
        <v>60</v>
      </c>
      <c r="E84" s="19">
        <v>60</v>
      </c>
      <c r="F84" s="19">
        <v>60</v>
      </c>
    </row>
    <row r="85" spans="1:6" ht="15" customHeight="1" x14ac:dyDescent="0.25">
      <c r="A85" s="18" t="s">
        <v>20</v>
      </c>
      <c r="B85" s="19">
        <v>58</v>
      </c>
      <c r="C85" s="19">
        <v>60</v>
      </c>
      <c r="D85" s="19"/>
      <c r="E85" s="19"/>
      <c r="F85" s="19"/>
    </row>
    <row r="86" spans="1:6" x14ac:dyDescent="0.25">
      <c r="A86" s="69"/>
      <c r="B86" s="70"/>
      <c r="C86" s="70"/>
      <c r="D86" s="71"/>
      <c r="E86" s="71"/>
      <c r="F86" s="71"/>
    </row>
    <row r="87" spans="1:6" x14ac:dyDescent="0.25">
      <c r="A87" s="51"/>
    </row>
    <row r="88" spans="1:6" x14ac:dyDescent="0.25">
      <c r="A88" s="51" t="s">
        <v>2</v>
      </c>
    </row>
    <row r="89" spans="1:6" ht="66.75" customHeight="1" x14ac:dyDescent="0.25">
      <c r="A89" s="287" t="s">
        <v>193</v>
      </c>
      <c r="B89" s="287"/>
      <c r="C89" s="287"/>
      <c r="D89" s="287"/>
      <c r="E89" s="287"/>
      <c r="F89" s="287"/>
    </row>
    <row r="90" spans="1:6" x14ac:dyDescent="0.25">
      <c r="A90" s="51"/>
    </row>
    <row r="91" spans="1:6" x14ac:dyDescent="0.25">
      <c r="A91" s="51"/>
    </row>
    <row r="92" spans="1:6" x14ac:dyDescent="0.25">
      <c r="A92" s="52" t="s">
        <v>194</v>
      </c>
    </row>
    <row r="93" spans="1:6" x14ac:dyDescent="0.25">
      <c r="A93" s="51" t="s">
        <v>218</v>
      </c>
    </row>
    <row r="94" spans="1:6" x14ac:dyDescent="0.25">
      <c r="A94" s="51"/>
    </row>
    <row r="95" spans="1:6" x14ac:dyDescent="0.25">
      <c r="A95" s="40" t="s">
        <v>1</v>
      </c>
      <c r="B95" s="41">
        <v>2015</v>
      </c>
      <c r="C95" s="221" t="s">
        <v>35</v>
      </c>
      <c r="D95" s="41">
        <v>2017</v>
      </c>
      <c r="E95" s="41">
        <v>2018</v>
      </c>
      <c r="F95" s="41">
        <v>2019</v>
      </c>
    </row>
    <row r="96" spans="1:6" x14ac:dyDescent="0.25">
      <c r="A96" s="2"/>
      <c r="B96" s="138">
        <f>'rozpočet 2015'!M41</f>
        <v>315548.03000000003</v>
      </c>
      <c r="C96" s="6">
        <f>'rozpočet2017-2019'!L54</f>
        <v>351950</v>
      </c>
      <c r="D96" s="6">
        <f>'rozpočet2017-2019'!M54</f>
        <v>386719</v>
      </c>
      <c r="E96" s="6">
        <f>'rozpočet2017-2019'!N54</f>
        <v>394453</v>
      </c>
      <c r="F96" s="6">
        <f>'rozpočet2017-2019'!O54</f>
        <v>397577</v>
      </c>
    </row>
    <row r="97" spans="1:6" x14ac:dyDescent="0.25">
      <c r="A97" s="51"/>
    </row>
    <row r="98" spans="1:6" x14ac:dyDescent="0.25">
      <c r="A98" s="51"/>
    </row>
    <row r="99" spans="1:6" x14ac:dyDescent="0.25">
      <c r="A99" s="52" t="s">
        <v>195</v>
      </c>
    </row>
    <row r="100" spans="1:6" x14ac:dyDescent="0.25">
      <c r="A100" s="51" t="s">
        <v>218</v>
      </c>
    </row>
    <row r="101" spans="1:6" x14ac:dyDescent="0.25">
      <c r="A101" s="51"/>
    </row>
    <row r="102" spans="1:6" x14ac:dyDescent="0.25">
      <c r="A102" s="40" t="s">
        <v>1</v>
      </c>
      <c r="B102" s="41">
        <v>2015</v>
      </c>
      <c r="C102" s="221" t="s">
        <v>35</v>
      </c>
      <c r="D102" s="41">
        <v>2017</v>
      </c>
      <c r="E102" s="41">
        <v>2018</v>
      </c>
      <c r="F102" s="41">
        <v>2019</v>
      </c>
    </row>
    <row r="103" spans="1:6" x14ac:dyDescent="0.25">
      <c r="A103" s="2"/>
      <c r="B103" s="138">
        <f>'rozpočet 2015'!M42</f>
        <v>135653.89000000001</v>
      </c>
      <c r="C103" s="6">
        <f>'rozpočet2017-2019'!L55</f>
        <v>157703</v>
      </c>
      <c r="D103" s="6">
        <f>'rozpočet2017-2019'!M55</f>
        <v>170673</v>
      </c>
      <c r="E103" s="6">
        <f>'rozpočet2017-2019'!N55</f>
        <v>174086</v>
      </c>
      <c r="F103" s="6">
        <f>'rozpočet2017-2019'!O55</f>
        <v>174086</v>
      </c>
    </row>
    <row r="104" spans="1:6" x14ac:dyDescent="0.25">
      <c r="A104" s="51"/>
    </row>
    <row r="105" spans="1:6" x14ac:dyDescent="0.25">
      <c r="A105" s="248" t="s">
        <v>8</v>
      </c>
      <c r="B105" s="248"/>
      <c r="C105" s="248"/>
      <c r="D105" s="248"/>
      <c r="E105" s="248"/>
      <c r="F105" s="248"/>
    </row>
    <row r="106" spans="1:6" ht="18" customHeight="1" x14ac:dyDescent="0.25">
      <c r="A106" s="16" t="s">
        <v>9</v>
      </c>
      <c r="B106" s="249" t="s">
        <v>196</v>
      </c>
      <c r="C106" s="249"/>
      <c r="D106" s="249"/>
      <c r="E106" s="249"/>
      <c r="F106" s="249"/>
    </row>
    <row r="107" spans="1:6" ht="18" customHeight="1" x14ac:dyDescent="0.25">
      <c r="A107" s="17" t="s">
        <v>11</v>
      </c>
      <c r="B107" s="250" t="s">
        <v>197</v>
      </c>
      <c r="C107" s="250"/>
      <c r="D107" s="250"/>
      <c r="E107" s="250"/>
      <c r="F107" s="250"/>
    </row>
    <row r="108" spans="1:6" x14ac:dyDescent="0.25">
      <c r="A108" s="18" t="s">
        <v>13</v>
      </c>
      <c r="B108" s="19" t="s">
        <v>14</v>
      </c>
      <c r="C108" s="19" t="s">
        <v>15</v>
      </c>
      <c r="D108" s="19" t="s">
        <v>16</v>
      </c>
      <c r="E108" s="19" t="s">
        <v>17</v>
      </c>
      <c r="F108" s="19" t="s">
        <v>18</v>
      </c>
    </row>
    <row r="109" spans="1:6" x14ac:dyDescent="0.25">
      <c r="A109" s="18" t="s">
        <v>19</v>
      </c>
      <c r="B109" s="19"/>
      <c r="C109" s="19"/>
      <c r="D109" s="19">
        <v>840</v>
      </c>
      <c r="E109" s="19">
        <v>850</v>
      </c>
      <c r="F109" s="19">
        <v>850</v>
      </c>
    </row>
    <row r="110" spans="1:6" x14ac:dyDescent="0.25">
      <c r="A110" s="18" t="s">
        <v>20</v>
      </c>
      <c r="B110" s="19">
        <v>687</v>
      </c>
      <c r="C110" s="19">
        <v>840</v>
      </c>
      <c r="D110" s="19"/>
      <c r="E110" s="19"/>
      <c r="F110" s="19"/>
    </row>
    <row r="111" spans="1:6" x14ac:dyDescent="0.25">
      <c r="A111" s="51"/>
    </row>
    <row r="112" spans="1:6" x14ac:dyDescent="0.25">
      <c r="A112" s="51" t="s">
        <v>2</v>
      </c>
    </row>
    <row r="113" spans="1:6" ht="46.5" customHeight="1" x14ac:dyDescent="0.25">
      <c r="A113" s="287" t="s">
        <v>574</v>
      </c>
      <c r="B113" s="287"/>
      <c r="C113" s="287"/>
      <c r="D113" s="287"/>
      <c r="E113" s="287"/>
      <c r="F113" s="287"/>
    </row>
    <row r="114" spans="1:6" x14ac:dyDescent="0.25">
      <c r="A114" s="51"/>
    </row>
    <row r="115" spans="1:6" x14ac:dyDescent="0.25">
      <c r="A115" s="51"/>
    </row>
    <row r="116" spans="1:6" x14ac:dyDescent="0.25">
      <c r="A116" s="52" t="s">
        <v>198</v>
      </c>
    </row>
    <row r="117" spans="1:6" x14ac:dyDescent="0.25">
      <c r="A117" s="51" t="s">
        <v>218</v>
      </c>
    </row>
    <row r="118" spans="1:6" x14ac:dyDescent="0.25">
      <c r="A118" s="51"/>
    </row>
    <row r="119" spans="1:6" x14ac:dyDescent="0.25">
      <c r="A119" s="40" t="s">
        <v>1</v>
      </c>
      <c r="B119" s="41">
        <v>2015</v>
      </c>
      <c r="C119" s="221" t="s">
        <v>35</v>
      </c>
      <c r="D119" s="41">
        <v>2017</v>
      </c>
      <c r="E119" s="41">
        <v>2018</v>
      </c>
      <c r="F119" s="41">
        <v>2019</v>
      </c>
    </row>
    <row r="120" spans="1:6" x14ac:dyDescent="0.25">
      <c r="A120" s="2"/>
      <c r="B120" s="138">
        <f>'rozpočet 2015'!M43</f>
        <v>179894.14</v>
      </c>
      <c r="C120" s="6">
        <f>'rozpočet2017-2019'!L56</f>
        <v>194247</v>
      </c>
      <c r="D120" s="6">
        <f>'rozpočet2017-2019'!M56</f>
        <v>216046</v>
      </c>
      <c r="E120" s="6">
        <f>'rozpočet2017-2019'!N56</f>
        <v>220367</v>
      </c>
      <c r="F120" s="6">
        <f>'rozpočet2017-2019'!O56</f>
        <v>223491</v>
      </c>
    </row>
    <row r="121" spans="1:6" x14ac:dyDescent="0.25">
      <c r="A121" s="51"/>
    </row>
    <row r="122" spans="1:6" x14ac:dyDescent="0.25">
      <c r="A122" s="248" t="s">
        <v>8</v>
      </c>
      <c r="B122" s="248"/>
      <c r="C122" s="248"/>
      <c r="D122" s="248"/>
      <c r="E122" s="248"/>
      <c r="F122" s="248"/>
    </row>
    <row r="123" spans="1:6" x14ac:dyDescent="0.25">
      <c r="A123" s="16" t="s">
        <v>9</v>
      </c>
      <c r="B123" s="249" t="s">
        <v>199</v>
      </c>
      <c r="C123" s="249"/>
      <c r="D123" s="249"/>
      <c r="E123" s="249"/>
      <c r="F123" s="249"/>
    </row>
    <row r="124" spans="1:6" ht="30" x14ac:dyDescent="0.25">
      <c r="A124" s="17" t="s">
        <v>11</v>
      </c>
      <c r="B124" s="250" t="s">
        <v>200</v>
      </c>
      <c r="C124" s="250"/>
      <c r="D124" s="250"/>
      <c r="E124" s="250"/>
      <c r="F124" s="250"/>
    </row>
    <row r="125" spans="1:6" x14ac:dyDescent="0.25">
      <c r="A125" s="18" t="s">
        <v>13</v>
      </c>
      <c r="B125" s="19" t="s">
        <v>14</v>
      </c>
      <c r="C125" s="19" t="s">
        <v>15</v>
      </c>
      <c r="D125" s="19" t="s">
        <v>16</v>
      </c>
      <c r="E125" s="19" t="s">
        <v>17</v>
      </c>
      <c r="F125" s="19" t="s">
        <v>18</v>
      </c>
    </row>
    <row r="126" spans="1:6" x14ac:dyDescent="0.25">
      <c r="A126" s="18" t="s">
        <v>19</v>
      </c>
      <c r="B126" s="19"/>
      <c r="C126" s="19"/>
      <c r="D126" s="19">
        <v>300</v>
      </c>
      <c r="E126" s="19">
        <v>300</v>
      </c>
      <c r="F126" s="19">
        <v>300</v>
      </c>
    </row>
    <row r="127" spans="1:6" x14ac:dyDescent="0.25">
      <c r="A127" s="18" t="s">
        <v>20</v>
      </c>
      <c r="B127" s="19">
        <v>300</v>
      </c>
      <c r="C127" s="19">
        <v>300</v>
      </c>
      <c r="D127" s="19"/>
      <c r="E127" s="19"/>
      <c r="F127" s="19"/>
    </row>
    <row r="128" spans="1:6" ht="30" x14ac:dyDescent="0.25">
      <c r="A128" s="17" t="s">
        <v>11</v>
      </c>
      <c r="B128" s="250" t="s">
        <v>201</v>
      </c>
      <c r="C128" s="250"/>
      <c r="D128" s="250"/>
      <c r="E128" s="250"/>
      <c r="F128" s="250"/>
    </row>
    <row r="129" spans="1:6" x14ac:dyDescent="0.25">
      <c r="A129" s="18" t="s">
        <v>13</v>
      </c>
      <c r="B129" s="19" t="s">
        <v>14</v>
      </c>
      <c r="C129" s="19" t="s">
        <v>15</v>
      </c>
      <c r="D129" s="19" t="s">
        <v>16</v>
      </c>
      <c r="E129" s="19" t="s">
        <v>17</v>
      </c>
      <c r="F129" s="19" t="s">
        <v>18</v>
      </c>
    </row>
    <row r="130" spans="1:6" x14ac:dyDescent="0.25">
      <c r="A130" s="18" t="s">
        <v>19</v>
      </c>
      <c r="B130" s="19"/>
      <c r="C130" s="19"/>
      <c r="D130" s="19" t="s">
        <v>101</v>
      </c>
      <c r="E130" s="19" t="s">
        <v>101</v>
      </c>
      <c r="F130" s="19" t="s">
        <v>101</v>
      </c>
    </row>
    <row r="131" spans="1:6" x14ac:dyDescent="0.25">
      <c r="A131" s="18" t="s">
        <v>20</v>
      </c>
      <c r="B131" s="19" t="s">
        <v>101</v>
      </c>
      <c r="C131" s="19" t="s">
        <v>101</v>
      </c>
      <c r="D131" s="19"/>
      <c r="E131" s="19"/>
      <c r="F131" s="19"/>
    </row>
    <row r="132" spans="1:6" x14ac:dyDescent="0.25">
      <c r="A132" s="51"/>
    </row>
    <row r="133" spans="1:6" x14ac:dyDescent="0.25">
      <c r="A133" s="51" t="s">
        <v>2</v>
      </c>
    </row>
    <row r="134" spans="1:6" ht="63" customHeight="1" x14ac:dyDescent="0.25">
      <c r="A134" s="287" t="s">
        <v>202</v>
      </c>
      <c r="B134" s="287"/>
      <c r="C134" s="287"/>
      <c r="D134" s="287"/>
      <c r="E134" s="287"/>
      <c r="F134" s="287"/>
    </row>
    <row r="135" spans="1:6" x14ac:dyDescent="0.25">
      <c r="A135" s="51"/>
    </row>
    <row r="136" spans="1:6" x14ac:dyDescent="0.25">
      <c r="A136" s="51"/>
    </row>
    <row r="138" spans="1:6" x14ac:dyDescent="0.25">
      <c r="A138" s="52" t="s">
        <v>203</v>
      </c>
    </row>
    <row r="139" spans="1:6" x14ac:dyDescent="0.25">
      <c r="A139" s="51" t="s">
        <v>218</v>
      </c>
    </row>
    <row r="140" spans="1:6" x14ac:dyDescent="0.25">
      <c r="A140" s="51"/>
    </row>
    <row r="141" spans="1:6" x14ac:dyDescent="0.25">
      <c r="A141" s="40" t="s">
        <v>1</v>
      </c>
      <c r="B141" s="41">
        <v>2015</v>
      </c>
      <c r="C141" s="221" t="s">
        <v>35</v>
      </c>
      <c r="D141" s="41">
        <v>2017</v>
      </c>
      <c r="E141" s="41">
        <v>2018</v>
      </c>
      <c r="F141" s="41">
        <v>2019</v>
      </c>
    </row>
    <row r="142" spans="1:6" x14ac:dyDescent="0.25">
      <c r="A142" s="2"/>
      <c r="B142" s="138">
        <f>'rozpočet 2015'!M44</f>
        <v>227359.05</v>
      </c>
      <c r="C142" s="6">
        <f>'rozpočet2017-2019'!L57</f>
        <v>231641</v>
      </c>
      <c r="D142" s="6">
        <f>'rozpočet2017-2019'!M57</f>
        <v>249250</v>
      </c>
      <c r="E142" s="6">
        <f>'rozpočet2017-2019'!N57</f>
        <v>254235</v>
      </c>
      <c r="F142" s="6">
        <f>'rozpočet2017-2019'!O57</f>
        <v>270760</v>
      </c>
    </row>
    <row r="143" spans="1:6" x14ac:dyDescent="0.25">
      <c r="A143" s="51"/>
    </row>
    <row r="144" spans="1:6" ht="19.5" customHeight="1" x14ac:dyDescent="0.25">
      <c r="A144" s="248" t="s">
        <v>8</v>
      </c>
      <c r="B144" s="248"/>
      <c r="C144" s="248"/>
      <c r="D144" s="248"/>
      <c r="E144" s="248"/>
      <c r="F144" s="248"/>
    </row>
    <row r="145" spans="1:6" ht="19.5" customHeight="1" x14ac:dyDescent="0.25">
      <c r="A145" s="16" t="s">
        <v>9</v>
      </c>
      <c r="B145" s="249" t="s">
        <v>204</v>
      </c>
      <c r="C145" s="249"/>
      <c r="D145" s="249"/>
      <c r="E145" s="249"/>
      <c r="F145" s="249"/>
    </row>
    <row r="146" spans="1:6" ht="30" x14ac:dyDescent="0.25">
      <c r="A146" s="17" t="s">
        <v>11</v>
      </c>
      <c r="B146" s="250" t="s">
        <v>180</v>
      </c>
      <c r="C146" s="250"/>
      <c r="D146" s="250"/>
      <c r="E146" s="250"/>
      <c r="F146" s="250"/>
    </row>
    <row r="147" spans="1:6" x14ac:dyDescent="0.25">
      <c r="A147" s="18" t="s">
        <v>13</v>
      </c>
      <c r="B147" s="19" t="s">
        <v>14</v>
      </c>
      <c r="C147" s="19" t="s">
        <v>15</v>
      </c>
      <c r="D147" s="19" t="s">
        <v>16</v>
      </c>
      <c r="E147" s="19" t="s">
        <v>17</v>
      </c>
      <c r="F147" s="19" t="s">
        <v>18</v>
      </c>
    </row>
    <row r="148" spans="1:6" x14ac:dyDescent="0.25">
      <c r="A148" s="18" t="s">
        <v>19</v>
      </c>
      <c r="B148" s="19"/>
      <c r="C148" s="19"/>
      <c r="D148" s="19">
        <v>3</v>
      </c>
      <c r="E148" s="19">
        <v>3</v>
      </c>
      <c r="F148" s="19">
        <v>3</v>
      </c>
    </row>
    <row r="149" spans="1:6" x14ac:dyDescent="0.25">
      <c r="A149" s="18" t="s">
        <v>20</v>
      </c>
      <c r="B149" s="19">
        <v>3</v>
      </c>
      <c r="C149" s="19">
        <v>3</v>
      </c>
      <c r="D149" s="19"/>
      <c r="E149" s="19"/>
      <c r="F149" s="19"/>
    </row>
    <row r="150" spans="1:6" ht="30" x14ac:dyDescent="0.25">
      <c r="A150" s="17" t="s">
        <v>11</v>
      </c>
      <c r="B150" s="250" t="s">
        <v>205</v>
      </c>
      <c r="C150" s="250"/>
      <c r="D150" s="250"/>
      <c r="E150" s="250"/>
      <c r="F150" s="250"/>
    </row>
    <row r="151" spans="1:6" x14ac:dyDescent="0.25">
      <c r="A151" s="18" t="s">
        <v>13</v>
      </c>
      <c r="B151" s="19" t="s">
        <v>14</v>
      </c>
      <c r="C151" s="19" t="s">
        <v>15</v>
      </c>
      <c r="D151" s="19" t="s">
        <v>16</v>
      </c>
      <c r="E151" s="19" t="s">
        <v>17</v>
      </c>
      <c r="F151" s="19" t="s">
        <v>18</v>
      </c>
    </row>
    <row r="152" spans="1:6" x14ac:dyDescent="0.25">
      <c r="A152" s="18" t="s">
        <v>19</v>
      </c>
      <c r="B152" s="19"/>
      <c r="C152" s="19"/>
      <c r="D152" s="19">
        <v>960</v>
      </c>
      <c r="E152" s="19">
        <v>960</v>
      </c>
      <c r="F152" s="19">
        <v>960</v>
      </c>
    </row>
    <row r="153" spans="1:6" x14ac:dyDescent="0.25">
      <c r="A153" s="18" t="s">
        <v>20</v>
      </c>
      <c r="B153" s="19">
        <v>1069</v>
      </c>
      <c r="C153" s="19">
        <v>956</v>
      </c>
      <c r="D153" s="19"/>
      <c r="E153" s="19"/>
      <c r="F153" s="19"/>
    </row>
    <row r="154" spans="1:6" ht="30" x14ac:dyDescent="0.25">
      <c r="A154" s="17" t="s">
        <v>11</v>
      </c>
      <c r="B154" s="250" t="s">
        <v>206</v>
      </c>
      <c r="C154" s="250"/>
      <c r="D154" s="250"/>
      <c r="E154" s="250"/>
      <c r="F154" s="250"/>
    </row>
    <row r="155" spans="1:6" x14ac:dyDescent="0.25">
      <c r="A155" s="18" t="s">
        <v>13</v>
      </c>
      <c r="B155" s="19" t="s">
        <v>14</v>
      </c>
      <c r="C155" s="19" t="s">
        <v>15</v>
      </c>
      <c r="D155" s="19" t="s">
        <v>16</v>
      </c>
      <c r="E155" s="19" t="s">
        <v>17</v>
      </c>
      <c r="F155" s="19" t="s">
        <v>18</v>
      </c>
    </row>
    <row r="156" spans="1:6" x14ac:dyDescent="0.25">
      <c r="A156" s="18" t="s">
        <v>19</v>
      </c>
      <c r="B156" s="19"/>
      <c r="C156" s="19"/>
      <c r="D156" s="19">
        <v>15.66</v>
      </c>
      <c r="E156" s="19">
        <v>15.66</v>
      </c>
      <c r="F156" s="19">
        <v>15.66</v>
      </c>
    </row>
    <row r="157" spans="1:6" x14ac:dyDescent="0.25">
      <c r="A157" s="18" t="s">
        <v>20</v>
      </c>
      <c r="B157" s="19">
        <v>16.16</v>
      </c>
      <c r="C157" s="19">
        <v>15.66</v>
      </c>
      <c r="D157" s="19"/>
      <c r="E157" s="19"/>
      <c r="F157" s="19"/>
    </row>
    <row r="158" spans="1:6" x14ac:dyDescent="0.25">
      <c r="A158" s="51"/>
    </row>
    <row r="159" spans="1:6" x14ac:dyDescent="0.25">
      <c r="A159" s="51"/>
    </row>
    <row r="160" spans="1:6" x14ac:dyDescent="0.25">
      <c r="A160" s="51"/>
    </row>
    <row r="161" spans="1:6" x14ac:dyDescent="0.25">
      <c r="A161" s="51" t="s">
        <v>2</v>
      </c>
    </row>
    <row r="162" spans="1:6" ht="39" customHeight="1" x14ac:dyDescent="0.25">
      <c r="A162" s="270" t="s">
        <v>207</v>
      </c>
      <c r="B162" s="270"/>
      <c r="C162" s="270"/>
      <c r="D162" s="270"/>
      <c r="E162" s="270"/>
      <c r="F162" s="270"/>
    </row>
    <row r="163" spans="1:6" x14ac:dyDescent="0.25">
      <c r="A163" s="51"/>
    </row>
    <row r="164" spans="1:6" x14ac:dyDescent="0.25">
      <c r="A164" s="51"/>
    </row>
    <row r="165" spans="1:6" x14ac:dyDescent="0.25">
      <c r="A165" s="52" t="s">
        <v>208</v>
      </c>
    </row>
    <row r="166" spans="1:6" x14ac:dyDescent="0.25">
      <c r="A166" s="51" t="s">
        <v>218</v>
      </c>
    </row>
    <row r="167" spans="1:6" x14ac:dyDescent="0.25">
      <c r="A167" s="51"/>
    </row>
    <row r="168" spans="1:6" x14ac:dyDescent="0.25">
      <c r="A168" s="40" t="s">
        <v>1</v>
      </c>
      <c r="B168" s="41">
        <v>2015</v>
      </c>
      <c r="C168" s="221" t="s">
        <v>35</v>
      </c>
      <c r="D168" s="41">
        <v>2017</v>
      </c>
      <c r="E168" s="41">
        <v>2018</v>
      </c>
      <c r="F168" s="41">
        <v>2019</v>
      </c>
    </row>
    <row r="169" spans="1:6" x14ac:dyDescent="0.25">
      <c r="A169" s="2"/>
      <c r="B169" s="138">
        <f>'rozpočet 2015'!M45</f>
        <v>17232.5</v>
      </c>
      <c r="C169" s="6">
        <f>'rozpočet2017-2019'!L58</f>
        <v>19086</v>
      </c>
      <c r="D169" s="6">
        <f>'rozpočet2017-2019'!M58</f>
        <v>0</v>
      </c>
      <c r="E169" s="6">
        <f>'rozpočet2017-2019'!N58</f>
        <v>0</v>
      </c>
      <c r="F169" s="6">
        <f>'rozpočet2017-2019'!O58</f>
        <v>0</v>
      </c>
    </row>
    <row r="170" spans="1:6" x14ac:dyDescent="0.25">
      <c r="A170" s="51"/>
    </row>
    <row r="171" spans="1:6" ht="17.25" customHeight="1" x14ac:dyDescent="0.25">
      <c r="A171" s="248" t="s">
        <v>8</v>
      </c>
      <c r="B171" s="248"/>
      <c r="C171" s="248"/>
      <c r="D171" s="248"/>
      <c r="E171" s="248"/>
      <c r="F171" s="248"/>
    </row>
    <row r="172" spans="1:6" ht="17.25" customHeight="1" x14ac:dyDescent="0.25">
      <c r="A172" s="16" t="s">
        <v>9</v>
      </c>
      <c r="B172" s="249" t="s">
        <v>209</v>
      </c>
      <c r="C172" s="249"/>
      <c r="D172" s="249"/>
      <c r="E172" s="249"/>
      <c r="F172" s="249"/>
    </row>
    <row r="173" spans="1:6" ht="30" x14ac:dyDescent="0.25">
      <c r="A173" s="17" t="s">
        <v>11</v>
      </c>
      <c r="B173" s="250" t="s">
        <v>60</v>
      </c>
      <c r="C173" s="250"/>
      <c r="D173" s="250"/>
      <c r="E173" s="250"/>
      <c r="F173" s="250"/>
    </row>
    <row r="174" spans="1:6" x14ac:dyDescent="0.25">
      <c r="A174" s="18" t="s">
        <v>13</v>
      </c>
      <c r="B174" s="19" t="s">
        <v>14</v>
      </c>
      <c r="C174" s="19" t="s">
        <v>15</v>
      </c>
      <c r="D174" s="19" t="s">
        <v>16</v>
      </c>
      <c r="E174" s="19" t="s">
        <v>17</v>
      </c>
      <c r="F174" s="19" t="s">
        <v>18</v>
      </c>
    </row>
    <row r="175" spans="1:6" x14ac:dyDescent="0.25">
      <c r="A175" s="18" t="s">
        <v>19</v>
      </c>
      <c r="B175" s="19"/>
      <c r="C175" s="19"/>
      <c r="D175" s="19">
        <v>2</v>
      </c>
      <c r="E175" s="19">
        <v>0</v>
      </c>
      <c r="F175" s="19">
        <v>0</v>
      </c>
    </row>
    <row r="176" spans="1:6" x14ac:dyDescent="0.25">
      <c r="A176" s="18" t="s">
        <v>20</v>
      </c>
      <c r="B176" s="19">
        <v>2</v>
      </c>
      <c r="C176" s="19">
        <v>2</v>
      </c>
      <c r="D176" s="19"/>
      <c r="E176" s="19"/>
      <c r="F176" s="19"/>
    </row>
    <row r="177" spans="1:6" x14ac:dyDescent="0.25">
      <c r="A177" s="51"/>
    </row>
    <row r="178" spans="1:6" x14ac:dyDescent="0.25">
      <c r="A178" s="51"/>
    </row>
    <row r="179" spans="1:6" x14ac:dyDescent="0.25">
      <c r="A179" s="51"/>
    </row>
    <row r="180" spans="1:6" x14ac:dyDescent="0.25">
      <c r="A180" s="51"/>
    </row>
    <row r="181" spans="1:6" x14ac:dyDescent="0.25">
      <c r="A181" s="51" t="s">
        <v>2</v>
      </c>
    </row>
    <row r="182" spans="1:6" ht="59.25" customHeight="1" x14ac:dyDescent="0.25">
      <c r="A182" s="270" t="s">
        <v>573</v>
      </c>
      <c r="B182" s="270"/>
      <c r="C182" s="270"/>
      <c r="D182" s="270"/>
      <c r="E182" s="270"/>
      <c r="F182" s="270"/>
    </row>
    <row r="183" spans="1:6" x14ac:dyDescent="0.25">
      <c r="A183" s="51"/>
    </row>
    <row r="184" spans="1:6" x14ac:dyDescent="0.25">
      <c r="A184" s="51"/>
    </row>
    <row r="185" spans="1:6" x14ac:dyDescent="0.25">
      <c r="A185" s="52" t="s">
        <v>210</v>
      </c>
    </row>
    <row r="186" spans="1:6" x14ac:dyDescent="0.25">
      <c r="A186" s="51" t="s">
        <v>218</v>
      </c>
    </row>
    <row r="187" spans="1:6" x14ac:dyDescent="0.25">
      <c r="A187" s="51"/>
    </row>
    <row r="188" spans="1:6" x14ac:dyDescent="0.25">
      <c r="A188" s="40" t="s">
        <v>1</v>
      </c>
      <c r="B188" s="41">
        <v>2015</v>
      </c>
      <c r="C188" s="221" t="s">
        <v>35</v>
      </c>
      <c r="D188" s="41">
        <v>2017</v>
      </c>
      <c r="E188" s="41">
        <v>2018</v>
      </c>
      <c r="F188" s="41">
        <v>2019</v>
      </c>
    </row>
    <row r="189" spans="1:6" x14ac:dyDescent="0.25">
      <c r="A189" s="2"/>
      <c r="B189" s="138">
        <f>'rozpočet 2015'!M46</f>
        <v>433451</v>
      </c>
      <c r="C189" s="6">
        <f>'rozpočet2017-2019'!L59</f>
        <v>463567</v>
      </c>
      <c r="D189" s="6">
        <f>'rozpočet2017-2019'!M59</f>
        <v>529566</v>
      </c>
      <c r="E189" s="6">
        <f>'rozpočet2017-2019'!N59</f>
        <v>540157</v>
      </c>
      <c r="F189" s="6">
        <f>'rozpočet2017-2019'!O59</f>
        <v>550960</v>
      </c>
    </row>
    <row r="190" spans="1:6" x14ac:dyDescent="0.25">
      <c r="A190" s="51"/>
    </row>
    <row r="191" spans="1:6" x14ac:dyDescent="0.25">
      <c r="A191" s="51" t="s">
        <v>2</v>
      </c>
    </row>
    <row r="192" spans="1:6" ht="33.75" customHeight="1" x14ac:dyDescent="0.25">
      <c r="A192" s="287" t="s">
        <v>211</v>
      </c>
      <c r="B192" s="287"/>
      <c r="C192" s="287"/>
      <c r="D192" s="287"/>
      <c r="E192" s="287"/>
      <c r="F192" s="287"/>
    </row>
    <row r="193" spans="1:6" x14ac:dyDescent="0.25">
      <c r="A193" s="51"/>
    </row>
    <row r="194" spans="1:6" x14ac:dyDescent="0.25">
      <c r="A194" s="51"/>
    </row>
    <row r="195" spans="1:6" x14ac:dyDescent="0.25">
      <c r="A195" s="52" t="s">
        <v>212</v>
      </c>
    </row>
    <row r="196" spans="1:6" x14ac:dyDescent="0.25">
      <c r="A196" s="51" t="s">
        <v>218</v>
      </c>
    </row>
    <row r="197" spans="1:6" x14ac:dyDescent="0.25">
      <c r="A197" s="51"/>
    </row>
    <row r="198" spans="1:6" x14ac:dyDescent="0.25">
      <c r="A198" s="40" t="s">
        <v>1</v>
      </c>
      <c r="B198" s="41">
        <v>2015</v>
      </c>
      <c r="C198" s="221" t="s">
        <v>35</v>
      </c>
      <c r="D198" s="41">
        <v>2017</v>
      </c>
      <c r="E198" s="41">
        <v>2018</v>
      </c>
      <c r="F198" s="41">
        <v>2019</v>
      </c>
    </row>
    <row r="199" spans="1:6" x14ac:dyDescent="0.25">
      <c r="A199" s="2"/>
      <c r="B199" s="138">
        <f>'rozpočet 2015'!M47</f>
        <v>51463.89</v>
      </c>
      <c r="C199" s="6">
        <f>'rozpočet2017-2019'!L60</f>
        <v>49140</v>
      </c>
      <c r="D199" s="6">
        <f>'rozpočet2017-2019'!M60</f>
        <v>58557</v>
      </c>
      <c r="E199" s="6">
        <f>'rozpočet2017-2019'!N60</f>
        <v>60186</v>
      </c>
      <c r="F199" s="6">
        <f>'rozpočet2017-2019'!O60</f>
        <v>61864</v>
      </c>
    </row>
    <row r="200" spans="1:6" x14ac:dyDescent="0.25">
      <c r="A200" s="51"/>
    </row>
    <row r="201" spans="1:6" x14ac:dyDescent="0.25">
      <c r="A201" s="51"/>
    </row>
    <row r="202" spans="1:6" x14ac:dyDescent="0.25">
      <c r="A202" s="248" t="s">
        <v>8</v>
      </c>
      <c r="B202" s="248"/>
      <c r="C202" s="248"/>
      <c r="D202" s="248"/>
      <c r="E202" s="248"/>
      <c r="F202" s="248"/>
    </row>
    <row r="203" spans="1:6" ht="21" customHeight="1" x14ac:dyDescent="0.25">
      <c r="A203" s="16" t="s">
        <v>9</v>
      </c>
      <c r="B203" s="249" t="s">
        <v>213</v>
      </c>
      <c r="C203" s="249"/>
      <c r="D203" s="249"/>
      <c r="E203" s="249"/>
      <c r="F203" s="249"/>
    </row>
    <row r="204" spans="1:6" ht="21" customHeight="1" x14ac:dyDescent="0.25">
      <c r="A204" s="17" t="s">
        <v>11</v>
      </c>
      <c r="B204" s="250" t="s">
        <v>214</v>
      </c>
      <c r="C204" s="250"/>
      <c r="D204" s="250"/>
      <c r="E204" s="250"/>
      <c r="F204" s="250"/>
    </row>
    <row r="205" spans="1:6" x14ac:dyDescent="0.25">
      <c r="A205" s="18" t="s">
        <v>13</v>
      </c>
      <c r="B205" s="19" t="s">
        <v>14</v>
      </c>
      <c r="C205" s="19" t="s">
        <v>15</v>
      </c>
      <c r="D205" s="19" t="s">
        <v>16</v>
      </c>
      <c r="E205" s="19" t="s">
        <v>17</v>
      </c>
      <c r="F205" s="19" t="s">
        <v>18</v>
      </c>
    </row>
    <row r="206" spans="1:6" x14ac:dyDescent="0.25">
      <c r="A206" s="18" t="s">
        <v>19</v>
      </c>
      <c r="B206" s="19"/>
      <c r="C206" s="19"/>
      <c r="D206" s="19">
        <v>11</v>
      </c>
      <c r="E206" s="19">
        <v>11</v>
      </c>
      <c r="F206" s="19">
        <v>11</v>
      </c>
    </row>
    <row r="207" spans="1:6" x14ac:dyDescent="0.25">
      <c r="A207" s="18" t="s">
        <v>20</v>
      </c>
      <c r="B207" s="19">
        <v>11</v>
      </c>
      <c r="C207" s="19">
        <v>11</v>
      </c>
      <c r="D207" s="19"/>
      <c r="E207" s="19"/>
      <c r="F207" s="19"/>
    </row>
    <row r="208" spans="1:6" ht="19.5" customHeight="1" x14ac:dyDescent="0.25">
      <c r="A208" s="17" t="s">
        <v>11</v>
      </c>
      <c r="B208" s="250" t="s">
        <v>215</v>
      </c>
      <c r="C208" s="250"/>
      <c r="D208" s="250"/>
      <c r="E208" s="250"/>
      <c r="F208" s="250"/>
    </row>
    <row r="209" spans="1:6" x14ac:dyDescent="0.25">
      <c r="A209" s="18" t="s">
        <v>13</v>
      </c>
      <c r="B209" s="19" t="s">
        <v>14</v>
      </c>
      <c r="C209" s="19" t="s">
        <v>15</v>
      </c>
      <c r="D209" s="19" t="s">
        <v>16</v>
      </c>
      <c r="E209" s="19" t="s">
        <v>17</v>
      </c>
      <c r="F209" s="19" t="s">
        <v>18</v>
      </c>
    </row>
    <row r="210" spans="1:6" x14ac:dyDescent="0.25">
      <c r="A210" s="18" t="s">
        <v>19</v>
      </c>
      <c r="B210" s="19"/>
      <c r="C210" s="19"/>
      <c r="D210" s="19">
        <v>2600</v>
      </c>
      <c r="E210" s="19">
        <v>2600</v>
      </c>
      <c r="F210" s="19">
        <v>2600</v>
      </c>
    </row>
    <row r="211" spans="1:6" x14ac:dyDescent="0.25">
      <c r="A211" s="18" t="s">
        <v>20</v>
      </c>
      <c r="B211" s="19">
        <v>2600</v>
      </c>
      <c r="C211" s="19">
        <v>2642</v>
      </c>
      <c r="D211" s="19"/>
      <c r="E211" s="19"/>
      <c r="F211" s="19"/>
    </row>
    <row r="212" spans="1:6" x14ac:dyDescent="0.25">
      <c r="A212" s="51"/>
    </row>
    <row r="213" spans="1:6" x14ac:dyDescent="0.25">
      <c r="A213" s="51"/>
    </row>
    <row r="214" spans="1:6" x14ac:dyDescent="0.25">
      <c r="A214" s="51"/>
    </row>
    <row r="215" spans="1:6" x14ac:dyDescent="0.25">
      <c r="A215" s="51" t="s">
        <v>2</v>
      </c>
    </row>
    <row r="216" spans="1:6" ht="59.25" customHeight="1" x14ac:dyDescent="0.25">
      <c r="A216" s="270" t="s">
        <v>216</v>
      </c>
      <c r="B216" s="270"/>
      <c r="C216" s="270"/>
      <c r="D216" s="270"/>
      <c r="E216" s="270"/>
      <c r="F216" s="270"/>
    </row>
  </sheetData>
  <mergeCells count="45">
    <mergeCell ref="B42:F42"/>
    <mergeCell ref="A134:F134"/>
    <mergeCell ref="A89:F89"/>
    <mergeCell ref="A57:F57"/>
    <mergeCell ref="A31:F31"/>
    <mergeCell ref="A105:F105"/>
    <mergeCell ref="B106:F106"/>
    <mergeCell ref="B107:F107"/>
    <mergeCell ref="A122:F122"/>
    <mergeCell ref="B43:F43"/>
    <mergeCell ref="B47:F47"/>
    <mergeCell ref="B51:F51"/>
    <mergeCell ref="A18:F18"/>
    <mergeCell ref="B19:F19"/>
    <mergeCell ref="B20:F20"/>
    <mergeCell ref="B24:F24"/>
    <mergeCell ref="A41:F41"/>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216:F216"/>
    <mergeCell ref="A162:F162"/>
    <mergeCell ref="A182:F182"/>
    <mergeCell ref="A192:F192"/>
    <mergeCell ref="A113:F113"/>
    <mergeCell ref="A202:F202"/>
    <mergeCell ref="B123:F123"/>
    <mergeCell ref="B124:F124"/>
    <mergeCell ref="B128:F128"/>
    <mergeCell ref="A144:F144"/>
    <mergeCell ref="B145:F145"/>
    <mergeCell ref="B146:F146"/>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C15" sqref="C15"/>
    </sheetView>
  </sheetViews>
  <sheetFormatPr defaultRowHeight="15" x14ac:dyDescent="0.25"/>
  <cols>
    <col min="1" max="1" width="18.140625" style="11" customWidth="1"/>
    <col min="2" max="6" width="14.7109375" style="11" customWidth="1"/>
    <col min="7" max="16384" width="9.140625" style="11"/>
  </cols>
  <sheetData>
    <row r="1" spans="1:6" x14ac:dyDescent="0.25">
      <c r="A1" s="42" t="s">
        <v>277</v>
      </c>
    </row>
    <row r="2" spans="1:6" x14ac:dyDescent="0.25">
      <c r="A2" s="42" t="s">
        <v>379</v>
      </c>
    </row>
    <row r="3" spans="1:6" x14ac:dyDescent="0.25">
      <c r="A3" s="140"/>
    </row>
    <row r="4" spans="1:6" x14ac:dyDescent="0.25">
      <c r="A4" s="40" t="s">
        <v>1</v>
      </c>
      <c r="B4" s="41">
        <v>2015</v>
      </c>
      <c r="C4" s="221" t="s">
        <v>35</v>
      </c>
      <c r="D4" s="41">
        <v>2017</v>
      </c>
      <c r="E4" s="41">
        <v>2018</v>
      </c>
      <c r="F4" s="41">
        <v>2019</v>
      </c>
    </row>
    <row r="5" spans="1:6" x14ac:dyDescent="0.25">
      <c r="A5" s="150"/>
      <c r="B5" s="151">
        <f>'rozpočet 2015'!M48</f>
        <v>2021666.2799999998</v>
      </c>
      <c r="C5" s="152">
        <f>'rozpočet2017-2019'!L61</f>
        <v>216666</v>
      </c>
      <c r="D5" s="152">
        <f>'rozpočet2017-2019'!M61</f>
        <v>245470</v>
      </c>
      <c r="E5" s="152">
        <f>'rozpočet2017-2019'!N61</f>
        <v>245730</v>
      </c>
      <c r="F5" s="152">
        <f>'rozpočet2017-2019'!O61</f>
        <v>250119</v>
      </c>
    </row>
    <row r="6" spans="1:6" x14ac:dyDescent="0.25">
      <c r="A6" s="141"/>
    </row>
    <row r="7" spans="1:6" ht="38.25" customHeight="1" x14ac:dyDescent="0.25">
      <c r="A7" s="274" t="s">
        <v>380</v>
      </c>
      <c r="B7" s="274"/>
      <c r="C7" s="274"/>
      <c r="D7" s="274"/>
      <c r="E7" s="274"/>
      <c r="F7" s="274"/>
    </row>
    <row r="8" spans="1:6" x14ac:dyDescent="0.25">
      <c r="A8" s="42"/>
    </row>
    <row r="9" spans="1:6" x14ac:dyDescent="0.25">
      <c r="A9" s="42"/>
    </row>
    <row r="10" spans="1:6" x14ac:dyDescent="0.25">
      <c r="A10" s="42"/>
    </row>
    <row r="11" spans="1:6" x14ac:dyDescent="0.25">
      <c r="A11" s="42" t="s">
        <v>360</v>
      </c>
    </row>
    <row r="12" spans="1:6" x14ac:dyDescent="0.25">
      <c r="A12" s="21" t="s">
        <v>325</v>
      </c>
    </row>
    <row r="13" spans="1:6" x14ac:dyDescent="0.25">
      <c r="A13" s="140"/>
    </row>
    <row r="14" spans="1:6" x14ac:dyDescent="0.25">
      <c r="A14" s="40" t="s">
        <v>1</v>
      </c>
      <c r="B14" s="41">
        <v>2015</v>
      </c>
      <c r="C14" s="221" t="s">
        <v>35</v>
      </c>
      <c r="D14" s="41">
        <v>2017</v>
      </c>
      <c r="E14" s="41">
        <v>2018</v>
      </c>
      <c r="F14" s="41">
        <v>2019</v>
      </c>
    </row>
    <row r="15" spans="1:6" x14ac:dyDescent="0.25">
      <c r="A15" s="150"/>
      <c r="B15" s="151">
        <f>'rozpočet 2015'!M49</f>
        <v>1978664.2799999998</v>
      </c>
      <c r="C15" s="152">
        <f>'rozpočet2017-2019'!L62</f>
        <v>119196</v>
      </c>
      <c r="D15" s="152">
        <f>'rozpočet2017-2019'!M62</f>
        <v>142000</v>
      </c>
      <c r="E15" s="152">
        <f>'rozpočet2017-2019'!N62</f>
        <v>146260</v>
      </c>
      <c r="F15" s="152">
        <f>'rozpočet2017-2019'!O62</f>
        <v>150649</v>
      </c>
    </row>
    <row r="16" spans="1:6" x14ac:dyDescent="0.25">
      <c r="A16" s="140"/>
    </row>
    <row r="17" spans="1:6" x14ac:dyDescent="0.25">
      <c r="A17" s="56"/>
    </row>
    <row r="18" spans="1:6" ht="31.5" customHeight="1" x14ac:dyDescent="0.25">
      <c r="A18" s="145" t="s">
        <v>9</v>
      </c>
      <c r="B18" s="293" t="s">
        <v>361</v>
      </c>
      <c r="C18" s="293"/>
      <c r="D18" s="293"/>
      <c r="E18" s="293"/>
      <c r="F18" s="293"/>
    </row>
    <row r="19" spans="1:6" ht="30" x14ac:dyDescent="0.25">
      <c r="A19" s="145" t="s">
        <v>309</v>
      </c>
      <c r="B19" s="146" t="s">
        <v>310</v>
      </c>
      <c r="C19" s="293" t="s">
        <v>362</v>
      </c>
      <c r="D19" s="293"/>
      <c r="E19" s="293"/>
      <c r="F19" s="293"/>
    </row>
    <row r="20" spans="1:6" x14ac:dyDescent="0.25">
      <c r="A20" s="147" t="s">
        <v>312</v>
      </c>
      <c r="B20" s="39" t="s">
        <v>14</v>
      </c>
      <c r="C20" s="39" t="s">
        <v>15</v>
      </c>
      <c r="D20" s="39" t="s">
        <v>16</v>
      </c>
      <c r="E20" s="39"/>
      <c r="F20" s="39" t="s">
        <v>17</v>
      </c>
    </row>
    <row r="21" spans="1:6" x14ac:dyDescent="0.25">
      <c r="A21" s="147" t="s">
        <v>19</v>
      </c>
      <c r="B21" s="39"/>
      <c r="C21" s="39">
        <v>700</v>
      </c>
      <c r="D21" s="39">
        <v>700</v>
      </c>
      <c r="E21" s="39"/>
      <c r="F21" s="39">
        <v>700</v>
      </c>
    </row>
    <row r="22" spans="1:6" x14ac:dyDescent="0.25">
      <c r="A22" s="147" t="s">
        <v>20</v>
      </c>
      <c r="B22" s="39">
        <v>700</v>
      </c>
      <c r="C22" s="39"/>
      <c r="D22" s="39"/>
      <c r="E22" s="39"/>
      <c r="F22" s="39"/>
    </row>
    <row r="23" spans="1:6" x14ac:dyDescent="0.25">
      <c r="A23" s="157"/>
    </row>
    <row r="24" spans="1:6" ht="57.75" customHeight="1" x14ac:dyDescent="0.25">
      <c r="A24" s="292" t="s">
        <v>381</v>
      </c>
      <c r="B24" s="292"/>
      <c r="C24" s="292"/>
      <c r="D24" s="292"/>
      <c r="E24" s="292"/>
      <c r="F24" s="292"/>
    </row>
    <row r="25" spans="1:6" x14ac:dyDescent="0.25">
      <c r="A25" s="42"/>
    </row>
    <row r="26" spans="1:6" x14ac:dyDescent="0.25">
      <c r="A26" s="42" t="s">
        <v>363</v>
      </c>
    </row>
    <row r="27" spans="1:6" x14ac:dyDescent="0.25">
      <c r="A27" s="21" t="s">
        <v>325</v>
      </c>
    </row>
    <row r="28" spans="1:6" x14ac:dyDescent="0.25">
      <c r="A28" s="142"/>
    </row>
    <row r="29" spans="1:6" x14ac:dyDescent="0.25">
      <c r="A29" s="40" t="s">
        <v>1</v>
      </c>
      <c r="B29" s="41">
        <v>2015</v>
      </c>
      <c r="C29" s="221" t="s">
        <v>35</v>
      </c>
      <c r="D29" s="41">
        <v>2017</v>
      </c>
      <c r="E29" s="41">
        <v>2018</v>
      </c>
      <c r="F29" s="41">
        <v>2019</v>
      </c>
    </row>
    <row r="30" spans="1:6" x14ac:dyDescent="0.25">
      <c r="A30" s="150"/>
      <c r="B30" s="151"/>
      <c r="C30" s="152">
        <f>'rozpočet2017-2019'!L63</f>
        <v>49703</v>
      </c>
      <c r="D30" s="152">
        <f>'rozpočet2017-2019'!M63</f>
        <v>92000</v>
      </c>
      <c r="E30" s="152">
        <f>'rozpočet2017-2019'!N63</f>
        <v>94760</v>
      </c>
      <c r="F30" s="152">
        <f>'rozpočet2017-2019'!O63</f>
        <v>97603</v>
      </c>
    </row>
    <row r="31" spans="1:6" x14ac:dyDescent="0.25">
      <c r="A31" s="142"/>
    </row>
    <row r="32" spans="1:6" x14ac:dyDescent="0.25">
      <c r="A32" s="142"/>
    </row>
    <row r="33" spans="1:6" ht="31.5" customHeight="1" x14ac:dyDescent="0.25">
      <c r="A33" s="145" t="s">
        <v>9</v>
      </c>
      <c r="B33" s="275" t="s">
        <v>364</v>
      </c>
      <c r="C33" s="275"/>
      <c r="D33" s="275"/>
      <c r="E33" s="275"/>
      <c r="F33" s="275"/>
    </row>
    <row r="34" spans="1:6" ht="30" x14ac:dyDescent="0.25">
      <c r="A34" s="145" t="s">
        <v>309</v>
      </c>
      <c r="B34" s="275" t="s">
        <v>365</v>
      </c>
      <c r="C34" s="275"/>
      <c r="D34" s="275"/>
      <c r="E34" s="275"/>
      <c r="F34" s="275"/>
    </row>
    <row r="35" spans="1:6" x14ac:dyDescent="0.25">
      <c r="A35" s="147" t="s">
        <v>312</v>
      </c>
      <c r="B35" s="39"/>
      <c r="C35" s="149" t="s">
        <v>16</v>
      </c>
      <c r="D35" s="149" t="s">
        <v>17</v>
      </c>
      <c r="E35" s="149"/>
      <c r="F35" s="149" t="s">
        <v>18</v>
      </c>
    </row>
    <row r="36" spans="1:6" x14ac:dyDescent="0.25">
      <c r="A36" s="147" t="s">
        <v>19</v>
      </c>
      <c r="B36" s="39"/>
      <c r="C36" s="149">
        <v>2750</v>
      </c>
      <c r="D36" s="149">
        <v>2800</v>
      </c>
      <c r="E36" s="149"/>
      <c r="F36" s="149">
        <v>2800</v>
      </c>
    </row>
    <row r="37" spans="1:6" x14ac:dyDescent="0.25">
      <c r="A37" s="147" t="s">
        <v>20</v>
      </c>
      <c r="B37" s="39"/>
      <c r="C37" s="39"/>
      <c r="D37" s="39"/>
      <c r="E37" s="39"/>
      <c r="F37" s="39"/>
    </row>
    <row r="38" spans="1:6" x14ac:dyDescent="0.25">
      <c r="A38" s="142"/>
    </row>
    <row r="39" spans="1:6" x14ac:dyDescent="0.25">
      <c r="A39" s="143" t="s">
        <v>336</v>
      </c>
    </row>
    <row r="40" spans="1:6" x14ac:dyDescent="0.25">
      <c r="A40" s="43" t="s">
        <v>366</v>
      </c>
    </row>
    <row r="41" spans="1:6" x14ac:dyDescent="0.25">
      <c r="A41" s="143"/>
    </row>
    <row r="42" spans="1:6" x14ac:dyDescent="0.25">
      <c r="A42" s="142"/>
    </row>
    <row r="43" spans="1:6" x14ac:dyDescent="0.25">
      <c r="A43" s="42" t="s">
        <v>367</v>
      </c>
    </row>
    <row r="44" spans="1:6" x14ac:dyDescent="0.25">
      <c r="A44" s="21" t="s">
        <v>325</v>
      </c>
    </row>
    <row r="45" spans="1:6" x14ac:dyDescent="0.25">
      <c r="A45" s="142"/>
    </row>
    <row r="46" spans="1:6" x14ac:dyDescent="0.25">
      <c r="A46" s="40" t="s">
        <v>1</v>
      </c>
      <c r="B46" s="41">
        <v>2015</v>
      </c>
      <c r="C46" s="221" t="s">
        <v>35</v>
      </c>
      <c r="D46" s="41">
        <v>2017</v>
      </c>
      <c r="E46" s="41">
        <v>2018</v>
      </c>
      <c r="F46" s="41">
        <v>2019</v>
      </c>
    </row>
    <row r="47" spans="1:6" x14ac:dyDescent="0.25">
      <c r="A47" s="150"/>
      <c r="B47" s="151"/>
      <c r="C47" s="152">
        <f>'rozpočet2017-2019'!L64</f>
        <v>63723</v>
      </c>
      <c r="D47" s="152">
        <f>'rozpočet2017-2019'!M64</f>
        <v>25000</v>
      </c>
      <c r="E47" s="152">
        <f>'rozpočet2017-2019'!N64</f>
        <v>25750</v>
      </c>
      <c r="F47" s="152">
        <f>'rozpočet2017-2019'!O64</f>
        <v>26523</v>
      </c>
    </row>
    <row r="48" spans="1:6" x14ac:dyDescent="0.25">
      <c r="A48" s="142"/>
    </row>
    <row r="49" spans="1:6" x14ac:dyDescent="0.25">
      <c r="A49" s="142"/>
    </row>
    <row r="50" spans="1:6" ht="31.5" customHeight="1" x14ac:dyDescent="0.25">
      <c r="A50" s="145" t="s">
        <v>9</v>
      </c>
      <c r="B50" s="275" t="s">
        <v>368</v>
      </c>
      <c r="C50" s="275"/>
      <c r="D50" s="275"/>
      <c r="E50" s="275"/>
      <c r="F50" s="275"/>
    </row>
    <row r="51" spans="1:6" ht="30" x14ac:dyDescent="0.25">
      <c r="A51" s="145" t="s">
        <v>309</v>
      </c>
      <c r="B51" s="275" t="s">
        <v>369</v>
      </c>
      <c r="C51" s="275"/>
      <c r="D51" s="275"/>
      <c r="E51" s="275"/>
      <c r="F51" s="275"/>
    </row>
    <row r="52" spans="1:6" x14ac:dyDescent="0.25">
      <c r="A52" s="147" t="s">
        <v>312</v>
      </c>
      <c r="B52" s="39"/>
      <c r="C52" s="149" t="s">
        <v>16</v>
      </c>
      <c r="D52" s="149" t="s">
        <v>17</v>
      </c>
      <c r="E52" s="149"/>
      <c r="F52" s="149" t="s">
        <v>18</v>
      </c>
    </row>
    <row r="53" spans="1:6" x14ac:dyDescent="0.25">
      <c r="A53" s="147" t="s">
        <v>19</v>
      </c>
      <c r="B53" s="39"/>
      <c r="C53" s="149">
        <v>3250</v>
      </c>
      <c r="D53" s="149">
        <v>3300</v>
      </c>
      <c r="E53" s="149"/>
      <c r="F53" s="149">
        <v>3300</v>
      </c>
    </row>
    <row r="54" spans="1:6" x14ac:dyDescent="0.25">
      <c r="A54" s="147" t="s">
        <v>20</v>
      </c>
      <c r="B54" s="39"/>
      <c r="C54" s="39"/>
      <c r="D54" s="39"/>
      <c r="E54" s="39"/>
      <c r="F54" s="39"/>
    </row>
    <row r="55" spans="1:6" x14ac:dyDescent="0.25">
      <c r="A55" s="143"/>
    </row>
    <row r="56" spans="1:6" x14ac:dyDescent="0.25">
      <c r="A56" s="143" t="s">
        <v>336</v>
      </c>
    </row>
    <row r="57" spans="1:6" x14ac:dyDescent="0.25">
      <c r="A57" s="43" t="s">
        <v>370</v>
      </c>
    </row>
    <row r="58" spans="1:6" x14ac:dyDescent="0.25">
      <c r="A58" s="144"/>
    </row>
    <row r="59" spans="1:6" x14ac:dyDescent="0.25">
      <c r="A59" s="42" t="s">
        <v>371</v>
      </c>
    </row>
    <row r="60" spans="1:6" x14ac:dyDescent="0.25">
      <c r="A60" s="21" t="s">
        <v>325</v>
      </c>
    </row>
    <row r="61" spans="1:6" x14ac:dyDescent="0.25">
      <c r="A61" s="142"/>
    </row>
    <row r="62" spans="1:6" x14ac:dyDescent="0.25">
      <c r="A62" s="40" t="s">
        <v>1</v>
      </c>
      <c r="B62" s="41">
        <v>2015</v>
      </c>
      <c r="C62" s="221" t="s">
        <v>35</v>
      </c>
      <c r="D62" s="41">
        <v>2017</v>
      </c>
      <c r="E62" s="41">
        <v>2018</v>
      </c>
      <c r="F62" s="41">
        <v>2019</v>
      </c>
    </row>
    <row r="63" spans="1:6" x14ac:dyDescent="0.25">
      <c r="A63" s="150"/>
      <c r="B63" s="151"/>
      <c r="C63" s="152">
        <f>'rozpočet2017-2019'!L65</f>
        <v>5770</v>
      </c>
      <c r="D63" s="152">
        <f>'rozpočet2017-2019'!M65</f>
        <v>25000</v>
      </c>
      <c r="E63" s="152">
        <f>'rozpočet2017-2019'!N65</f>
        <v>25750</v>
      </c>
      <c r="F63" s="152">
        <f>'rozpočet2017-2019'!O65</f>
        <v>26523</v>
      </c>
    </row>
    <row r="64" spans="1:6" x14ac:dyDescent="0.25">
      <c r="A64" s="142"/>
    </row>
    <row r="65" spans="1:6" x14ac:dyDescent="0.25">
      <c r="A65" s="142"/>
    </row>
    <row r="66" spans="1:6" ht="31.5" customHeight="1" x14ac:dyDescent="0.25">
      <c r="A66" s="145" t="s">
        <v>9</v>
      </c>
      <c r="B66" s="275" t="s">
        <v>372</v>
      </c>
      <c r="C66" s="275"/>
      <c r="D66" s="275"/>
      <c r="E66" s="275"/>
      <c r="F66" s="275"/>
    </row>
    <row r="67" spans="1:6" ht="30" x14ac:dyDescent="0.25">
      <c r="A67" s="145" t="s">
        <v>309</v>
      </c>
      <c r="B67" s="275" t="s">
        <v>373</v>
      </c>
      <c r="C67" s="275"/>
      <c r="D67" s="275"/>
      <c r="E67" s="275"/>
      <c r="F67" s="275"/>
    </row>
    <row r="68" spans="1:6" x14ac:dyDescent="0.25">
      <c r="A68" s="147" t="s">
        <v>312</v>
      </c>
      <c r="B68" s="39"/>
      <c r="C68" s="149" t="s">
        <v>16</v>
      </c>
      <c r="D68" s="149" t="s">
        <v>17</v>
      </c>
      <c r="E68" s="149"/>
      <c r="F68" s="149" t="s">
        <v>18</v>
      </c>
    </row>
    <row r="69" spans="1:6" x14ac:dyDescent="0.25">
      <c r="A69" s="147" t="s">
        <v>19</v>
      </c>
      <c r="B69" s="39"/>
      <c r="C69" s="149">
        <v>50</v>
      </c>
      <c r="D69" s="149">
        <v>50</v>
      </c>
      <c r="E69" s="149"/>
      <c r="F69" s="149">
        <v>55</v>
      </c>
    </row>
    <row r="70" spans="1:6" x14ac:dyDescent="0.25">
      <c r="A70" s="147" t="s">
        <v>20</v>
      </c>
      <c r="B70" s="39"/>
      <c r="C70" s="39"/>
      <c r="D70" s="39"/>
      <c r="E70" s="39"/>
      <c r="F70" s="39"/>
    </row>
    <row r="71" spans="1:6" x14ac:dyDescent="0.25">
      <c r="A71" s="21"/>
    </row>
    <row r="72" spans="1:6" x14ac:dyDescent="0.25">
      <c r="A72" s="143" t="s">
        <v>336</v>
      </c>
    </row>
    <row r="73" spans="1:6" x14ac:dyDescent="0.25">
      <c r="A73" s="43" t="s">
        <v>374</v>
      </c>
    </row>
    <row r="74" spans="1:6" x14ac:dyDescent="0.25">
      <c r="A74" s="42"/>
    </row>
    <row r="75" spans="1:6" x14ac:dyDescent="0.25">
      <c r="A75" s="42"/>
    </row>
    <row r="76" spans="1:6" x14ac:dyDescent="0.25">
      <c r="A76" s="42" t="s">
        <v>375</v>
      </c>
    </row>
    <row r="77" spans="1:6" x14ac:dyDescent="0.25">
      <c r="A77" s="21" t="s">
        <v>382</v>
      </c>
    </row>
    <row r="78" spans="1:6" x14ac:dyDescent="0.25">
      <c r="A78" s="21"/>
    </row>
    <row r="79" spans="1:6" x14ac:dyDescent="0.25">
      <c r="A79" s="40" t="s">
        <v>1</v>
      </c>
      <c r="B79" s="41">
        <v>2015</v>
      </c>
      <c r="C79" s="221" t="s">
        <v>35</v>
      </c>
      <c r="D79" s="41">
        <v>2017</v>
      </c>
      <c r="E79" s="41">
        <v>2018</v>
      </c>
      <c r="F79" s="41">
        <v>2019</v>
      </c>
    </row>
    <row r="80" spans="1:6" x14ac:dyDescent="0.25">
      <c r="A80" s="150"/>
      <c r="B80" s="151">
        <v>43002</v>
      </c>
      <c r="C80" s="152">
        <f>'rozpočet2017-2019'!L66</f>
        <v>97470</v>
      </c>
      <c r="D80" s="152">
        <f>'rozpočet2017-2019'!M66</f>
        <v>103470</v>
      </c>
      <c r="E80" s="152">
        <f>'rozpočet2017-2019'!N66</f>
        <v>99470</v>
      </c>
      <c r="F80" s="152">
        <f>'rozpočet2017-2019'!O66</f>
        <v>99470</v>
      </c>
    </row>
    <row r="81" spans="1:6" x14ac:dyDescent="0.25">
      <c r="A81" s="21"/>
    </row>
    <row r="82" spans="1:6" ht="16.5" customHeight="1" x14ac:dyDescent="0.25">
      <c r="A82" s="291" t="s">
        <v>8</v>
      </c>
      <c r="B82" s="291"/>
      <c r="C82" s="291"/>
      <c r="D82" s="291"/>
      <c r="E82" s="291"/>
      <c r="F82" s="291"/>
    </row>
    <row r="83" spans="1:6" ht="31.5" customHeight="1" x14ac:dyDescent="0.25">
      <c r="A83" s="36" t="s">
        <v>9</v>
      </c>
      <c r="B83" s="289" t="s">
        <v>376</v>
      </c>
      <c r="C83" s="289"/>
      <c r="D83" s="289"/>
      <c r="E83" s="289"/>
      <c r="F83" s="289"/>
    </row>
    <row r="84" spans="1:6" ht="32.25" customHeight="1" x14ac:dyDescent="0.25">
      <c r="A84" s="37" t="s">
        <v>11</v>
      </c>
      <c r="B84" s="290" t="s">
        <v>377</v>
      </c>
      <c r="C84" s="290"/>
      <c r="D84" s="290"/>
      <c r="E84" s="290"/>
      <c r="F84" s="290"/>
    </row>
    <row r="85" spans="1:6" x14ac:dyDescent="0.25">
      <c r="A85" s="38" t="s">
        <v>13</v>
      </c>
      <c r="B85" s="39" t="s">
        <v>14</v>
      </c>
      <c r="C85" s="39" t="s">
        <v>15</v>
      </c>
      <c r="D85" s="39" t="s">
        <v>16</v>
      </c>
      <c r="E85" s="39"/>
      <c r="F85" s="39" t="s">
        <v>17</v>
      </c>
    </row>
    <row r="86" spans="1:6" ht="24" customHeight="1" x14ac:dyDescent="0.25">
      <c r="A86" s="38" t="s">
        <v>19</v>
      </c>
      <c r="B86" s="39"/>
      <c r="C86" s="39"/>
      <c r="D86" s="39">
        <v>11</v>
      </c>
      <c r="E86" s="39"/>
      <c r="F86" s="39">
        <v>11</v>
      </c>
    </row>
    <row r="87" spans="1:6" ht="16.5" customHeight="1" x14ac:dyDescent="0.25">
      <c r="A87" s="38" t="s">
        <v>20</v>
      </c>
      <c r="B87" s="39">
        <v>11</v>
      </c>
      <c r="C87" s="39">
        <v>11</v>
      </c>
      <c r="D87" s="39"/>
      <c r="E87" s="39"/>
      <c r="F87" s="39"/>
    </row>
    <row r="88" spans="1:6" x14ac:dyDescent="0.25">
      <c r="A88" s="21"/>
    </row>
    <row r="89" spans="1:6" x14ac:dyDescent="0.25">
      <c r="A89" s="21"/>
    </row>
    <row r="90" spans="1:6" x14ac:dyDescent="0.25">
      <c r="A90" s="21" t="s">
        <v>2</v>
      </c>
    </row>
    <row r="91" spans="1:6" ht="35.25" customHeight="1" x14ac:dyDescent="0.25">
      <c r="A91" s="261" t="s">
        <v>378</v>
      </c>
      <c r="B91" s="261"/>
      <c r="C91" s="261"/>
      <c r="D91" s="261"/>
      <c r="E91" s="261"/>
      <c r="F91" s="261"/>
    </row>
    <row r="92" spans="1:6" x14ac:dyDescent="0.25">
      <c r="A92" s="21"/>
    </row>
  </sheetData>
  <mergeCells count="14">
    <mergeCell ref="A7:F7"/>
    <mergeCell ref="B83:F83"/>
    <mergeCell ref="B84:F84"/>
    <mergeCell ref="A82:F82"/>
    <mergeCell ref="A91:F91"/>
    <mergeCell ref="A24:F24"/>
    <mergeCell ref="B66:F66"/>
    <mergeCell ref="B67:F67"/>
    <mergeCell ref="B18:F18"/>
    <mergeCell ref="C19:F19"/>
    <mergeCell ref="B33:F33"/>
    <mergeCell ref="B34:F34"/>
    <mergeCell ref="B50:F50"/>
    <mergeCell ref="B51:F51"/>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145" workbookViewId="0">
      <selection activeCell="A122" sqref="A122"/>
    </sheetView>
  </sheetViews>
  <sheetFormatPr defaultRowHeight="15" x14ac:dyDescent="0.25"/>
  <cols>
    <col min="1" max="1" width="18.28515625" style="11" customWidth="1"/>
    <col min="2" max="6" width="14.42578125" style="11" customWidth="1"/>
    <col min="7" max="16384" width="9.140625" style="11"/>
  </cols>
  <sheetData>
    <row r="1" spans="1:6" x14ac:dyDescent="0.25">
      <c r="A1" s="42" t="s">
        <v>383</v>
      </c>
    </row>
    <row r="2" spans="1:6" x14ac:dyDescent="0.25">
      <c r="A2" s="21" t="s">
        <v>423</v>
      </c>
    </row>
    <row r="3" spans="1:6" x14ac:dyDescent="0.25">
      <c r="A3" s="21"/>
    </row>
    <row r="4" spans="1:6" x14ac:dyDescent="0.25">
      <c r="A4" s="40" t="s">
        <v>1</v>
      </c>
      <c r="B4" s="41">
        <v>2015</v>
      </c>
      <c r="C4" s="221" t="s">
        <v>35</v>
      </c>
      <c r="D4" s="41">
        <v>2017</v>
      </c>
      <c r="E4" s="41">
        <v>2018</v>
      </c>
      <c r="F4" s="41">
        <v>2019</v>
      </c>
    </row>
    <row r="5" spans="1:6" x14ac:dyDescent="0.25">
      <c r="A5" s="150"/>
      <c r="B5" s="151">
        <v>344192.46</v>
      </c>
      <c r="C5" s="223">
        <f>'rozpočet2017-2019'!L67</f>
        <v>426094</v>
      </c>
      <c r="D5" s="152">
        <f>'rozpočet2017-2019'!M67</f>
        <v>385897</v>
      </c>
      <c r="E5" s="152">
        <f>'rozpočet2017-2019'!N67</f>
        <v>362897</v>
      </c>
      <c r="F5" s="152">
        <f>'rozpočet2017-2019'!O67</f>
        <v>362897</v>
      </c>
    </row>
    <row r="6" spans="1:6" x14ac:dyDescent="0.25">
      <c r="A6" s="21" t="s">
        <v>2</v>
      </c>
    </row>
    <row r="7" spans="1:6" ht="46.5" customHeight="1" x14ac:dyDescent="0.25">
      <c r="A7" s="261" t="s">
        <v>384</v>
      </c>
      <c r="B7" s="261"/>
      <c r="C7" s="261"/>
      <c r="D7" s="261"/>
      <c r="E7" s="261"/>
      <c r="F7" s="261"/>
    </row>
    <row r="8" spans="1:6" x14ac:dyDescent="0.25">
      <c r="A8" s="42"/>
    </row>
    <row r="9" spans="1:6" x14ac:dyDescent="0.25">
      <c r="A9" s="42" t="s">
        <v>385</v>
      </c>
    </row>
    <row r="10" spans="1:6" x14ac:dyDescent="0.25">
      <c r="A10" s="21" t="s">
        <v>424</v>
      </c>
    </row>
    <row r="11" spans="1:6" x14ac:dyDescent="0.25">
      <c r="A11" s="21"/>
    </row>
    <row r="12" spans="1:6" x14ac:dyDescent="0.25">
      <c r="A12" s="40" t="s">
        <v>1</v>
      </c>
      <c r="B12" s="41">
        <v>2015</v>
      </c>
      <c r="C12" s="221" t="s">
        <v>35</v>
      </c>
      <c r="D12" s="41">
        <v>2017</v>
      </c>
      <c r="E12" s="41">
        <v>2018</v>
      </c>
      <c r="F12" s="41">
        <v>2019</v>
      </c>
    </row>
    <row r="13" spans="1:6" x14ac:dyDescent="0.25">
      <c r="A13" s="150"/>
      <c r="B13" s="151">
        <v>331552.96000000002</v>
      </c>
      <c r="C13" s="223">
        <f>'rozpočet2017-2019'!L68</f>
        <v>386094</v>
      </c>
      <c r="D13" s="152">
        <f>'rozpočet2017-2019'!M68</f>
        <v>331897</v>
      </c>
      <c r="E13" s="152">
        <f>'rozpočet2017-2019'!N68</f>
        <v>321897</v>
      </c>
      <c r="F13" s="152">
        <f>'rozpočet2017-2019'!O68</f>
        <v>321897</v>
      </c>
    </row>
    <row r="14" spans="1:6" x14ac:dyDescent="0.25">
      <c r="A14" s="21"/>
    </row>
    <row r="15" spans="1:6" x14ac:dyDescent="0.25">
      <c r="A15" s="22" t="s">
        <v>2</v>
      </c>
    </row>
    <row r="16" spans="1:6" ht="67.5" customHeight="1" x14ac:dyDescent="0.25">
      <c r="A16" s="261" t="s">
        <v>386</v>
      </c>
      <c r="B16" s="261"/>
      <c r="C16" s="261"/>
      <c r="D16" s="261"/>
      <c r="E16" s="261"/>
      <c r="F16" s="261"/>
    </row>
    <row r="17" spans="1:6" ht="72.75" customHeight="1" x14ac:dyDescent="0.25">
      <c r="A17" s="261" t="s">
        <v>569</v>
      </c>
      <c r="B17" s="261"/>
      <c r="C17" s="261"/>
      <c r="D17" s="261"/>
      <c r="E17" s="261"/>
      <c r="F17" s="261"/>
    </row>
    <row r="18" spans="1:6" x14ac:dyDescent="0.25">
      <c r="A18" s="21"/>
    </row>
    <row r="19" spans="1:6" x14ac:dyDescent="0.25">
      <c r="A19" s="42" t="s">
        <v>388</v>
      </c>
    </row>
    <row r="20" spans="1:6" x14ac:dyDescent="0.25">
      <c r="A20" s="21" t="s">
        <v>424</v>
      </c>
    </row>
    <row r="21" spans="1:6" x14ac:dyDescent="0.25">
      <c r="A21" s="142"/>
    </row>
    <row r="22" spans="1:6" x14ac:dyDescent="0.25">
      <c r="A22" s="40" t="s">
        <v>1</v>
      </c>
      <c r="B22" s="41">
        <v>2015</v>
      </c>
      <c r="C22" s="221" t="s">
        <v>35</v>
      </c>
      <c r="D22" s="41">
        <v>2017</v>
      </c>
      <c r="E22" s="41">
        <v>2018</v>
      </c>
      <c r="F22" s="41">
        <v>2019</v>
      </c>
    </row>
    <row r="23" spans="1:6" x14ac:dyDescent="0.25">
      <c r="A23" s="150"/>
      <c r="B23" s="151"/>
      <c r="C23" s="223">
        <f>'rozpočet2017-2019'!L69</f>
        <v>67969</v>
      </c>
      <c r="D23" s="152">
        <f>'rozpočet2017-2019'!M69</f>
        <v>82600</v>
      </c>
      <c r="E23" s="152">
        <f>'rozpočet2017-2019'!N69</f>
        <v>72600</v>
      </c>
      <c r="F23" s="152">
        <f>'rozpočet2017-2019'!O69</f>
        <v>72600</v>
      </c>
    </row>
    <row r="24" spans="1:6" x14ac:dyDescent="0.25">
      <c r="A24" s="142"/>
    </row>
    <row r="25" spans="1:6" x14ac:dyDescent="0.25">
      <c r="A25" s="142"/>
    </row>
    <row r="26" spans="1:6" x14ac:dyDescent="0.25">
      <c r="A26" s="21" t="s">
        <v>336</v>
      </c>
    </row>
    <row r="27" spans="1:6" x14ac:dyDescent="0.25">
      <c r="A27" s="42" t="s">
        <v>389</v>
      </c>
    </row>
    <row r="28" spans="1:6" x14ac:dyDescent="0.25">
      <c r="A28" s="21" t="s">
        <v>424</v>
      </c>
    </row>
    <row r="29" spans="1:6" x14ac:dyDescent="0.25">
      <c r="A29" s="142"/>
    </row>
    <row r="30" spans="1:6" x14ac:dyDescent="0.25">
      <c r="A30" s="40" t="s">
        <v>1</v>
      </c>
      <c r="B30" s="41">
        <v>2015</v>
      </c>
      <c r="C30" s="221" t="s">
        <v>35</v>
      </c>
      <c r="D30" s="41">
        <v>2017</v>
      </c>
      <c r="E30" s="41">
        <v>2018</v>
      </c>
      <c r="F30" s="41">
        <v>2019</v>
      </c>
    </row>
    <row r="31" spans="1:6" x14ac:dyDescent="0.25">
      <c r="A31" s="150"/>
      <c r="B31" s="151"/>
      <c r="C31" s="223">
        <f>'rozpočet2017-2019'!L70</f>
        <v>146209</v>
      </c>
      <c r="D31" s="152">
        <f>'rozpočet2017-2019'!M70</f>
        <v>74463</v>
      </c>
      <c r="E31" s="152">
        <f>'rozpočet2017-2019'!N70</f>
        <v>74463</v>
      </c>
      <c r="F31" s="152">
        <f>'rozpočet2017-2019'!O70</f>
        <v>74463</v>
      </c>
    </row>
    <row r="32" spans="1:6" x14ac:dyDescent="0.25">
      <c r="A32" s="142"/>
    </row>
    <row r="33" spans="1:6" x14ac:dyDescent="0.25">
      <c r="A33" s="268" t="s">
        <v>8</v>
      </c>
      <c r="B33" s="268"/>
      <c r="C33" s="268"/>
      <c r="D33" s="268"/>
      <c r="E33" s="268"/>
      <c r="F33" s="268"/>
    </row>
    <row r="34" spans="1:6" ht="31.5" customHeight="1" x14ac:dyDescent="0.25">
      <c r="A34" s="36" t="s">
        <v>9</v>
      </c>
      <c r="B34" s="269" t="s">
        <v>390</v>
      </c>
      <c r="C34" s="269"/>
      <c r="D34" s="269"/>
      <c r="E34" s="269"/>
      <c r="F34" s="269"/>
    </row>
    <row r="35" spans="1:6" ht="30" x14ac:dyDescent="0.25">
      <c r="A35" s="37" t="s">
        <v>11</v>
      </c>
      <c r="B35" s="264" t="s">
        <v>391</v>
      </c>
      <c r="C35" s="264"/>
      <c r="D35" s="264"/>
      <c r="E35" s="264"/>
      <c r="F35" s="264"/>
    </row>
    <row r="36" spans="1:6" x14ac:dyDescent="0.25">
      <c r="A36" s="38" t="s">
        <v>13</v>
      </c>
      <c r="B36" s="39" t="s">
        <v>14</v>
      </c>
      <c r="C36" s="39" t="s">
        <v>15</v>
      </c>
      <c r="D36" s="39" t="s">
        <v>16</v>
      </c>
      <c r="E36" s="39" t="s">
        <v>17</v>
      </c>
      <c r="F36" s="39" t="s">
        <v>18</v>
      </c>
    </row>
    <row r="37" spans="1:6" x14ac:dyDescent="0.25">
      <c r="A37" s="38" t="s">
        <v>19</v>
      </c>
      <c r="B37" s="39"/>
      <c r="C37" s="39">
        <v>240</v>
      </c>
      <c r="D37" s="39">
        <v>245</v>
      </c>
      <c r="E37" s="39">
        <v>245</v>
      </c>
      <c r="F37" s="39">
        <v>245</v>
      </c>
    </row>
    <row r="38" spans="1:6" x14ac:dyDescent="0.25">
      <c r="A38" s="38" t="s">
        <v>20</v>
      </c>
      <c r="B38" s="39"/>
      <c r="C38" s="39"/>
      <c r="D38" s="39"/>
      <c r="E38" s="39"/>
      <c r="F38" s="39"/>
    </row>
    <row r="39" spans="1:6" ht="30" x14ac:dyDescent="0.25">
      <c r="A39" s="37" t="s">
        <v>11</v>
      </c>
      <c r="B39" s="264" t="s">
        <v>392</v>
      </c>
      <c r="C39" s="264"/>
      <c r="D39" s="264"/>
      <c r="E39" s="264"/>
      <c r="F39" s="264"/>
    </row>
    <row r="40" spans="1:6" x14ac:dyDescent="0.25">
      <c r="A40" s="38" t="s">
        <v>13</v>
      </c>
      <c r="B40" s="39" t="s">
        <v>14</v>
      </c>
      <c r="C40" s="39" t="s">
        <v>15</v>
      </c>
      <c r="D40" s="39" t="s">
        <v>16</v>
      </c>
      <c r="E40" s="39" t="s">
        <v>17</v>
      </c>
      <c r="F40" s="39" t="s">
        <v>18</v>
      </c>
    </row>
    <row r="41" spans="1:6" x14ac:dyDescent="0.25">
      <c r="A41" s="38" t="s">
        <v>19</v>
      </c>
      <c r="B41" s="39"/>
      <c r="C41" s="39">
        <v>45</v>
      </c>
      <c r="D41" s="39">
        <v>45</v>
      </c>
      <c r="E41" s="39">
        <v>45</v>
      </c>
      <c r="F41" s="39">
        <v>50</v>
      </c>
    </row>
    <row r="42" spans="1:6" x14ac:dyDescent="0.25">
      <c r="A42" s="38" t="s">
        <v>20</v>
      </c>
      <c r="B42" s="39"/>
      <c r="C42" s="39"/>
      <c r="D42" s="39"/>
      <c r="E42" s="39"/>
      <c r="F42" s="39"/>
    </row>
    <row r="43" spans="1:6" ht="30" x14ac:dyDescent="0.25">
      <c r="A43" s="37" t="s">
        <v>11</v>
      </c>
      <c r="B43" s="264" t="s">
        <v>393</v>
      </c>
      <c r="C43" s="264"/>
      <c r="D43" s="264"/>
      <c r="E43" s="264"/>
      <c r="F43" s="264"/>
    </row>
    <row r="44" spans="1:6" x14ac:dyDescent="0.25">
      <c r="A44" s="38" t="s">
        <v>13</v>
      </c>
      <c r="B44" s="39" t="s">
        <v>14</v>
      </c>
      <c r="C44" s="39" t="s">
        <v>15</v>
      </c>
      <c r="D44" s="39" t="s">
        <v>16</v>
      </c>
      <c r="E44" s="39" t="s">
        <v>17</v>
      </c>
      <c r="F44" s="39" t="s">
        <v>18</v>
      </c>
    </row>
    <row r="45" spans="1:6" x14ac:dyDescent="0.25">
      <c r="A45" s="38" t="s">
        <v>19</v>
      </c>
      <c r="B45" s="39"/>
      <c r="C45" s="39">
        <v>60</v>
      </c>
      <c r="D45" s="39">
        <v>60</v>
      </c>
      <c r="E45" s="39">
        <v>65</v>
      </c>
      <c r="F45" s="39">
        <v>70</v>
      </c>
    </row>
    <row r="46" spans="1:6" x14ac:dyDescent="0.25">
      <c r="A46" s="38" t="s">
        <v>20</v>
      </c>
      <c r="B46" s="39"/>
      <c r="C46" s="39"/>
      <c r="D46" s="39"/>
      <c r="E46" s="39"/>
      <c r="F46" s="39"/>
    </row>
    <row r="47" spans="1:6" ht="30" x14ac:dyDescent="0.25">
      <c r="A47" s="37" t="s">
        <v>11</v>
      </c>
      <c r="B47" s="264" t="s">
        <v>394</v>
      </c>
      <c r="C47" s="264"/>
      <c r="D47" s="264"/>
      <c r="E47" s="264"/>
      <c r="F47" s="264"/>
    </row>
    <row r="48" spans="1:6" x14ac:dyDescent="0.25">
      <c r="A48" s="38" t="s">
        <v>13</v>
      </c>
      <c r="B48" s="39" t="s">
        <v>14</v>
      </c>
      <c r="C48" s="39" t="s">
        <v>15</v>
      </c>
      <c r="D48" s="39" t="s">
        <v>16</v>
      </c>
      <c r="E48" s="39" t="s">
        <v>17</v>
      </c>
      <c r="F48" s="39" t="s">
        <v>18</v>
      </c>
    </row>
    <row r="49" spans="1:6" x14ac:dyDescent="0.25">
      <c r="A49" s="38" t="s">
        <v>19</v>
      </c>
      <c r="B49" s="39"/>
      <c r="C49" s="39">
        <v>260</v>
      </c>
      <c r="D49" s="39">
        <v>300</v>
      </c>
      <c r="E49" s="39">
        <v>300</v>
      </c>
      <c r="F49" s="39">
        <v>300</v>
      </c>
    </row>
    <row r="50" spans="1:6" x14ac:dyDescent="0.25">
      <c r="A50" s="38" t="s">
        <v>20</v>
      </c>
      <c r="B50" s="39"/>
      <c r="C50" s="39"/>
      <c r="D50" s="39"/>
      <c r="E50" s="39"/>
      <c r="F50" s="39"/>
    </row>
    <row r="51" spans="1:6" ht="31.5" customHeight="1" x14ac:dyDescent="0.25">
      <c r="A51" s="36" t="s">
        <v>9</v>
      </c>
      <c r="B51" s="269" t="s">
        <v>395</v>
      </c>
      <c r="C51" s="269"/>
      <c r="D51" s="269"/>
      <c r="E51" s="269"/>
      <c r="F51" s="269"/>
    </row>
    <row r="52" spans="1:6" ht="30" x14ac:dyDescent="0.25">
      <c r="A52" s="37" t="s">
        <v>11</v>
      </c>
      <c r="B52" s="264" t="s">
        <v>396</v>
      </c>
      <c r="C52" s="264"/>
      <c r="D52" s="264"/>
      <c r="E52" s="264"/>
      <c r="F52" s="264"/>
    </row>
    <row r="53" spans="1:6" x14ac:dyDescent="0.25">
      <c r="A53" s="38" t="s">
        <v>13</v>
      </c>
      <c r="B53" s="39" t="s">
        <v>14</v>
      </c>
      <c r="C53" s="39" t="s">
        <v>15</v>
      </c>
      <c r="D53" s="39" t="s">
        <v>16</v>
      </c>
      <c r="E53" s="39" t="s">
        <v>17</v>
      </c>
      <c r="F53" s="39" t="s">
        <v>18</v>
      </c>
    </row>
    <row r="54" spans="1:6" x14ac:dyDescent="0.25">
      <c r="A54" s="38" t="s">
        <v>19</v>
      </c>
      <c r="B54" s="39"/>
      <c r="C54" s="158">
        <v>0.45</v>
      </c>
      <c r="D54" s="158">
        <v>0.45</v>
      </c>
      <c r="E54" s="158">
        <v>0.45</v>
      </c>
      <c r="F54" s="158">
        <v>0.45</v>
      </c>
    </row>
    <row r="55" spans="1:6" x14ac:dyDescent="0.25">
      <c r="A55" s="38" t="s">
        <v>20</v>
      </c>
      <c r="B55" s="39"/>
      <c r="C55" s="39"/>
      <c r="D55" s="39"/>
      <c r="E55" s="39"/>
      <c r="F55" s="39"/>
    </row>
    <row r="56" spans="1:6" ht="30" x14ac:dyDescent="0.25">
      <c r="A56" s="37" t="s">
        <v>11</v>
      </c>
      <c r="B56" s="264" t="s">
        <v>397</v>
      </c>
      <c r="C56" s="264"/>
      <c r="D56" s="264"/>
      <c r="E56" s="264"/>
      <c r="F56" s="264"/>
    </row>
    <row r="57" spans="1:6" x14ac:dyDescent="0.25">
      <c r="A57" s="38" t="s">
        <v>13</v>
      </c>
      <c r="B57" s="39" t="s">
        <v>14</v>
      </c>
      <c r="C57" s="39" t="s">
        <v>15</v>
      </c>
      <c r="D57" s="39" t="s">
        <v>16</v>
      </c>
      <c r="E57" s="39" t="s">
        <v>17</v>
      </c>
      <c r="F57" s="39" t="s">
        <v>18</v>
      </c>
    </row>
    <row r="58" spans="1:6" x14ac:dyDescent="0.25">
      <c r="A58" s="38" t="s">
        <v>19</v>
      </c>
      <c r="B58" s="39"/>
      <c r="C58" s="39">
        <v>20</v>
      </c>
      <c r="D58" s="39">
        <v>22</v>
      </c>
      <c r="E58" s="39">
        <v>22</v>
      </c>
      <c r="F58" s="39">
        <v>22</v>
      </c>
    </row>
    <row r="59" spans="1:6" x14ac:dyDescent="0.25">
      <c r="A59" s="38" t="s">
        <v>20</v>
      </c>
      <c r="B59" s="39"/>
      <c r="C59" s="39"/>
      <c r="D59" s="39"/>
      <c r="E59" s="39"/>
      <c r="F59" s="39"/>
    </row>
    <row r="60" spans="1:6" ht="31.5" customHeight="1" x14ac:dyDescent="0.25">
      <c r="A60" s="36" t="s">
        <v>9</v>
      </c>
      <c r="B60" s="269" t="s">
        <v>398</v>
      </c>
      <c r="C60" s="269"/>
      <c r="D60" s="269"/>
      <c r="E60" s="269"/>
      <c r="F60" s="269"/>
    </row>
    <row r="61" spans="1:6" ht="30" x14ac:dyDescent="0.25">
      <c r="A61" s="37" t="s">
        <v>11</v>
      </c>
      <c r="B61" s="264" t="s">
        <v>399</v>
      </c>
      <c r="C61" s="264"/>
      <c r="D61" s="264"/>
      <c r="E61" s="264"/>
      <c r="F61" s="264"/>
    </row>
    <row r="62" spans="1:6" x14ac:dyDescent="0.25">
      <c r="A62" s="38" t="s">
        <v>13</v>
      </c>
      <c r="B62" s="39" t="s">
        <v>14</v>
      </c>
      <c r="C62" s="39" t="s">
        <v>15</v>
      </c>
      <c r="D62" s="39" t="s">
        <v>16</v>
      </c>
      <c r="E62" s="39" t="s">
        <v>17</v>
      </c>
      <c r="F62" s="39" t="s">
        <v>18</v>
      </c>
    </row>
    <row r="63" spans="1:6" x14ac:dyDescent="0.25">
      <c r="A63" s="38" t="s">
        <v>19</v>
      </c>
      <c r="B63" s="39"/>
      <c r="C63" s="39">
        <v>4</v>
      </c>
      <c r="D63" s="39">
        <v>4</v>
      </c>
      <c r="E63" s="39">
        <v>4</v>
      </c>
      <c r="F63" s="39">
        <v>4</v>
      </c>
    </row>
    <row r="64" spans="1:6" x14ac:dyDescent="0.25">
      <c r="A64" s="38" t="s">
        <v>20</v>
      </c>
      <c r="B64" s="39"/>
      <c r="C64" s="39"/>
      <c r="D64" s="39"/>
      <c r="E64" s="39"/>
      <c r="F64" s="39"/>
    </row>
    <row r="65" spans="1:6" ht="30" x14ac:dyDescent="0.25">
      <c r="A65" s="37" t="s">
        <v>11</v>
      </c>
      <c r="B65" s="264" t="s">
        <v>400</v>
      </c>
      <c r="C65" s="264"/>
      <c r="D65" s="264"/>
      <c r="E65" s="264"/>
      <c r="F65" s="264"/>
    </row>
    <row r="66" spans="1:6" x14ac:dyDescent="0.25">
      <c r="A66" s="38" t="s">
        <v>13</v>
      </c>
      <c r="B66" s="39" t="s">
        <v>14</v>
      </c>
      <c r="C66" s="39" t="s">
        <v>15</v>
      </c>
      <c r="D66" s="39" t="s">
        <v>16</v>
      </c>
      <c r="E66" s="39" t="s">
        <v>17</v>
      </c>
      <c r="F66" s="39" t="s">
        <v>18</v>
      </c>
    </row>
    <row r="67" spans="1:6" x14ac:dyDescent="0.25">
      <c r="A67" s="38" t="s">
        <v>19</v>
      </c>
      <c r="B67" s="39"/>
      <c r="C67" s="39">
        <v>60</v>
      </c>
      <c r="D67" s="39">
        <v>60</v>
      </c>
      <c r="E67" s="39">
        <v>60</v>
      </c>
      <c r="F67" s="39">
        <v>60</v>
      </c>
    </row>
    <row r="68" spans="1:6" x14ac:dyDescent="0.25">
      <c r="A68" s="38" t="s">
        <v>20</v>
      </c>
      <c r="B68" s="39"/>
      <c r="C68" s="39"/>
      <c r="D68" s="39"/>
      <c r="E68" s="39"/>
      <c r="F68" s="39"/>
    </row>
    <row r="69" spans="1:6" x14ac:dyDescent="0.25">
      <c r="A69" s="142"/>
    </row>
    <row r="70" spans="1:6" x14ac:dyDescent="0.25">
      <c r="A70" s="22"/>
    </row>
    <row r="71" spans="1:6" x14ac:dyDescent="0.25">
      <c r="A71" s="22" t="s">
        <v>336</v>
      </c>
    </row>
    <row r="72" spans="1:6" ht="70.5" customHeight="1" x14ac:dyDescent="0.25">
      <c r="A72" s="261" t="s">
        <v>386</v>
      </c>
      <c r="B72" s="261"/>
      <c r="C72" s="261"/>
      <c r="D72" s="261"/>
      <c r="E72" s="261"/>
      <c r="F72" s="261"/>
    </row>
    <row r="73" spans="1:6" ht="80.25" customHeight="1" x14ac:dyDescent="0.25">
      <c r="A73" s="261" t="s">
        <v>387</v>
      </c>
      <c r="B73" s="261"/>
      <c r="C73" s="261"/>
      <c r="D73" s="261"/>
      <c r="E73" s="261"/>
      <c r="F73" s="261"/>
    </row>
    <row r="74" spans="1:6" x14ac:dyDescent="0.25">
      <c r="A74" s="43" t="s">
        <v>401</v>
      </c>
    </row>
    <row r="75" spans="1:6" x14ac:dyDescent="0.25">
      <c r="A75" s="159" t="s">
        <v>425</v>
      </c>
    </row>
    <row r="76" spans="1:6" x14ac:dyDescent="0.25">
      <c r="A76" s="159" t="s">
        <v>426</v>
      </c>
    </row>
    <row r="77" spans="1:6" x14ac:dyDescent="0.25">
      <c r="A77" s="159" t="s">
        <v>427</v>
      </c>
    </row>
    <row r="78" spans="1:6" x14ac:dyDescent="0.25">
      <c r="A78" s="159" t="s">
        <v>428</v>
      </c>
    </row>
    <row r="79" spans="1:6" x14ac:dyDescent="0.25">
      <c r="A79" s="142"/>
    </row>
    <row r="80" spans="1:6" x14ac:dyDescent="0.25">
      <c r="A80" s="42" t="s">
        <v>402</v>
      </c>
    </row>
    <row r="81" spans="1:6" x14ac:dyDescent="0.25">
      <c r="A81" s="142" t="s">
        <v>429</v>
      </c>
    </row>
    <row r="82" spans="1:6" x14ac:dyDescent="0.25">
      <c r="A82" s="142"/>
    </row>
    <row r="83" spans="1:6" x14ac:dyDescent="0.25">
      <c r="A83" s="40" t="s">
        <v>1</v>
      </c>
      <c r="B83" s="41">
        <v>2015</v>
      </c>
      <c r="C83" s="221" t="s">
        <v>35</v>
      </c>
      <c r="D83" s="41">
        <v>2017</v>
      </c>
      <c r="E83" s="41">
        <v>2018</v>
      </c>
      <c r="F83" s="41">
        <v>2019</v>
      </c>
    </row>
    <row r="84" spans="1:6" x14ac:dyDescent="0.25">
      <c r="A84" s="150"/>
      <c r="B84" s="151"/>
      <c r="C84" s="152">
        <f>'rozpočet2017-2019'!L71</f>
        <v>60863</v>
      </c>
      <c r="D84" s="152">
        <f>'rozpočet2017-2019'!M71</f>
        <v>65562</v>
      </c>
      <c r="E84" s="152">
        <f>'rozpočet2017-2019'!N71</f>
        <v>65562</v>
      </c>
      <c r="F84" s="152">
        <f>'rozpočet2017-2019'!O71</f>
        <v>65562</v>
      </c>
    </row>
    <row r="85" spans="1:6" x14ac:dyDescent="0.25">
      <c r="A85" s="142"/>
    </row>
    <row r="86" spans="1:6" x14ac:dyDescent="0.25">
      <c r="A86" s="268" t="s">
        <v>8</v>
      </c>
      <c r="B86" s="268"/>
      <c r="C86" s="268"/>
      <c r="D86" s="268"/>
      <c r="E86" s="268"/>
      <c r="F86" s="268"/>
    </row>
    <row r="87" spans="1:6" ht="31.5" customHeight="1" x14ac:dyDescent="0.25">
      <c r="A87" s="36" t="s">
        <v>9</v>
      </c>
      <c r="B87" s="269" t="s">
        <v>403</v>
      </c>
      <c r="C87" s="269"/>
      <c r="D87" s="269"/>
      <c r="E87" s="269"/>
      <c r="F87" s="269"/>
    </row>
    <row r="88" spans="1:6" ht="30" x14ac:dyDescent="0.25">
      <c r="A88" s="37" t="s">
        <v>11</v>
      </c>
      <c r="B88" s="264" t="s">
        <v>404</v>
      </c>
      <c r="C88" s="264"/>
      <c r="D88" s="264"/>
      <c r="E88" s="264"/>
      <c r="F88" s="264"/>
    </row>
    <row r="89" spans="1:6" x14ac:dyDescent="0.25">
      <c r="A89" s="38" t="s">
        <v>13</v>
      </c>
      <c r="B89" s="39" t="s">
        <v>14</v>
      </c>
      <c r="C89" s="39" t="s">
        <v>15</v>
      </c>
      <c r="D89" s="39" t="s">
        <v>16</v>
      </c>
      <c r="E89" s="39" t="s">
        <v>17</v>
      </c>
      <c r="F89" s="39" t="s">
        <v>18</v>
      </c>
    </row>
    <row r="90" spans="1:6" x14ac:dyDescent="0.25">
      <c r="A90" s="38" t="s">
        <v>19</v>
      </c>
      <c r="B90" s="39"/>
      <c r="C90" s="39">
        <v>38000</v>
      </c>
      <c r="D90" s="39">
        <v>39000</v>
      </c>
      <c r="E90" s="39">
        <v>39000</v>
      </c>
      <c r="F90" s="39">
        <v>39000</v>
      </c>
    </row>
    <row r="91" spans="1:6" x14ac:dyDescent="0.25">
      <c r="A91" s="38" t="s">
        <v>20</v>
      </c>
      <c r="B91" s="39"/>
      <c r="C91" s="39"/>
      <c r="D91" s="39"/>
      <c r="E91" s="39"/>
      <c r="F91" s="39"/>
    </row>
    <row r="92" spans="1:6" ht="30" x14ac:dyDescent="0.25">
      <c r="A92" s="37" t="s">
        <v>11</v>
      </c>
      <c r="B92" s="264" t="s">
        <v>405</v>
      </c>
      <c r="C92" s="264"/>
      <c r="D92" s="264"/>
      <c r="E92" s="264"/>
      <c r="F92" s="264"/>
    </row>
    <row r="93" spans="1:6" x14ac:dyDescent="0.25">
      <c r="A93" s="38" t="s">
        <v>13</v>
      </c>
      <c r="B93" s="39" t="s">
        <v>14</v>
      </c>
      <c r="C93" s="39" t="s">
        <v>15</v>
      </c>
      <c r="D93" s="39" t="s">
        <v>16</v>
      </c>
      <c r="E93" s="39" t="s">
        <v>17</v>
      </c>
      <c r="F93" s="39" t="s">
        <v>18</v>
      </c>
    </row>
    <row r="94" spans="1:6" x14ac:dyDescent="0.25">
      <c r="A94" s="38" t="s">
        <v>19</v>
      </c>
      <c r="B94" s="39"/>
      <c r="C94" s="39">
        <v>50</v>
      </c>
      <c r="D94" s="39">
        <v>50</v>
      </c>
      <c r="E94" s="39">
        <v>50</v>
      </c>
      <c r="F94" s="39">
        <v>50</v>
      </c>
    </row>
    <row r="95" spans="1:6" x14ac:dyDescent="0.25">
      <c r="A95" s="38" t="s">
        <v>20</v>
      </c>
      <c r="B95" s="39"/>
      <c r="C95" s="39"/>
      <c r="D95" s="39"/>
      <c r="E95" s="39"/>
      <c r="F95" s="39"/>
    </row>
    <row r="96" spans="1:6" x14ac:dyDescent="0.25">
      <c r="A96" s="142"/>
    </row>
    <row r="97" spans="1:6" x14ac:dyDescent="0.25">
      <c r="A97" s="22" t="s">
        <v>411</v>
      </c>
    </row>
    <row r="98" spans="1:6" ht="48.75" customHeight="1" x14ac:dyDescent="0.25">
      <c r="A98" s="261" t="s">
        <v>576</v>
      </c>
      <c r="B98" s="295"/>
      <c r="C98" s="295"/>
      <c r="D98" s="295"/>
      <c r="E98" s="295"/>
      <c r="F98" s="295"/>
    </row>
    <row r="99" spans="1:6" ht="42.75" customHeight="1" x14ac:dyDescent="0.25">
      <c r="A99" s="261" t="s">
        <v>406</v>
      </c>
      <c r="B99" s="261"/>
      <c r="C99" s="261"/>
      <c r="D99" s="261"/>
      <c r="E99" s="261"/>
      <c r="F99" s="261"/>
    </row>
    <row r="100" spans="1:6" x14ac:dyDescent="0.25">
      <c r="A100" s="142"/>
    </row>
    <row r="101" spans="1:6" x14ac:dyDescent="0.25">
      <c r="A101" s="42" t="s">
        <v>407</v>
      </c>
    </row>
    <row r="102" spans="1:6" x14ac:dyDescent="0.25">
      <c r="A102" s="21" t="s">
        <v>424</v>
      </c>
    </row>
    <row r="103" spans="1:6" x14ac:dyDescent="0.25">
      <c r="A103" s="142"/>
    </row>
    <row r="104" spans="1:6" x14ac:dyDescent="0.25">
      <c r="A104" s="40" t="s">
        <v>1</v>
      </c>
      <c r="B104" s="41">
        <v>2015</v>
      </c>
      <c r="C104" s="221" t="s">
        <v>35</v>
      </c>
      <c r="D104" s="41">
        <v>2017</v>
      </c>
      <c r="E104" s="41">
        <v>2018</v>
      </c>
      <c r="F104" s="41">
        <v>2019</v>
      </c>
    </row>
    <row r="105" spans="1:6" x14ac:dyDescent="0.25">
      <c r="A105" s="150"/>
      <c r="B105" s="151"/>
      <c r="C105" s="152">
        <f>'rozpočet2017-2019'!L72</f>
        <v>18152</v>
      </c>
      <c r="D105" s="152">
        <f>'rozpočet2017-2019'!M72</f>
        <v>24031</v>
      </c>
      <c r="E105" s="152">
        <f>'rozpočet2017-2019'!N72</f>
        <v>24031</v>
      </c>
      <c r="F105" s="152">
        <f>'rozpočet2017-2019'!O72</f>
        <v>24031</v>
      </c>
    </row>
    <row r="106" spans="1:6" x14ac:dyDescent="0.25">
      <c r="A106" s="142"/>
    </row>
    <row r="107" spans="1:6" x14ac:dyDescent="0.25">
      <c r="A107" s="268" t="s">
        <v>8</v>
      </c>
      <c r="B107" s="268"/>
      <c r="C107" s="268"/>
      <c r="D107" s="268"/>
      <c r="E107" s="268"/>
      <c r="F107" s="268"/>
    </row>
    <row r="108" spans="1:6" x14ac:dyDescent="0.25">
      <c r="A108" s="36" t="s">
        <v>9</v>
      </c>
      <c r="B108" s="269" t="s">
        <v>408</v>
      </c>
      <c r="C108" s="269"/>
      <c r="D108" s="269"/>
      <c r="E108" s="269"/>
      <c r="F108" s="269"/>
    </row>
    <row r="109" spans="1:6" ht="30" x14ac:dyDescent="0.25">
      <c r="A109" s="37" t="s">
        <v>11</v>
      </c>
      <c r="B109" s="264" t="s">
        <v>409</v>
      </c>
      <c r="C109" s="264"/>
      <c r="D109" s="264"/>
      <c r="E109" s="264"/>
      <c r="F109" s="264"/>
    </row>
    <row r="110" spans="1:6" x14ac:dyDescent="0.25">
      <c r="A110" s="38" t="s">
        <v>13</v>
      </c>
      <c r="B110" s="39" t="s">
        <v>14</v>
      </c>
      <c r="C110" s="39" t="s">
        <v>15</v>
      </c>
      <c r="D110" s="39" t="s">
        <v>16</v>
      </c>
      <c r="E110" s="39" t="s">
        <v>17</v>
      </c>
      <c r="F110" s="39" t="s">
        <v>18</v>
      </c>
    </row>
    <row r="111" spans="1:6" x14ac:dyDescent="0.25">
      <c r="A111" s="38" t="s">
        <v>19</v>
      </c>
      <c r="B111" s="39"/>
      <c r="C111" s="39">
        <v>6</v>
      </c>
      <c r="D111" s="39">
        <v>6</v>
      </c>
      <c r="E111" s="39"/>
      <c r="F111" s="39"/>
    </row>
    <row r="112" spans="1:6" x14ac:dyDescent="0.25">
      <c r="A112" s="38" t="s">
        <v>20</v>
      </c>
      <c r="B112" s="39"/>
      <c r="C112" s="39"/>
      <c r="D112" s="39"/>
      <c r="E112" s="39"/>
      <c r="F112" s="39"/>
    </row>
    <row r="113" spans="1:6" ht="30" x14ac:dyDescent="0.25">
      <c r="A113" s="37" t="s">
        <v>11</v>
      </c>
      <c r="B113" s="264" t="s">
        <v>410</v>
      </c>
      <c r="C113" s="264"/>
      <c r="D113" s="264"/>
      <c r="E113" s="264"/>
      <c r="F113" s="264"/>
    </row>
    <row r="114" spans="1:6" x14ac:dyDescent="0.25">
      <c r="A114" s="38" t="s">
        <v>13</v>
      </c>
      <c r="B114" s="39" t="s">
        <v>14</v>
      </c>
      <c r="C114" s="39" t="s">
        <v>15</v>
      </c>
      <c r="D114" s="39" t="s">
        <v>16</v>
      </c>
      <c r="E114" s="39" t="s">
        <v>17</v>
      </c>
      <c r="F114" s="39" t="s">
        <v>18</v>
      </c>
    </row>
    <row r="115" spans="1:6" x14ac:dyDescent="0.25">
      <c r="A115" s="38" t="s">
        <v>19</v>
      </c>
      <c r="B115" s="39"/>
      <c r="C115" s="39">
        <v>2000</v>
      </c>
      <c r="D115" s="39">
        <v>2000</v>
      </c>
      <c r="E115" s="39"/>
      <c r="F115" s="39"/>
    </row>
    <row r="116" spans="1:6" x14ac:dyDescent="0.25">
      <c r="A116" s="38" t="s">
        <v>20</v>
      </c>
      <c r="B116" s="39"/>
      <c r="C116" s="39"/>
      <c r="D116" s="39"/>
      <c r="E116" s="39"/>
      <c r="F116" s="39"/>
    </row>
    <row r="117" spans="1:6" x14ac:dyDescent="0.25">
      <c r="A117" s="142"/>
    </row>
    <row r="118" spans="1:6" x14ac:dyDescent="0.25">
      <c r="A118" s="22" t="s">
        <v>411</v>
      </c>
    </row>
    <row r="119" spans="1:6" ht="58.5" customHeight="1" x14ac:dyDescent="0.25">
      <c r="A119" s="286" t="s">
        <v>412</v>
      </c>
      <c r="B119" s="286"/>
      <c r="C119" s="286"/>
      <c r="D119" s="286"/>
      <c r="E119" s="286"/>
      <c r="F119" s="286"/>
    </row>
    <row r="120" spans="1:6" x14ac:dyDescent="0.25">
      <c r="A120" s="42"/>
    </row>
    <row r="121" spans="1:6" x14ac:dyDescent="0.25">
      <c r="A121" s="42"/>
    </row>
    <row r="122" spans="1:6" x14ac:dyDescent="0.25">
      <c r="A122" s="42" t="s">
        <v>413</v>
      </c>
    </row>
    <row r="123" spans="1:6" x14ac:dyDescent="0.25">
      <c r="A123" s="21" t="s">
        <v>424</v>
      </c>
    </row>
    <row r="124" spans="1:6" x14ac:dyDescent="0.25">
      <c r="A124" s="142"/>
    </row>
    <row r="125" spans="1:6" x14ac:dyDescent="0.25">
      <c r="A125" s="40" t="s">
        <v>1</v>
      </c>
      <c r="B125" s="41">
        <v>2015</v>
      </c>
      <c r="C125" s="221" t="s">
        <v>35</v>
      </c>
      <c r="D125" s="41">
        <v>2017</v>
      </c>
      <c r="E125" s="41">
        <v>2018</v>
      </c>
      <c r="F125" s="41">
        <v>2019</v>
      </c>
    </row>
    <row r="126" spans="1:6" x14ac:dyDescent="0.25">
      <c r="A126" s="150"/>
      <c r="B126" s="151"/>
      <c r="C126" s="152">
        <f>'rozpočet2017-2019'!L73</f>
        <v>92901</v>
      </c>
      <c r="D126" s="152">
        <f>'rozpočet2017-2019'!M73</f>
        <v>85241</v>
      </c>
      <c r="E126" s="152">
        <f>'rozpočet2017-2019'!N73</f>
        <v>85241</v>
      </c>
      <c r="F126" s="152">
        <f>'rozpočet2017-2019'!O73</f>
        <v>85241</v>
      </c>
    </row>
    <row r="127" spans="1:6" x14ac:dyDescent="0.25">
      <c r="A127" s="142"/>
    </row>
    <row r="128" spans="1:6" x14ac:dyDescent="0.25">
      <c r="A128" s="268" t="s">
        <v>8</v>
      </c>
      <c r="B128" s="268"/>
      <c r="C128" s="268"/>
      <c r="D128" s="268"/>
      <c r="E128" s="268"/>
      <c r="F128" s="268"/>
    </row>
    <row r="129" spans="1:6" ht="31.5" customHeight="1" x14ac:dyDescent="0.25">
      <c r="A129" s="36" t="s">
        <v>9</v>
      </c>
      <c r="B129" s="269" t="s">
        <v>414</v>
      </c>
      <c r="C129" s="269"/>
      <c r="D129" s="269"/>
      <c r="E129" s="269"/>
      <c r="F129" s="269"/>
    </row>
    <row r="130" spans="1:6" ht="30" x14ac:dyDescent="0.25">
      <c r="A130" s="37" t="s">
        <v>11</v>
      </c>
      <c r="B130" s="264" t="s">
        <v>415</v>
      </c>
      <c r="C130" s="264"/>
      <c r="D130" s="264"/>
      <c r="E130" s="264"/>
      <c r="F130" s="264"/>
    </row>
    <row r="131" spans="1:6" x14ac:dyDescent="0.25">
      <c r="A131" s="38" t="s">
        <v>13</v>
      </c>
      <c r="B131" s="39" t="s">
        <v>14</v>
      </c>
      <c r="C131" s="39" t="s">
        <v>15</v>
      </c>
      <c r="D131" s="39" t="s">
        <v>16</v>
      </c>
      <c r="E131" s="39" t="s">
        <v>17</v>
      </c>
      <c r="F131" s="39" t="s">
        <v>18</v>
      </c>
    </row>
    <row r="132" spans="1:6" x14ac:dyDescent="0.25">
      <c r="A132" s="38" t="s">
        <v>19</v>
      </c>
      <c r="B132" s="39"/>
      <c r="C132" s="39">
        <v>30</v>
      </c>
      <c r="D132" s="39">
        <v>30</v>
      </c>
      <c r="E132" s="39">
        <v>30</v>
      </c>
      <c r="F132" s="39">
        <v>30</v>
      </c>
    </row>
    <row r="133" spans="1:6" x14ac:dyDescent="0.25">
      <c r="A133" s="38" t="s">
        <v>20</v>
      </c>
      <c r="B133" s="39"/>
      <c r="C133" s="39"/>
      <c r="D133" s="39"/>
      <c r="E133" s="39"/>
      <c r="F133" s="39"/>
    </row>
    <row r="134" spans="1:6" ht="30" x14ac:dyDescent="0.25">
      <c r="A134" s="37" t="s">
        <v>11</v>
      </c>
      <c r="B134" s="264" t="s">
        <v>416</v>
      </c>
      <c r="C134" s="264"/>
      <c r="D134" s="264"/>
      <c r="E134" s="264"/>
      <c r="F134" s="264"/>
    </row>
    <row r="135" spans="1:6" x14ac:dyDescent="0.25">
      <c r="A135" s="38" t="s">
        <v>13</v>
      </c>
      <c r="B135" s="39" t="s">
        <v>14</v>
      </c>
      <c r="C135" s="39" t="s">
        <v>15</v>
      </c>
      <c r="D135" s="39" t="s">
        <v>16</v>
      </c>
      <c r="E135" s="39" t="s">
        <v>17</v>
      </c>
      <c r="F135" s="39" t="s">
        <v>18</v>
      </c>
    </row>
    <row r="136" spans="1:6" x14ac:dyDescent="0.25">
      <c r="A136" s="38" t="s">
        <v>19</v>
      </c>
      <c r="B136" s="39"/>
      <c r="C136" s="39">
        <v>40</v>
      </c>
      <c r="D136" s="39">
        <v>40</v>
      </c>
      <c r="E136" s="39">
        <v>40</v>
      </c>
      <c r="F136" s="39">
        <v>40</v>
      </c>
    </row>
    <row r="137" spans="1:6" x14ac:dyDescent="0.25">
      <c r="A137" s="38" t="s">
        <v>20</v>
      </c>
      <c r="B137" s="39"/>
      <c r="C137" s="39"/>
      <c r="D137" s="39"/>
      <c r="E137" s="39"/>
      <c r="F137" s="39"/>
    </row>
    <row r="138" spans="1:6" ht="30" x14ac:dyDescent="0.25">
      <c r="A138" s="37" t="s">
        <v>11</v>
      </c>
      <c r="B138" s="264" t="s">
        <v>417</v>
      </c>
      <c r="C138" s="264"/>
      <c r="D138" s="264"/>
      <c r="E138" s="264"/>
      <c r="F138" s="264"/>
    </row>
    <row r="139" spans="1:6" x14ac:dyDescent="0.25">
      <c r="A139" s="38" t="s">
        <v>13</v>
      </c>
      <c r="B139" s="39" t="s">
        <v>14</v>
      </c>
      <c r="C139" s="39" t="s">
        <v>15</v>
      </c>
      <c r="D139" s="39" t="s">
        <v>16</v>
      </c>
      <c r="E139" s="39" t="s">
        <v>17</v>
      </c>
      <c r="F139" s="39" t="s">
        <v>18</v>
      </c>
    </row>
    <row r="140" spans="1:6" x14ac:dyDescent="0.25">
      <c r="A140" s="38" t="s">
        <v>19</v>
      </c>
      <c r="B140" s="39"/>
      <c r="C140" s="39">
        <v>230</v>
      </c>
      <c r="D140" s="39">
        <v>230</v>
      </c>
      <c r="E140" s="39">
        <v>230</v>
      </c>
      <c r="F140" s="39">
        <v>230</v>
      </c>
    </row>
    <row r="141" spans="1:6" x14ac:dyDescent="0.25">
      <c r="A141" s="38" t="s">
        <v>20</v>
      </c>
      <c r="B141" s="39"/>
      <c r="C141" s="39"/>
      <c r="D141" s="39"/>
      <c r="E141" s="39"/>
      <c r="F141" s="39"/>
    </row>
    <row r="142" spans="1:6" ht="30" x14ac:dyDescent="0.25">
      <c r="A142" s="37" t="s">
        <v>11</v>
      </c>
      <c r="B142" s="264" t="s">
        <v>418</v>
      </c>
      <c r="C142" s="264"/>
      <c r="D142" s="264"/>
      <c r="E142" s="264"/>
      <c r="F142" s="264"/>
    </row>
    <row r="143" spans="1:6" x14ac:dyDescent="0.25">
      <c r="A143" s="38" t="s">
        <v>13</v>
      </c>
      <c r="B143" s="39" t="s">
        <v>14</v>
      </c>
      <c r="C143" s="39" t="s">
        <v>15</v>
      </c>
      <c r="D143" s="39" t="s">
        <v>16</v>
      </c>
      <c r="E143" s="39" t="s">
        <v>17</v>
      </c>
      <c r="F143" s="39" t="s">
        <v>18</v>
      </c>
    </row>
    <row r="144" spans="1:6" x14ac:dyDescent="0.25">
      <c r="A144" s="38" t="s">
        <v>19</v>
      </c>
      <c r="B144" s="39"/>
      <c r="C144" s="39">
        <v>40</v>
      </c>
      <c r="D144" s="39">
        <v>35</v>
      </c>
      <c r="E144" s="39">
        <v>30</v>
      </c>
      <c r="F144" s="39">
        <v>30</v>
      </c>
    </row>
    <row r="145" spans="1:6" x14ac:dyDescent="0.25">
      <c r="A145" s="38" t="s">
        <v>20</v>
      </c>
      <c r="B145" s="39"/>
      <c r="C145" s="39"/>
      <c r="D145" s="39"/>
      <c r="E145" s="39"/>
      <c r="F145" s="39"/>
    </row>
    <row r="146" spans="1:6" x14ac:dyDescent="0.25">
      <c r="A146" s="142"/>
    </row>
    <row r="147" spans="1:6" x14ac:dyDescent="0.25">
      <c r="A147" s="142"/>
    </row>
    <row r="148" spans="1:6" ht="34.5" customHeight="1" x14ac:dyDescent="0.25">
      <c r="A148" s="295" t="s">
        <v>430</v>
      </c>
      <c r="B148" s="295"/>
      <c r="C148" s="295"/>
      <c r="D148" s="295"/>
      <c r="E148" s="295"/>
      <c r="F148" s="295"/>
    </row>
    <row r="149" spans="1:6" ht="41.25" customHeight="1" x14ac:dyDescent="0.25">
      <c r="A149" s="261" t="s">
        <v>419</v>
      </c>
      <c r="B149" s="261"/>
      <c r="C149" s="261"/>
      <c r="D149" s="261"/>
      <c r="E149" s="261"/>
      <c r="F149" s="261"/>
    </row>
    <row r="150" spans="1:6" x14ac:dyDescent="0.25">
      <c r="A150" s="261" t="s">
        <v>420</v>
      </c>
      <c r="B150" s="261"/>
      <c r="C150" s="261"/>
      <c r="D150" s="261"/>
      <c r="E150" s="261"/>
      <c r="F150" s="261"/>
    </row>
    <row r="151" spans="1:6" x14ac:dyDescent="0.25">
      <c r="A151" s="21"/>
    </row>
    <row r="152" spans="1:6" x14ac:dyDescent="0.25">
      <c r="A152" s="21"/>
    </row>
    <row r="153" spans="1:6" x14ac:dyDescent="0.25">
      <c r="A153" s="142"/>
    </row>
    <row r="154" spans="1:6" x14ac:dyDescent="0.25">
      <c r="A154" s="22" t="s">
        <v>575</v>
      </c>
    </row>
    <row r="155" spans="1:6" x14ac:dyDescent="0.25">
      <c r="A155" s="21" t="s">
        <v>424</v>
      </c>
    </row>
    <row r="156" spans="1:6" x14ac:dyDescent="0.25">
      <c r="A156" s="21"/>
    </row>
    <row r="157" spans="1:6" x14ac:dyDescent="0.25">
      <c r="A157" s="40" t="s">
        <v>1</v>
      </c>
      <c r="B157" s="41">
        <v>2015</v>
      </c>
      <c r="C157" s="221" t="s">
        <v>35</v>
      </c>
      <c r="D157" s="41">
        <v>2017</v>
      </c>
      <c r="E157" s="41">
        <v>2018</v>
      </c>
      <c r="F157" s="41">
        <v>2019</v>
      </c>
    </row>
    <row r="158" spans="1:6" x14ac:dyDescent="0.25">
      <c r="A158" s="150"/>
      <c r="B158" s="151"/>
      <c r="C158" s="152">
        <f>'rozpočet2017-2019'!L74</f>
        <v>33000</v>
      </c>
      <c r="D158" s="152">
        <f>'rozpočet2017-2019'!M74</f>
        <v>32000</v>
      </c>
      <c r="E158" s="152">
        <f>'rozpočet2017-2019'!N74</f>
        <v>22000</v>
      </c>
      <c r="F158" s="152">
        <f>'rozpočet2017-2019'!O74</f>
        <v>22000</v>
      </c>
    </row>
    <row r="159" spans="1:6" x14ac:dyDescent="0.25">
      <c r="A159" s="21"/>
    </row>
    <row r="160" spans="1:6" x14ac:dyDescent="0.25">
      <c r="A160" s="21"/>
    </row>
    <row r="161" spans="1:6" x14ac:dyDescent="0.25">
      <c r="A161" s="268" t="s">
        <v>8</v>
      </c>
      <c r="B161" s="268"/>
      <c r="C161" s="268"/>
      <c r="D161" s="268"/>
      <c r="E161" s="268"/>
      <c r="F161" s="268"/>
    </row>
    <row r="162" spans="1:6" ht="31.5" customHeight="1" x14ac:dyDescent="0.25">
      <c r="A162" s="36" t="s">
        <v>9</v>
      </c>
      <c r="B162" s="269" t="s">
        <v>421</v>
      </c>
      <c r="C162" s="269"/>
      <c r="D162" s="269"/>
      <c r="E162" s="269"/>
      <c r="F162" s="269"/>
    </row>
    <row r="163" spans="1:6" ht="30" x14ac:dyDescent="0.25">
      <c r="A163" s="37" t="s">
        <v>11</v>
      </c>
      <c r="B163" s="264" t="s">
        <v>399</v>
      </c>
      <c r="C163" s="264"/>
      <c r="D163" s="264"/>
      <c r="E163" s="264"/>
      <c r="F163" s="264"/>
    </row>
    <row r="164" spans="1:6" x14ac:dyDescent="0.25">
      <c r="A164" s="38" t="s">
        <v>13</v>
      </c>
      <c r="B164" s="39" t="s">
        <v>14</v>
      </c>
      <c r="C164" s="39" t="s">
        <v>15</v>
      </c>
      <c r="D164" s="39" t="s">
        <v>16</v>
      </c>
      <c r="E164" s="39" t="s">
        <v>17</v>
      </c>
      <c r="F164" s="39" t="s">
        <v>18</v>
      </c>
    </row>
    <row r="165" spans="1:6" x14ac:dyDescent="0.25">
      <c r="A165" s="38" t="s">
        <v>19</v>
      </c>
      <c r="B165" s="39"/>
      <c r="C165" s="39">
        <v>4</v>
      </c>
      <c r="D165" s="39">
        <v>4</v>
      </c>
      <c r="E165" s="39">
        <v>4</v>
      </c>
      <c r="F165" s="39">
        <v>4</v>
      </c>
    </row>
    <row r="166" spans="1:6" x14ac:dyDescent="0.25">
      <c r="A166" s="38" t="s">
        <v>20</v>
      </c>
      <c r="B166" s="39">
        <v>4</v>
      </c>
      <c r="C166" s="39"/>
      <c r="D166" s="39"/>
      <c r="E166" s="39"/>
      <c r="F166" s="39"/>
    </row>
    <row r="167" spans="1:6" x14ac:dyDescent="0.25">
      <c r="A167" s="21"/>
    </row>
    <row r="168" spans="1:6" x14ac:dyDescent="0.25">
      <c r="A168" s="21"/>
    </row>
    <row r="169" spans="1:6" x14ac:dyDescent="0.25">
      <c r="A169" s="22" t="s">
        <v>2</v>
      </c>
    </row>
    <row r="170" spans="1:6" ht="78.75" customHeight="1" x14ac:dyDescent="0.25">
      <c r="A170" s="261" t="s">
        <v>422</v>
      </c>
      <c r="B170" s="261"/>
      <c r="C170" s="261"/>
      <c r="D170" s="261"/>
      <c r="E170" s="261"/>
      <c r="F170" s="261"/>
    </row>
    <row r="172" spans="1:6" x14ac:dyDescent="0.25">
      <c r="A172" s="5" t="s">
        <v>453</v>
      </c>
    </row>
    <row r="175" spans="1:6" x14ac:dyDescent="0.25">
      <c r="A175" s="40" t="s">
        <v>1</v>
      </c>
      <c r="B175" s="41">
        <v>2015</v>
      </c>
      <c r="C175" s="221" t="s">
        <v>35</v>
      </c>
      <c r="D175" s="41">
        <v>2017</v>
      </c>
      <c r="E175" s="41">
        <v>2018</v>
      </c>
      <c r="F175" s="41">
        <v>2019</v>
      </c>
    </row>
    <row r="176" spans="1:6" x14ac:dyDescent="0.25">
      <c r="A176" s="150"/>
      <c r="B176" s="151"/>
      <c r="C176" s="152">
        <f>'rozpočet2017-2019'!L75</f>
        <v>0</v>
      </c>
      <c r="D176" s="152">
        <f>'rozpočet2017-2019'!M75</f>
        <v>15000</v>
      </c>
      <c r="E176" s="152">
        <f>'rozpočet2017-2019'!N75</f>
        <v>15000</v>
      </c>
      <c r="F176" s="152">
        <f>'rozpočet2017-2019'!O75</f>
        <v>15000</v>
      </c>
    </row>
    <row r="178" spans="1:6" x14ac:dyDescent="0.25">
      <c r="A178" s="268" t="s">
        <v>8</v>
      </c>
      <c r="B178" s="268"/>
      <c r="C178" s="268"/>
      <c r="D178" s="268"/>
      <c r="E178" s="268"/>
      <c r="F178" s="268"/>
    </row>
    <row r="179" spans="1:6" x14ac:dyDescent="0.25">
      <c r="A179" s="36" t="s">
        <v>9</v>
      </c>
      <c r="B179" s="269"/>
      <c r="C179" s="269"/>
      <c r="D179" s="269"/>
      <c r="E179" s="269"/>
      <c r="F179" s="269"/>
    </row>
    <row r="180" spans="1:6" ht="30" x14ac:dyDescent="0.25">
      <c r="A180" s="37" t="s">
        <v>11</v>
      </c>
      <c r="B180" s="264"/>
      <c r="C180" s="264"/>
      <c r="D180" s="264"/>
      <c r="E180" s="264"/>
      <c r="F180" s="264"/>
    </row>
    <row r="181" spans="1:6" x14ac:dyDescent="0.25">
      <c r="A181" s="38" t="s">
        <v>13</v>
      </c>
      <c r="B181" s="39" t="s">
        <v>14</v>
      </c>
      <c r="C181" s="39" t="s">
        <v>15</v>
      </c>
      <c r="D181" s="39" t="s">
        <v>16</v>
      </c>
      <c r="E181" s="39" t="s">
        <v>17</v>
      </c>
      <c r="F181" s="39" t="s">
        <v>18</v>
      </c>
    </row>
    <row r="182" spans="1:6" x14ac:dyDescent="0.25">
      <c r="A182" s="38" t="s">
        <v>19</v>
      </c>
      <c r="B182" s="39"/>
      <c r="C182" s="39"/>
      <c r="D182" s="39"/>
      <c r="E182" s="39"/>
      <c r="F182" s="39"/>
    </row>
    <row r="183" spans="1:6" x14ac:dyDescent="0.25">
      <c r="A183" s="38" t="s">
        <v>20</v>
      </c>
      <c r="B183" s="39"/>
      <c r="C183" s="39"/>
      <c r="D183" s="39"/>
      <c r="E183" s="39"/>
      <c r="F183" s="39"/>
    </row>
    <row r="185" spans="1:6" x14ac:dyDescent="0.25">
      <c r="A185" s="21" t="s">
        <v>2</v>
      </c>
    </row>
    <row r="186" spans="1:6" ht="53.25" customHeight="1" x14ac:dyDescent="0.25">
      <c r="A186" s="294"/>
      <c r="B186" s="294"/>
      <c r="C186" s="294"/>
      <c r="D186" s="294"/>
      <c r="E186" s="294"/>
      <c r="F186" s="294"/>
    </row>
    <row r="191" spans="1:6" x14ac:dyDescent="0.25">
      <c r="A191" s="5" t="s">
        <v>454</v>
      </c>
    </row>
    <row r="194" spans="1:6" x14ac:dyDescent="0.25">
      <c r="A194" s="40" t="s">
        <v>1</v>
      </c>
      <c r="B194" s="41">
        <v>2015</v>
      </c>
      <c r="C194" s="221" t="s">
        <v>35</v>
      </c>
      <c r="D194" s="41">
        <v>2017</v>
      </c>
      <c r="E194" s="41">
        <v>2018</v>
      </c>
      <c r="F194" s="41">
        <v>2019</v>
      </c>
    </row>
    <row r="195" spans="1:6" x14ac:dyDescent="0.25">
      <c r="A195" s="150"/>
      <c r="B195" s="151"/>
      <c r="C195" s="152">
        <f>'rozpočet2017-2019'!L76</f>
        <v>0</v>
      </c>
      <c r="D195" s="152">
        <f>'rozpočet2017-2019'!M76</f>
        <v>7000</v>
      </c>
      <c r="E195" s="152">
        <f>'rozpočet2017-2019'!N76</f>
        <v>7000</v>
      </c>
      <c r="F195" s="152">
        <f>'rozpočet2017-2019'!O76</f>
        <v>7000</v>
      </c>
    </row>
    <row r="197" spans="1:6" x14ac:dyDescent="0.25">
      <c r="A197" s="268" t="s">
        <v>8</v>
      </c>
      <c r="B197" s="268"/>
      <c r="C197" s="268"/>
      <c r="D197" s="268"/>
      <c r="E197" s="268"/>
      <c r="F197" s="268"/>
    </row>
    <row r="198" spans="1:6" x14ac:dyDescent="0.25">
      <c r="A198" s="36" t="s">
        <v>9</v>
      </c>
      <c r="B198" s="269"/>
      <c r="C198" s="269"/>
      <c r="D198" s="269"/>
      <c r="E198" s="269"/>
      <c r="F198" s="269"/>
    </row>
    <row r="199" spans="1:6" ht="30" x14ac:dyDescent="0.25">
      <c r="A199" s="37" t="s">
        <v>11</v>
      </c>
      <c r="B199" s="264"/>
      <c r="C199" s="264"/>
      <c r="D199" s="264"/>
      <c r="E199" s="264"/>
      <c r="F199" s="264"/>
    </row>
    <row r="200" spans="1:6" x14ac:dyDescent="0.25">
      <c r="A200" s="38" t="s">
        <v>13</v>
      </c>
      <c r="B200" s="39" t="s">
        <v>14</v>
      </c>
      <c r="C200" s="39" t="s">
        <v>15</v>
      </c>
      <c r="D200" s="39" t="s">
        <v>16</v>
      </c>
      <c r="E200" s="39" t="s">
        <v>17</v>
      </c>
      <c r="F200" s="39" t="s">
        <v>18</v>
      </c>
    </row>
    <row r="201" spans="1:6" x14ac:dyDescent="0.25">
      <c r="A201" s="38" t="s">
        <v>19</v>
      </c>
      <c r="B201" s="39"/>
      <c r="C201" s="39"/>
      <c r="D201" s="39"/>
      <c r="E201" s="39"/>
      <c r="F201" s="39"/>
    </row>
    <row r="202" spans="1:6" x14ac:dyDescent="0.25">
      <c r="A202" s="38" t="s">
        <v>20</v>
      </c>
      <c r="B202" s="39"/>
      <c r="C202" s="39"/>
      <c r="D202" s="39"/>
      <c r="E202" s="39"/>
      <c r="F202" s="39"/>
    </row>
    <row r="204" spans="1:6" x14ac:dyDescent="0.25">
      <c r="A204" s="21" t="s">
        <v>2</v>
      </c>
    </row>
    <row r="205" spans="1:6" ht="28.5" customHeight="1" x14ac:dyDescent="0.25">
      <c r="A205" s="294"/>
      <c r="B205" s="294"/>
      <c r="C205" s="294"/>
      <c r="D205" s="294"/>
      <c r="E205" s="294"/>
      <c r="F205" s="294"/>
    </row>
    <row r="208" spans="1:6" x14ac:dyDescent="0.25">
      <c r="A208" s="5" t="s">
        <v>455</v>
      </c>
    </row>
    <row r="210" spans="1:6" x14ac:dyDescent="0.25">
      <c r="A210" s="40" t="s">
        <v>1</v>
      </c>
      <c r="B210" s="41">
        <v>2015</v>
      </c>
      <c r="C210" s="221" t="s">
        <v>35</v>
      </c>
      <c r="D210" s="41">
        <v>2017</v>
      </c>
      <c r="E210" s="41">
        <v>2018</v>
      </c>
      <c r="F210" s="41">
        <v>2019</v>
      </c>
    </row>
    <row r="211" spans="1:6" x14ac:dyDescent="0.25">
      <c r="A211" s="150"/>
      <c r="B211" s="151"/>
      <c r="C211" s="152">
        <f>'rozpočet2017-2019'!L77</f>
        <v>0</v>
      </c>
      <c r="D211" s="152">
        <f>'rozpočet2017-2019'!M77</f>
        <v>10000</v>
      </c>
      <c r="E211" s="152">
        <f>'rozpočet2017-2019'!N77</f>
        <v>0</v>
      </c>
      <c r="F211" s="152">
        <f>'rozpočet2017-2019'!O77</f>
        <v>0</v>
      </c>
    </row>
    <row r="213" spans="1:6" x14ac:dyDescent="0.25">
      <c r="A213" s="268" t="s">
        <v>8</v>
      </c>
      <c r="B213" s="268"/>
      <c r="C213" s="268"/>
      <c r="D213" s="268"/>
      <c r="E213" s="268"/>
      <c r="F213" s="268"/>
    </row>
    <row r="214" spans="1:6" x14ac:dyDescent="0.25">
      <c r="A214" s="36" t="s">
        <v>9</v>
      </c>
      <c r="B214" s="269"/>
      <c r="C214" s="269"/>
      <c r="D214" s="269"/>
      <c r="E214" s="269"/>
      <c r="F214" s="269"/>
    </row>
    <row r="215" spans="1:6" ht="30" x14ac:dyDescent="0.25">
      <c r="A215" s="37" t="s">
        <v>11</v>
      </c>
      <c r="B215" s="264"/>
      <c r="C215" s="264"/>
      <c r="D215" s="264"/>
      <c r="E215" s="264"/>
      <c r="F215" s="264"/>
    </row>
    <row r="216" spans="1:6" x14ac:dyDescent="0.25">
      <c r="A216" s="38" t="s">
        <v>13</v>
      </c>
      <c r="B216" s="39" t="s">
        <v>14</v>
      </c>
      <c r="C216" s="39" t="s">
        <v>15</v>
      </c>
      <c r="D216" s="39" t="s">
        <v>16</v>
      </c>
      <c r="E216" s="39" t="s">
        <v>17</v>
      </c>
      <c r="F216" s="39" t="s">
        <v>18</v>
      </c>
    </row>
    <row r="217" spans="1:6" x14ac:dyDescent="0.25">
      <c r="A217" s="38" t="s">
        <v>19</v>
      </c>
      <c r="B217" s="39"/>
      <c r="C217" s="39"/>
      <c r="D217" s="39"/>
      <c r="E217" s="39"/>
      <c r="F217" s="39"/>
    </row>
    <row r="218" spans="1:6" x14ac:dyDescent="0.25">
      <c r="A218" s="38" t="s">
        <v>20</v>
      </c>
      <c r="B218" s="39"/>
      <c r="C218" s="39"/>
      <c r="D218" s="39"/>
      <c r="E218" s="39"/>
      <c r="F218" s="39"/>
    </row>
    <row r="220" spans="1:6" x14ac:dyDescent="0.25">
      <c r="A220" s="21" t="s">
        <v>2</v>
      </c>
    </row>
    <row r="221" spans="1:6" ht="33" customHeight="1" x14ac:dyDescent="0.25">
      <c r="A221" s="294"/>
      <c r="B221" s="294"/>
      <c r="C221" s="294"/>
      <c r="D221" s="294"/>
      <c r="E221" s="294"/>
      <c r="F221" s="294"/>
    </row>
    <row r="224" spans="1:6" x14ac:dyDescent="0.25">
      <c r="A224" s="5" t="s">
        <v>456</v>
      </c>
    </row>
    <row r="226" spans="1:6" x14ac:dyDescent="0.25">
      <c r="A226" s="40" t="s">
        <v>1</v>
      </c>
      <c r="B226" s="41">
        <v>2015</v>
      </c>
      <c r="C226" s="221" t="s">
        <v>35</v>
      </c>
      <c r="D226" s="41">
        <v>2017</v>
      </c>
      <c r="E226" s="41">
        <v>2018</v>
      </c>
      <c r="F226" s="41">
        <v>2019</v>
      </c>
    </row>
    <row r="227" spans="1:6" x14ac:dyDescent="0.25">
      <c r="A227" s="150"/>
      <c r="B227" s="151">
        <v>12639.5</v>
      </c>
      <c r="C227" s="152">
        <f>'rozpočet2017-2019'!L78</f>
        <v>7000</v>
      </c>
      <c r="D227" s="152">
        <f>'rozpočet2017-2019'!M78</f>
        <v>22000</v>
      </c>
      <c r="E227" s="152">
        <f>'rozpočet2017-2019'!N78</f>
        <v>19000</v>
      </c>
      <c r="F227" s="152">
        <f>'rozpočet2017-2019'!O78</f>
        <v>19000</v>
      </c>
    </row>
    <row r="229" spans="1:6" x14ac:dyDescent="0.25">
      <c r="A229" s="5" t="s">
        <v>457</v>
      </c>
    </row>
    <row r="231" spans="1:6" x14ac:dyDescent="0.25">
      <c r="A231" s="40" t="s">
        <v>1</v>
      </c>
      <c r="B231" s="41">
        <v>2015</v>
      </c>
      <c r="C231" s="221" t="s">
        <v>35</v>
      </c>
      <c r="D231" s="41">
        <v>2017</v>
      </c>
      <c r="E231" s="41">
        <v>2018</v>
      </c>
      <c r="F231" s="41">
        <v>2019</v>
      </c>
    </row>
    <row r="232" spans="1:6" x14ac:dyDescent="0.25">
      <c r="A232" s="150"/>
      <c r="B232" s="151"/>
      <c r="C232" s="152">
        <f>'rozpočet2017-2019'!L79</f>
        <v>0</v>
      </c>
      <c r="D232" s="152">
        <f>'rozpočet2017-2019'!M79</f>
        <v>4000</v>
      </c>
      <c r="E232" s="152">
        <f>'rozpočet2017-2019'!N79</f>
        <v>4000</v>
      </c>
      <c r="F232" s="152">
        <f>'rozpočet2017-2019'!O79</f>
        <v>4000</v>
      </c>
    </row>
    <row r="234" spans="1:6" x14ac:dyDescent="0.25">
      <c r="A234" s="268" t="s">
        <v>8</v>
      </c>
      <c r="B234" s="268"/>
      <c r="C234" s="268"/>
      <c r="D234" s="268"/>
      <c r="E234" s="268"/>
      <c r="F234" s="268"/>
    </row>
    <row r="235" spans="1:6" x14ac:dyDescent="0.25">
      <c r="A235" s="36" t="s">
        <v>9</v>
      </c>
      <c r="B235" s="269"/>
      <c r="C235" s="269"/>
      <c r="D235" s="269"/>
      <c r="E235" s="269"/>
      <c r="F235" s="269"/>
    </row>
    <row r="236" spans="1:6" ht="30" x14ac:dyDescent="0.25">
      <c r="A236" s="37" t="s">
        <v>11</v>
      </c>
      <c r="B236" s="264"/>
      <c r="C236" s="264"/>
      <c r="D236" s="264"/>
      <c r="E236" s="264"/>
      <c r="F236" s="264"/>
    </row>
    <row r="237" spans="1:6" x14ac:dyDescent="0.25">
      <c r="A237" s="38" t="s">
        <v>13</v>
      </c>
      <c r="B237" s="39" t="s">
        <v>14</v>
      </c>
      <c r="C237" s="39" t="s">
        <v>15</v>
      </c>
      <c r="D237" s="39" t="s">
        <v>16</v>
      </c>
      <c r="E237" s="39" t="s">
        <v>17</v>
      </c>
      <c r="F237" s="39" t="s">
        <v>18</v>
      </c>
    </row>
    <row r="238" spans="1:6" x14ac:dyDescent="0.25">
      <c r="A238" s="38" t="s">
        <v>19</v>
      </c>
      <c r="B238" s="39"/>
      <c r="C238" s="39"/>
      <c r="D238" s="39"/>
      <c r="E238" s="39"/>
      <c r="F238" s="39"/>
    </row>
    <row r="239" spans="1:6" x14ac:dyDescent="0.25">
      <c r="A239" s="38" t="s">
        <v>20</v>
      </c>
      <c r="B239" s="39"/>
      <c r="C239" s="39"/>
      <c r="D239" s="39"/>
      <c r="E239" s="39"/>
      <c r="F239" s="39"/>
    </row>
    <row r="241" spans="1:6" x14ac:dyDescent="0.25">
      <c r="A241" s="21" t="s">
        <v>2</v>
      </c>
    </row>
    <row r="242" spans="1:6" ht="41.25" customHeight="1" x14ac:dyDescent="0.25">
      <c r="A242" s="294"/>
      <c r="B242" s="294"/>
      <c r="C242" s="294"/>
      <c r="D242" s="294"/>
      <c r="E242" s="294"/>
      <c r="F242" s="294"/>
    </row>
    <row r="244" spans="1:6" x14ac:dyDescent="0.25">
      <c r="A244" s="5" t="s">
        <v>458</v>
      </c>
    </row>
    <row r="247" spans="1:6" x14ac:dyDescent="0.25">
      <c r="A247" s="40" t="s">
        <v>1</v>
      </c>
      <c r="B247" s="41">
        <v>2015</v>
      </c>
      <c r="C247" s="221" t="s">
        <v>35</v>
      </c>
      <c r="D247" s="41">
        <v>2017</v>
      </c>
      <c r="E247" s="41">
        <v>2018</v>
      </c>
      <c r="F247" s="41">
        <v>2019</v>
      </c>
    </row>
    <row r="248" spans="1:6" x14ac:dyDescent="0.25">
      <c r="A248" s="150"/>
      <c r="B248" s="151"/>
      <c r="C248" s="152">
        <f>'rozpočet2017-2019'!L80</f>
        <v>0</v>
      </c>
      <c r="D248" s="152">
        <f>'rozpočet2017-2019'!M80</f>
        <v>10000</v>
      </c>
      <c r="E248" s="152">
        <f>'rozpočet2017-2019'!N80</f>
        <v>7000</v>
      </c>
      <c r="F248" s="152">
        <f>'rozpočet2017-2019'!O80</f>
        <v>7000</v>
      </c>
    </row>
    <row r="250" spans="1:6" x14ac:dyDescent="0.25">
      <c r="A250" s="268" t="s">
        <v>8</v>
      </c>
      <c r="B250" s="268"/>
      <c r="C250" s="268"/>
      <c r="D250" s="268"/>
      <c r="E250" s="268"/>
      <c r="F250" s="268"/>
    </row>
    <row r="251" spans="1:6" x14ac:dyDescent="0.25">
      <c r="A251" s="75" t="s">
        <v>9</v>
      </c>
      <c r="B251" s="269"/>
      <c r="C251" s="269"/>
      <c r="D251" s="269"/>
      <c r="E251" s="269"/>
      <c r="F251" s="269"/>
    </row>
    <row r="252" spans="1:6" ht="30" x14ac:dyDescent="0.25">
      <c r="A252" s="37" t="s">
        <v>11</v>
      </c>
      <c r="B252" s="264"/>
      <c r="C252" s="264"/>
      <c r="D252" s="264"/>
      <c r="E252" s="264"/>
      <c r="F252" s="264"/>
    </row>
    <row r="253" spans="1:6" x14ac:dyDescent="0.25">
      <c r="A253" s="74" t="s">
        <v>13</v>
      </c>
      <c r="B253" s="39" t="s">
        <v>14</v>
      </c>
      <c r="C253" s="39" t="s">
        <v>15</v>
      </c>
      <c r="D253" s="39" t="s">
        <v>16</v>
      </c>
      <c r="E253" s="39" t="s">
        <v>17</v>
      </c>
      <c r="F253" s="39" t="s">
        <v>18</v>
      </c>
    </row>
    <row r="254" spans="1:6" x14ac:dyDescent="0.25">
      <c r="A254" s="74" t="s">
        <v>19</v>
      </c>
      <c r="B254" s="39"/>
      <c r="C254" s="39"/>
      <c r="D254" s="39"/>
      <c r="E254" s="39"/>
      <c r="F254" s="39"/>
    </row>
    <row r="255" spans="1:6" x14ac:dyDescent="0.25">
      <c r="A255" s="74" t="s">
        <v>20</v>
      </c>
      <c r="B255" s="39"/>
      <c r="C255" s="39"/>
      <c r="D255" s="39"/>
      <c r="E255" s="39"/>
      <c r="F255" s="39"/>
    </row>
    <row r="257" spans="1:6" x14ac:dyDescent="0.25">
      <c r="A257" s="21" t="s">
        <v>2</v>
      </c>
    </row>
    <row r="258" spans="1:6" x14ac:dyDescent="0.25">
      <c r="A258" s="294"/>
      <c r="B258" s="294"/>
      <c r="C258" s="294"/>
      <c r="D258" s="294"/>
      <c r="E258" s="294"/>
      <c r="F258" s="294"/>
    </row>
    <row r="260" spans="1:6" x14ac:dyDescent="0.25">
      <c r="A260" s="5" t="s">
        <v>459</v>
      </c>
    </row>
    <row r="263" spans="1:6" x14ac:dyDescent="0.25">
      <c r="A263" s="40" t="s">
        <v>1</v>
      </c>
      <c r="B263" s="41">
        <v>2015</v>
      </c>
      <c r="C263" s="221" t="s">
        <v>35</v>
      </c>
      <c r="D263" s="41">
        <v>2017</v>
      </c>
      <c r="E263" s="41">
        <v>2018</v>
      </c>
      <c r="F263" s="41">
        <v>2019</v>
      </c>
    </row>
    <row r="264" spans="1:6" x14ac:dyDescent="0.25">
      <c r="A264" s="150"/>
      <c r="B264" s="151"/>
      <c r="C264" s="152">
        <f>'rozpočet2017-2019'!L81</f>
        <v>0</v>
      </c>
      <c r="D264" s="152">
        <f>'rozpočet2017-2019'!M81</f>
        <v>8000</v>
      </c>
      <c r="E264" s="152">
        <f>'rozpočet2017-2019'!N81</f>
        <v>8000</v>
      </c>
      <c r="F264" s="152">
        <f>'rozpočet2017-2019'!O81</f>
        <v>8000</v>
      </c>
    </row>
    <row r="266" spans="1:6" x14ac:dyDescent="0.25">
      <c r="A266" s="268" t="s">
        <v>8</v>
      </c>
      <c r="B266" s="268"/>
      <c r="C266" s="268"/>
      <c r="D266" s="268"/>
      <c r="E266" s="268"/>
      <c r="F266" s="268"/>
    </row>
    <row r="267" spans="1:6" x14ac:dyDescent="0.25">
      <c r="A267" s="75" t="s">
        <v>9</v>
      </c>
      <c r="B267" s="269"/>
      <c r="C267" s="269"/>
      <c r="D267" s="269"/>
      <c r="E267" s="269"/>
      <c r="F267" s="269"/>
    </row>
    <row r="268" spans="1:6" ht="30" x14ac:dyDescent="0.25">
      <c r="A268" s="37" t="s">
        <v>11</v>
      </c>
      <c r="B268" s="264"/>
      <c r="C268" s="264"/>
      <c r="D268" s="264"/>
      <c r="E268" s="264"/>
      <c r="F268" s="264"/>
    </row>
    <row r="269" spans="1:6" x14ac:dyDescent="0.25">
      <c r="A269" s="74" t="s">
        <v>13</v>
      </c>
      <c r="B269" s="39" t="s">
        <v>14</v>
      </c>
      <c r="C269" s="39" t="s">
        <v>15</v>
      </c>
      <c r="D269" s="39" t="s">
        <v>16</v>
      </c>
      <c r="E269" s="39" t="s">
        <v>17</v>
      </c>
      <c r="F269" s="39" t="s">
        <v>18</v>
      </c>
    </row>
    <row r="270" spans="1:6" x14ac:dyDescent="0.25">
      <c r="A270" s="74" t="s">
        <v>19</v>
      </c>
      <c r="B270" s="39"/>
      <c r="C270" s="39"/>
      <c r="D270" s="39"/>
      <c r="E270" s="39"/>
      <c r="F270" s="39"/>
    </row>
    <row r="271" spans="1:6" x14ac:dyDescent="0.25">
      <c r="A271" s="74" t="s">
        <v>20</v>
      </c>
      <c r="B271" s="39"/>
      <c r="C271" s="39"/>
      <c r="D271" s="39"/>
      <c r="E271" s="39"/>
      <c r="F271" s="39"/>
    </row>
    <row r="273" spans="1:6" x14ac:dyDescent="0.25">
      <c r="A273" s="21" t="s">
        <v>2</v>
      </c>
    </row>
    <row r="274" spans="1:6" ht="69.75" customHeight="1" x14ac:dyDescent="0.25">
      <c r="A274" s="294"/>
      <c r="B274" s="294"/>
      <c r="C274" s="294"/>
      <c r="D274" s="294"/>
      <c r="E274" s="294"/>
      <c r="F274" s="294"/>
    </row>
  </sheetData>
  <mergeCells count="65">
    <mergeCell ref="A221:F221"/>
    <mergeCell ref="A234:F234"/>
    <mergeCell ref="B235:F235"/>
    <mergeCell ref="B236:F236"/>
    <mergeCell ref="A242:F242"/>
    <mergeCell ref="B215:F215"/>
    <mergeCell ref="A170:F170"/>
    <mergeCell ref="A178:F178"/>
    <mergeCell ref="B179:F179"/>
    <mergeCell ref="B180:F180"/>
    <mergeCell ref="A197:F197"/>
    <mergeCell ref="B198:F198"/>
    <mergeCell ref="B199:F199"/>
    <mergeCell ref="A186:F186"/>
    <mergeCell ref="A205:F205"/>
    <mergeCell ref="A213:F213"/>
    <mergeCell ref="B214:F214"/>
    <mergeCell ref="A7:F7"/>
    <mergeCell ref="A16:F16"/>
    <mergeCell ref="A17:F17"/>
    <mergeCell ref="A98:F98"/>
    <mergeCell ref="A99:F99"/>
    <mergeCell ref="A33:F33"/>
    <mergeCell ref="B34:F34"/>
    <mergeCell ref="B35:F35"/>
    <mergeCell ref="B39:F39"/>
    <mergeCell ref="B43:F43"/>
    <mergeCell ref="B47:F47"/>
    <mergeCell ref="A119:F119"/>
    <mergeCell ref="B138:F138"/>
    <mergeCell ref="B142:F142"/>
    <mergeCell ref="A161:F161"/>
    <mergeCell ref="B162:F162"/>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07:F107"/>
    <mergeCell ref="B108:F108"/>
    <mergeCell ref="B51:F51"/>
    <mergeCell ref="B52:F52"/>
    <mergeCell ref="B56:F56"/>
    <mergeCell ref="B60:F60"/>
    <mergeCell ref="B61:F61"/>
    <mergeCell ref="B65:F65"/>
    <mergeCell ref="B267:F267"/>
    <mergeCell ref="B268:F268"/>
    <mergeCell ref="A274:F274"/>
    <mergeCell ref="A250:F250"/>
    <mergeCell ref="B251:F251"/>
    <mergeCell ref="B252:F252"/>
    <mergeCell ref="A258:F258"/>
    <mergeCell ref="A266:F266"/>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67" workbookViewId="0">
      <selection activeCell="G96" sqref="G96"/>
    </sheetView>
  </sheetViews>
  <sheetFormatPr defaultRowHeight="15" x14ac:dyDescent="0.25"/>
  <cols>
    <col min="1" max="1" width="18.7109375" style="11" customWidth="1"/>
    <col min="2" max="6" width="14.42578125" style="11" customWidth="1"/>
    <col min="7" max="16384" width="9.140625" style="11"/>
  </cols>
  <sheetData>
    <row r="1" spans="1:6" x14ac:dyDescent="0.25">
      <c r="A1" s="42" t="s">
        <v>431</v>
      </c>
    </row>
    <row r="2" spans="1:6" x14ac:dyDescent="0.25">
      <c r="A2" s="21" t="s">
        <v>446</v>
      </c>
    </row>
    <row r="3" spans="1:6" x14ac:dyDescent="0.25">
      <c r="A3" s="40" t="s">
        <v>1</v>
      </c>
      <c r="B3" s="41">
        <v>2015</v>
      </c>
      <c r="C3" s="221" t="s">
        <v>35</v>
      </c>
      <c r="D3" s="41">
        <v>2017</v>
      </c>
      <c r="E3" s="41">
        <v>2018</v>
      </c>
      <c r="F3" s="41">
        <v>2019</v>
      </c>
    </row>
    <row r="4" spans="1:6" x14ac:dyDescent="0.25">
      <c r="A4" s="150"/>
      <c r="B4" s="151">
        <v>1141167.6299999999</v>
      </c>
      <c r="C4" s="152">
        <f>'rozpočet2017-2019'!L82</f>
        <v>1354166</v>
      </c>
      <c r="D4" s="152">
        <f>'rozpočet2017-2019'!M82</f>
        <v>1029517</v>
      </c>
      <c r="E4" s="152">
        <f>'rozpočet2017-2019'!N82</f>
        <v>829285</v>
      </c>
      <c r="F4" s="152">
        <f>'rozpočet2017-2019'!O82</f>
        <v>839164</v>
      </c>
    </row>
    <row r="5" spans="1:6" x14ac:dyDescent="0.25">
      <c r="A5" s="21"/>
    </row>
    <row r="6" spans="1:6" ht="55.5" customHeight="1" x14ac:dyDescent="0.25">
      <c r="A6" s="274" t="s">
        <v>447</v>
      </c>
      <c r="B6" s="274"/>
      <c r="C6" s="274"/>
      <c r="D6" s="274"/>
      <c r="E6" s="274"/>
      <c r="F6" s="274"/>
    </row>
    <row r="7" spans="1:6" x14ac:dyDescent="0.25">
      <c r="A7" s="42"/>
    </row>
    <row r="8" spans="1:6" x14ac:dyDescent="0.25">
      <c r="A8" s="42" t="s">
        <v>432</v>
      </c>
    </row>
    <row r="9" spans="1:6" x14ac:dyDescent="0.25">
      <c r="A9" s="21" t="s">
        <v>325</v>
      </c>
    </row>
    <row r="10" spans="1:6" x14ac:dyDescent="0.25">
      <c r="A10" s="42"/>
    </row>
    <row r="11" spans="1:6" x14ac:dyDescent="0.25">
      <c r="A11" s="42" t="s">
        <v>448</v>
      </c>
    </row>
    <row r="12" spans="1:6" x14ac:dyDescent="0.25">
      <c r="A12" s="40" t="s">
        <v>1</v>
      </c>
      <c r="B12" s="41">
        <v>2015</v>
      </c>
      <c r="C12" s="221" t="s">
        <v>35</v>
      </c>
      <c r="D12" s="41">
        <v>2017</v>
      </c>
      <c r="E12" s="41">
        <v>2018</v>
      </c>
      <c r="F12" s="41">
        <v>2019</v>
      </c>
    </row>
    <row r="13" spans="1:6" x14ac:dyDescent="0.25">
      <c r="A13" s="150"/>
      <c r="B13" s="151">
        <v>705495.6</v>
      </c>
      <c r="C13" s="152">
        <f>'rozpočet2017-2019'!L83</f>
        <v>145000</v>
      </c>
      <c r="D13" s="152">
        <f>'rozpočet2017-2019'!M83</f>
        <v>138152</v>
      </c>
      <c r="E13" s="152">
        <f>'rozpočet2017-2019'!N83</f>
        <v>142297</v>
      </c>
      <c r="F13" s="152">
        <f>'rozpočet2017-2019'!O83</f>
        <v>146566</v>
      </c>
    </row>
    <row r="14" spans="1:6" x14ac:dyDescent="0.25">
      <c r="A14" s="142"/>
    </row>
    <row r="15" spans="1:6" ht="31.5" customHeight="1" x14ac:dyDescent="0.25">
      <c r="A15" s="153" t="s">
        <v>9</v>
      </c>
      <c r="B15" s="275" t="s">
        <v>433</v>
      </c>
      <c r="C15" s="275"/>
      <c r="D15" s="275"/>
      <c r="E15" s="275"/>
      <c r="F15" s="275"/>
    </row>
    <row r="16" spans="1:6" ht="30" x14ac:dyDescent="0.25">
      <c r="A16" s="153" t="s">
        <v>309</v>
      </c>
      <c r="B16" s="154" t="s">
        <v>310</v>
      </c>
      <c r="C16" s="275" t="s">
        <v>434</v>
      </c>
      <c r="D16" s="275"/>
      <c r="E16" s="275"/>
      <c r="F16" s="275"/>
    </row>
    <row r="17" spans="1:6" x14ac:dyDescent="0.25">
      <c r="A17" s="155" t="s">
        <v>312</v>
      </c>
      <c r="B17" s="149"/>
      <c r="C17" s="149" t="s">
        <v>16</v>
      </c>
      <c r="D17" s="149" t="s">
        <v>17</v>
      </c>
      <c r="E17" s="149"/>
      <c r="F17" s="149" t="s">
        <v>18</v>
      </c>
    </row>
    <row r="18" spans="1:6" x14ac:dyDescent="0.25">
      <c r="A18" s="155" t="s">
        <v>19</v>
      </c>
      <c r="B18" s="149"/>
      <c r="C18" s="149">
        <v>4000</v>
      </c>
      <c r="D18" s="149">
        <v>4000</v>
      </c>
      <c r="E18" s="149"/>
      <c r="F18" s="149">
        <v>4000</v>
      </c>
    </row>
    <row r="19" spans="1:6" x14ac:dyDescent="0.25">
      <c r="A19" s="155" t="s">
        <v>20</v>
      </c>
      <c r="B19" s="149"/>
      <c r="C19" s="149"/>
      <c r="D19" s="149"/>
      <c r="E19" s="149"/>
      <c r="F19" s="149"/>
    </row>
    <row r="20" spans="1:6" x14ac:dyDescent="0.25">
      <c r="A20" s="160"/>
    </row>
    <row r="21" spans="1:6" ht="52.5" customHeight="1" x14ac:dyDescent="0.25">
      <c r="A21" s="274" t="s">
        <v>449</v>
      </c>
      <c r="B21" s="274"/>
      <c r="C21" s="274"/>
      <c r="D21" s="274"/>
      <c r="E21" s="274"/>
      <c r="F21" s="274"/>
    </row>
    <row r="22" spans="1:6" x14ac:dyDescent="0.25">
      <c r="A22" s="161"/>
    </row>
    <row r="23" spans="1:6" x14ac:dyDescent="0.25">
      <c r="A23" s="42" t="s">
        <v>435</v>
      </c>
    </row>
    <row r="24" spans="1:6" x14ac:dyDescent="0.25">
      <c r="A24" s="21" t="s">
        <v>325</v>
      </c>
    </row>
    <row r="25" spans="1:6" x14ac:dyDescent="0.25">
      <c r="A25" s="42" t="s">
        <v>450</v>
      </c>
    </row>
    <row r="26" spans="1:6" x14ac:dyDescent="0.25">
      <c r="A26" s="142"/>
    </row>
    <row r="27" spans="1:6" x14ac:dyDescent="0.25">
      <c r="A27" s="40" t="s">
        <v>1</v>
      </c>
      <c r="B27" s="41">
        <v>2015</v>
      </c>
      <c r="C27" s="221" t="s">
        <v>35</v>
      </c>
      <c r="D27" s="41">
        <v>2017</v>
      </c>
      <c r="E27" s="41">
        <v>2018</v>
      </c>
      <c r="F27" s="41">
        <v>2019</v>
      </c>
    </row>
    <row r="28" spans="1:6" x14ac:dyDescent="0.25">
      <c r="A28" s="150"/>
      <c r="B28" s="151">
        <v>161296.23000000001</v>
      </c>
      <c r="C28" s="152">
        <f>'rozpočet2017-2019'!L84</f>
        <v>155372</v>
      </c>
      <c r="D28" s="152">
        <f>'rozpočet2017-2019'!M84</f>
        <v>189662</v>
      </c>
      <c r="E28" s="152">
        <f>'rozpočet2017-2019'!N84</f>
        <v>174752</v>
      </c>
      <c r="F28" s="152">
        <f>'rozpočet2017-2019'!O84</f>
        <v>179995</v>
      </c>
    </row>
    <row r="29" spans="1:6" x14ac:dyDescent="0.25">
      <c r="A29" s="142"/>
    </row>
    <row r="30" spans="1:6" ht="31.5" customHeight="1" x14ac:dyDescent="0.25">
      <c r="A30" s="153" t="s">
        <v>307</v>
      </c>
      <c r="B30" s="275" t="s">
        <v>436</v>
      </c>
      <c r="C30" s="275"/>
      <c r="D30" s="275"/>
      <c r="E30" s="275"/>
      <c r="F30" s="275"/>
    </row>
    <row r="31" spans="1:6" ht="30" x14ac:dyDescent="0.25">
      <c r="A31" s="153" t="s">
        <v>309</v>
      </c>
      <c r="B31" s="154" t="s">
        <v>310</v>
      </c>
      <c r="C31" s="284" t="s">
        <v>451</v>
      </c>
      <c r="D31" s="284"/>
      <c r="E31" s="284"/>
      <c r="F31" s="284"/>
    </row>
    <row r="32" spans="1:6" x14ac:dyDescent="0.25">
      <c r="A32" s="155" t="s">
        <v>312</v>
      </c>
      <c r="B32" s="149">
        <v>2011</v>
      </c>
      <c r="C32" s="162">
        <v>2012</v>
      </c>
      <c r="D32" s="149">
        <v>2013</v>
      </c>
      <c r="E32" s="149"/>
      <c r="F32" s="149">
        <v>2014</v>
      </c>
    </row>
    <row r="33" spans="1:6" x14ac:dyDescent="0.25">
      <c r="A33" s="155" t="s">
        <v>19</v>
      </c>
      <c r="B33" s="149"/>
      <c r="C33" s="163">
        <v>400000</v>
      </c>
      <c r="D33" s="163">
        <v>400000</v>
      </c>
      <c r="E33" s="163"/>
      <c r="F33" s="163">
        <v>400000</v>
      </c>
    </row>
    <row r="34" spans="1:6" x14ac:dyDescent="0.25">
      <c r="A34" s="155" t="s">
        <v>20</v>
      </c>
      <c r="B34" s="163">
        <v>380000</v>
      </c>
      <c r="C34" s="149"/>
      <c r="D34" s="149"/>
      <c r="E34" s="149"/>
      <c r="F34" s="149"/>
    </row>
    <row r="35" spans="1:6" x14ac:dyDescent="0.25">
      <c r="A35" s="142"/>
    </row>
    <row r="36" spans="1:6" ht="59.25" customHeight="1" x14ac:dyDescent="0.25">
      <c r="A36" s="274" t="s">
        <v>452</v>
      </c>
      <c r="B36" s="274"/>
      <c r="C36" s="274"/>
      <c r="D36" s="274"/>
      <c r="E36" s="274"/>
      <c r="F36" s="274"/>
    </row>
    <row r="37" spans="1:6" x14ac:dyDescent="0.25">
      <c r="A37" s="42"/>
    </row>
    <row r="38" spans="1:6" x14ac:dyDescent="0.25">
      <c r="A38" s="42" t="s">
        <v>437</v>
      </c>
    </row>
    <row r="39" spans="1:6" x14ac:dyDescent="0.25">
      <c r="A39" s="21" t="s">
        <v>156</v>
      </c>
    </row>
    <row r="40" spans="1:6" x14ac:dyDescent="0.25">
      <c r="A40" s="21"/>
    </row>
    <row r="41" spans="1:6" x14ac:dyDescent="0.25">
      <c r="A41" s="40" t="s">
        <v>1</v>
      </c>
      <c r="B41" s="41">
        <v>2015</v>
      </c>
      <c r="C41" s="221" t="s">
        <v>35</v>
      </c>
      <c r="D41" s="41">
        <v>2017</v>
      </c>
      <c r="E41" s="41">
        <v>2018</v>
      </c>
      <c r="F41" s="41">
        <v>2019</v>
      </c>
    </row>
    <row r="42" spans="1:6" x14ac:dyDescent="0.25">
      <c r="A42" s="150"/>
      <c r="B42" s="151">
        <v>274375.8</v>
      </c>
      <c r="C42" s="152">
        <f>'rozpočet2017-2019'!L85</f>
        <v>1042300</v>
      </c>
      <c r="D42" s="152">
        <f>'rozpočet2017-2019'!M85</f>
        <v>689823</v>
      </c>
      <c r="E42" s="152">
        <f>'rozpočet2017-2019'!N85</f>
        <v>500000</v>
      </c>
      <c r="F42" s="152">
        <f>'rozpočet2017-2019'!O85</f>
        <v>500000</v>
      </c>
    </row>
    <row r="43" spans="1:6" x14ac:dyDescent="0.25">
      <c r="A43" s="142"/>
    </row>
    <row r="44" spans="1:6" x14ac:dyDescent="0.25">
      <c r="A44" s="153" t="s">
        <v>348</v>
      </c>
      <c r="B44" s="284" t="s">
        <v>349</v>
      </c>
      <c r="C44" s="284"/>
      <c r="D44" s="284"/>
      <c r="E44" s="284"/>
      <c r="F44" s="284"/>
    </row>
    <row r="45" spans="1:6" x14ac:dyDescent="0.25">
      <c r="A45" s="153" t="s">
        <v>307</v>
      </c>
      <c r="B45" s="284"/>
      <c r="C45" s="284"/>
      <c r="D45" s="284"/>
      <c r="E45" s="284"/>
      <c r="F45" s="284"/>
    </row>
    <row r="46" spans="1:6" ht="30" x14ac:dyDescent="0.25">
      <c r="A46" s="153" t="s">
        <v>309</v>
      </c>
      <c r="B46" s="284"/>
      <c r="C46" s="284"/>
      <c r="D46" s="284"/>
      <c r="E46" s="284"/>
      <c r="F46" s="284"/>
    </row>
    <row r="47" spans="1:6" x14ac:dyDescent="0.25">
      <c r="A47" s="155" t="s">
        <v>312</v>
      </c>
      <c r="B47" s="149"/>
      <c r="C47" s="162"/>
      <c r="D47" s="149"/>
      <c r="E47" s="149"/>
      <c r="F47" s="149"/>
    </row>
    <row r="48" spans="1:6" x14ac:dyDescent="0.25">
      <c r="A48" s="155" t="s">
        <v>19</v>
      </c>
      <c r="B48" s="149"/>
      <c r="C48" s="149"/>
      <c r="D48" s="149"/>
      <c r="E48" s="149"/>
      <c r="F48" s="149"/>
    </row>
    <row r="49" spans="1:6" x14ac:dyDescent="0.25">
      <c r="A49" s="155" t="s">
        <v>20</v>
      </c>
      <c r="B49" s="149"/>
      <c r="C49" s="149"/>
      <c r="D49" s="149"/>
      <c r="E49" s="149"/>
      <c r="F49" s="149"/>
    </row>
    <row r="50" spans="1:6" x14ac:dyDescent="0.25">
      <c r="A50" s="141" t="s">
        <v>336</v>
      </c>
    </row>
    <row r="51" spans="1:6" x14ac:dyDescent="0.25">
      <c r="A51" s="21"/>
    </row>
    <row r="52" spans="1:6" x14ac:dyDescent="0.25">
      <c r="A52" s="42" t="s">
        <v>438</v>
      </c>
    </row>
    <row r="53" spans="1:6" x14ac:dyDescent="0.25">
      <c r="A53" s="21" t="s">
        <v>325</v>
      </c>
    </row>
    <row r="54" spans="1:6" x14ac:dyDescent="0.25">
      <c r="A54" s="21"/>
    </row>
    <row r="55" spans="1:6" x14ac:dyDescent="0.25">
      <c r="A55" s="40" t="s">
        <v>1</v>
      </c>
      <c r="B55" s="41">
        <v>2015</v>
      </c>
      <c r="C55" s="221" t="s">
        <v>35</v>
      </c>
      <c r="D55" s="41">
        <v>2017</v>
      </c>
      <c r="E55" s="41">
        <v>2018</v>
      </c>
      <c r="F55" s="41">
        <v>2019</v>
      </c>
    </row>
    <row r="56" spans="1:6" x14ac:dyDescent="0.25">
      <c r="A56" s="150"/>
      <c r="B56" s="151"/>
      <c r="C56" s="152">
        <f>'rozpočet2017-2019'!L86</f>
        <v>6994</v>
      </c>
      <c r="D56" s="152">
        <f>'rozpočet2017-2019'!M86</f>
        <v>8545</v>
      </c>
      <c r="E56" s="152">
        <f>'rozpočet2017-2019'!N86</f>
        <v>8801</v>
      </c>
      <c r="F56" s="152">
        <f>'rozpočet2017-2019'!O86</f>
        <v>9065</v>
      </c>
    </row>
    <row r="57" spans="1:6" x14ac:dyDescent="0.25">
      <c r="A57" s="142"/>
    </row>
    <row r="58" spans="1:6" ht="31.5" customHeight="1" x14ac:dyDescent="0.25">
      <c r="A58" s="153" t="s">
        <v>307</v>
      </c>
      <c r="B58" s="275" t="s">
        <v>439</v>
      </c>
      <c r="C58" s="275"/>
      <c r="D58" s="275"/>
      <c r="E58" s="275"/>
      <c r="F58" s="275"/>
    </row>
    <row r="59" spans="1:6" ht="30" x14ac:dyDescent="0.25">
      <c r="A59" s="153" t="s">
        <v>309</v>
      </c>
      <c r="B59" s="275" t="s">
        <v>440</v>
      </c>
      <c r="C59" s="275"/>
      <c r="D59" s="275"/>
      <c r="E59" s="275"/>
      <c r="F59" s="275"/>
    </row>
    <row r="60" spans="1:6" x14ac:dyDescent="0.25">
      <c r="A60" s="155" t="s">
        <v>312</v>
      </c>
      <c r="B60" s="149"/>
      <c r="C60" s="149" t="s">
        <v>16</v>
      </c>
      <c r="D60" s="149" t="s">
        <v>17</v>
      </c>
      <c r="E60" s="149"/>
      <c r="F60" s="149" t="s">
        <v>18</v>
      </c>
    </row>
    <row r="61" spans="1:6" x14ac:dyDescent="0.25">
      <c r="A61" s="155" t="s">
        <v>19</v>
      </c>
      <c r="B61" s="149"/>
      <c r="C61" s="164">
        <v>3</v>
      </c>
      <c r="D61" s="164">
        <v>3</v>
      </c>
      <c r="E61" s="164"/>
      <c r="F61" s="164">
        <v>3</v>
      </c>
    </row>
    <row r="62" spans="1:6" x14ac:dyDescent="0.25">
      <c r="A62" s="155" t="s">
        <v>20</v>
      </c>
      <c r="B62" s="149"/>
      <c r="C62" s="149"/>
      <c r="D62" s="149"/>
      <c r="E62" s="149"/>
      <c r="F62" s="149"/>
    </row>
    <row r="63" spans="1:6" x14ac:dyDescent="0.25">
      <c r="A63" s="141" t="s">
        <v>336</v>
      </c>
    </row>
    <row r="64" spans="1:6" ht="42" customHeight="1" x14ac:dyDescent="0.25">
      <c r="A64" s="286" t="s">
        <v>441</v>
      </c>
      <c r="B64" s="286"/>
      <c r="C64" s="286"/>
      <c r="D64" s="286"/>
      <c r="E64" s="286"/>
      <c r="F64" s="286"/>
    </row>
    <row r="65" spans="1:6" x14ac:dyDescent="0.25">
      <c r="A65" s="142"/>
    </row>
    <row r="66" spans="1:6" x14ac:dyDescent="0.25">
      <c r="A66" s="42" t="s">
        <v>442</v>
      </c>
    </row>
    <row r="67" spans="1:6" x14ac:dyDescent="0.25">
      <c r="A67" s="21" t="s">
        <v>325</v>
      </c>
    </row>
    <row r="68" spans="1:6" x14ac:dyDescent="0.25">
      <c r="A68" s="21"/>
    </row>
    <row r="69" spans="1:6" x14ac:dyDescent="0.25">
      <c r="A69" s="40" t="s">
        <v>1</v>
      </c>
      <c r="B69" s="41">
        <v>2015</v>
      </c>
      <c r="C69" s="221" t="s">
        <v>35</v>
      </c>
      <c r="D69" s="41">
        <v>2017</v>
      </c>
      <c r="E69" s="41">
        <v>2018</v>
      </c>
      <c r="F69" s="41">
        <v>2019</v>
      </c>
    </row>
    <row r="70" spans="1:6" x14ac:dyDescent="0.25">
      <c r="A70" s="150"/>
      <c r="B70" s="151"/>
      <c r="C70" s="152">
        <f>'rozpočet2017-2019'!L87</f>
        <v>4500</v>
      </c>
      <c r="D70" s="152">
        <f>'rozpočet2017-2019'!M87</f>
        <v>3335</v>
      </c>
      <c r="E70" s="152">
        <f>'rozpočet2017-2019'!N87</f>
        <v>0</v>
      </c>
      <c r="F70" s="152">
        <f>'rozpočet2017-2019'!O87</f>
        <v>3538</v>
      </c>
    </row>
    <row r="71" spans="1:6" x14ac:dyDescent="0.25">
      <c r="A71" s="142"/>
    </row>
    <row r="72" spans="1:6" ht="31.5" customHeight="1" x14ac:dyDescent="0.25">
      <c r="A72" s="153" t="s">
        <v>307</v>
      </c>
      <c r="B72" s="275" t="s">
        <v>443</v>
      </c>
      <c r="C72" s="275"/>
      <c r="D72" s="275"/>
      <c r="E72" s="275"/>
      <c r="F72" s="275"/>
    </row>
    <row r="73" spans="1:6" ht="30" x14ac:dyDescent="0.25">
      <c r="A73" s="153" t="s">
        <v>309</v>
      </c>
      <c r="B73" s="275" t="s">
        <v>444</v>
      </c>
      <c r="C73" s="275"/>
      <c r="D73" s="275"/>
      <c r="E73" s="275"/>
      <c r="F73" s="275"/>
    </row>
    <row r="74" spans="1:6" x14ac:dyDescent="0.25">
      <c r="A74" s="155" t="s">
        <v>312</v>
      </c>
      <c r="B74" s="149"/>
      <c r="C74" s="149" t="s">
        <v>16</v>
      </c>
      <c r="D74" s="149" t="s">
        <v>17</v>
      </c>
      <c r="E74" s="149"/>
      <c r="F74" s="149" t="s">
        <v>18</v>
      </c>
    </row>
    <row r="75" spans="1:6" x14ac:dyDescent="0.25">
      <c r="A75" s="155" t="s">
        <v>19</v>
      </c>
      <c r="B75" s="149"/>
      <c r="C75" s="149">
        <v>6</v>
      </c>
      <c r="D75" s="149">
        <v>7</v>
      </c>
      <c r="E75" s="149"/>
      <c r="F75" s="149">
        <v>8</v>
      </c>
    </row>
    <row r="76" spans="1:6" x14ac:dyDescent="0.25">
      <c r="A76" s="155" t="s">
        <v>20</v>
      </c>
      <c r="B76" s="149"/>
      <c r="C76" s="149"/>
      <c r="D76" s="149"/>
      <c r="E76" s="149"/>
      <c r="F76" s="149"/>
    </row>
    <row r="77" spans="1:6" x14ac:dyDescent="0.25">
      <c r="A77" s="165"/>
      <c r="B77" s="148"/>
      <c r="C77" s="148"/>
      <c r="D77" s="148"/>
      <c r="E77" s="148"/>
      <c r="F77" s="148"/>
    </row>
    <row r="78" spans="1:6" x14ac:dyDescent="0.25">
      <c r="A78" s="141" t="s">
        <v>336</v>
      </c>
    </row>
    <row r="79" spans="1:6" ht="15" customHeight="1" x14ac:dyDescent="0.25">
      <c r="A79" s="296" t="s">
        <v>445</v>
      </c>
      <c r="B79" s="296"/>
      <c r="C79" s="296"/>
      <c r="D79" s="296"/>
      <c r="E79" s="296"/>
      <c r="F79" s="296"/>
    </row>
  </sheetData>
  <mergeCells count="16">
    <mergeCell ref="A79:F79"/>
    <mergeCell ref="B46:F46"/>
    <mergeCell ref="B58:F58"/>
    <mergeCell ref="B59:F59"/>
    <mergeCell ref="B72:F72"/>
    <mergeCell ref="B73:F73"/>
    <mergeCell ref="A6:F6"/>
    <mergeCell ref="A21:F21"/>
    <mergeCell ref="A36:F36"/>
    <mergeCell ref="A64:F64"/>
    <mergeCell ref="B15:F15"/>
    <mergeCell ref="C16:F16"/>
    <mergeCell ref="B30:F30"/>
    <mergeCell ref="C31:F31"/>
    <mergeCell ref="B44:F44"/>
    <mergeCell ref="B45:F45"/>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A12" sqref="A12:F12"/>
    </sheetView>
  </sheetViews>
  <sheetFormatPr defaultRowHeight="15" x14ac:dyDescent="0.25"/>
  <cols>
    <col min="1" max="1" width="18.7109375" style="11" customWidth="1"/>
    <col min="2" max="6" width="14.28515625" style="11" customWidth="1"/>
    <col min="7" max="16384" width="9.140625" style="11"/>
  </cols>
  <sheetData>
    <row r="1" spans="1:6" x14ac:dyDescent="0.25">
      <c r="A1" s="42" t="s">
        <v>460</v>
      </c>
    </row>
    <row r="2" spans="1:6" x14ac:dyDescent="0.25">
      <c r="A2" s="21" t="s">
        <v>473</v>
      </c>
    </row>
    <row r="3" spans="1:6" x14ac:dyDescent="0.25">
      <c r="A3" s="21"/>
    </row>
    <row r="4" spans="1:6" x14ac:dyDescent="0.25">
      <c r="A4" s="40" t="s">
        <v>1</v>
      </c>
      <c r="B4" s="41">
        <v>2015</v>
      </c>
      <c r="C4" s="221" t="s">
        <v>35</v>
      </c>
      <c r="D4" s="41">
        <v>2017</v>
      </c>
      <c r="E4" s="41">
        <v>2018</v>
      </c>
      <c r="F4" s="41">
        <v>2019</v>
      </c>
    </row>
    <row r="5" spans="1:6" x14ac:dyDescent="0.25">
      <c r="A5" s="150"/>
      <c r="B5" s="151">
        <v>430802.37000000005</v>
      </c>
      <c r="C5" s="152">
        <f>'rozpočet2017-2019'!L88</f>
        <v>253247</v>
      </c>
      <c r="D5" s="152">
        <f>'rozpočet2017-2019'!M88</f>
        <v>227064</v>
      </c>
      <c r="E5" s="152">
        <f>'rozpočet2017-2019'!N88</f>
        <v>228285</v>
      </c>
      <c r="F5" s="152">
        <f>'rozpočet2017-2019'!O88</f>
        <v>229543</v>
      </c>
    </row>
    <row r="6" spans="1:6" x14ac:dyDescent="0.25">
      <c r="A6" s="21"/>
    </row>
    <row r="7" spans="1:6" x14ac:dyDescent="0.25">
      <c r="A7" s="42" t="s">
        <v>461</v>
      </c>
    </row>
    <row r="8" spans="1:6" x14ac:dyDescent="0.25">
      <c r="A8" s="21" t="s">
        <v>474</v>
      </c>
    </row>
    <row r="9" spans="1:6" x14ac:dyDescent="0.25">
      <c r="A9" s="40" t="s">
        <v>1</v>
      </c>
      <c r="B9" s="41">
        <v>2015</v>
      </c>
      <c r="C9" s="221" t="s">
        <v>35</v>
      </c>
      <c r="D9" s="41">
        <v>2017</v>
      </c>
      <c r="E9" s="41">
        <v>2018</v>
      </c>
      <c r="F9" s="41">
        <v>2019</v>
      </c>
    </row>
    <row r="10" spans="1:6" x14ac:dyDescent="0.25">
      <c r="A10" s="150"/>
      <c r="B10" s="151">
        <v>382884.84</v>
      </c>
      <c r="C10" s="152">
        <f>'rozpočet2017-2019'!L89</f>
        <v>232597</v>
      </c>
      <c r="D10" s="152">
        <f>'rozpočet2017-2019'!M89</f>
        <v>205212</v>
      </c>
      <c r="E10" s="152">
        <f>'rozpočet2017-2019'!N89</f>
        <v>205987</v>
      </c>
      <c r="F10" s="152">
        <f>'rozpočet2017-2019'!O89</f>
        <v>206786</v>
      </c>
    </row>
    <row r="11" spans="1:6" x14ac:dyDescent="0.25">
      <c r="A11" s="21"/>
    </row>
    <row r="12" spans="1:6" x14ac:dyDescent="0.25">
      <c r="A12" s="268" t="s">
        <v>8</v>
      </c>
      <c r="B12" s="268"/>
      <c r="C12" s="268"/>
      <c r="D12" s="268"/>
      <c r="E12" s="268"/>
      <c r="F12" s="268"/>
    </row>
    <row r="13" spans="1:6" ht="31.5" customHeight="1" x14ac:dyDescent="0.25">
      <c r="A13" s="75" t="s">
        <v>9</v>
      </c>
      <c r="B13" s="297" t="s">
        <v>462</v>
      </c>
      <c r="C13" s="297"/>
      <c r="D13" s="297"/>
      <c r="E13" s="297"/>
      <c r="F13" s="297"/>
    </row>
    <row r="14" spans="1:6" ht="30" x14ac:dyDescent="0.25">
      <c r="A14" s="37" t="s">
        <v>11</v>
      </c>
      <c r="B14" s="297" t="s">
        <v>463</v>
      </c>
      <c r="C14" s="297"/>
      <c r="D14" s="297"/>
      <c r="E14" s="297"/>
      <c r="F14" s="297"/>
    </row>
    <row r="15" spans="1:6" x14ac:dyDescent="0.25">
      <c r="A15" s="74" t="s">
        <v>13</v>
      </c>
      <c r="B15" s="39" t="s">
        <v>14</v>
      </c>
      <c r="C15" s="39" t="s">
        <v>15</v>
      </c>
      <c r="D15" s="39" t="s">
        <v>16</v>
      </c>
      <c r="E15" s="39" t="s">
        <v>17</v>
      </c>
      <c r="F15" s="39" t="s">
        <v>18</v>
      </c>
    </row>
    <row r="16" spans="1:6" x14ac:dyDescent="0.25">
      <c r="A16" s="74" t="s">
        <v>19</v>
      </c>
      <c r="B16" s="39"/>
      <c r="C16" s="39">
        <v>98</v>
      </c>
      <c r="D16" s="39">
        <v>98</v>
      </c>
      <c r="E16" s="39">
        <v>98</v>
      </c>
      <c r="F16" s="39">
        <v>98</v>
      </c>
    </row>
    <row r="17" spans="1:6" x14ac:dyDescent="0.25">
      <c r="A17" s="74" t="s">
        <v>20</v>
      </c>
      <c r="B17" s="39"/>
      <c r="C17" s="39"/>
      <c r="D17" s="39"/>
      <c r="E17" s="39"/>
      <c r="F17" s="39"/>
    </row>
    <row r="18" spans="1:6" x14ac:dyDescent="0.25">
      <c r="A18" s="21"/>
    </row>
    <row r="19" spans="1:6" x14ac:dyDescent="0.25">
      <c r="A19" s="21" t="s">
        <v>2</v>
      </c>
    </row>
    <row r="20" spans="1:6" ht="43.5" customHeight="1" x14ac:dyDescent="0.25">
      <c r="A20" s="261" t="s">
        <v>464</v>
      </c>
      <c r="B20" s="261"/>
      <c r="C20" s="261"/>
      <c r="D20" s="261"/>
      <c r="E20" s="261"/>
      <c r="F20" s="261"/>
    </row>
    <row r="21" spans="1:6" x14ac:dyDescent="0.25">
      <c r="A21" s="42"/>
    </row>
    <row r="22" spans="1:6" x14ac:dyDescent="0.25">
      <c r="A22" s="42" t="s">
        <v>465</v>
      </c>
    </row>
    <row r="23" spans="1:6" x14ac:dyDescent="0.25">
      <c r="A23" s="21" t="s">
        <v>474</v>
      </c>
    </row>
    <row r="24" spans="1:6" x14ac:dyDescent="0.25">
      <c r="A24" s="21"/>
    </row>
    <row r="25" spans="1:6" x14ac:dyDescent="0.25">
      <c r="A25" s="40" t="s">
        <v>1</v>
      </c>
      <c r="B25" s="41">
        <v>2015</v>
      </c>
      <c r="C25" s="221" t="s">
        <v>35</v>
      </c>
      <c r="D25" s="41">
        <v>2017</v>
      </c>
      <c r="E25" s="41">
        <v>2018</v>
      </c>
      <c r="F25" s="41">
        <v>2019</v>
      </c>
    </row>
    <row r="26" spans="1:6" x14ac:dyDescent="0.25">
      <c r="A26" s="150"/>
      <c r="B26" s="151">
        <v>7278.52</v>
      </c>
      <c r="C26" s="152">
        <f>'rozpočet2017-2019'!L90</f>
        <v>6000</v>
      </c>
      <c r="D26" s="152">
        <f>'rozpočet2017-2019'!M90</f>
        <v>6000</v>
      </c>
      <c r="E26" s="152">
        <f>'rozpočet2017-2019'!N90</f>
        <v>6000</v>
      </c>
      <c r="F26" s="152">
        <f>'rozpočet2017-2019'!O90</f>
        <v>6000</v>
      </c>
    </row>
    <row r="27" spans="1:6" x14ac:dyDescent="0.25">
      <c r="A27" s="21"/>
    </row>
    <row r="28" spans="1:6" x14ac:dyDescent="0.25">
      <c r="A28" s="268" t="s">
        <v>8</v>
      </c>
      <c r="B28" s="268"/>
      <c r="C28" s="268"/>
      <c r="D28" s="268"/>
      <c r="E28" s="268"/>
      <c r="F28" s="268"/>
    </row>
    <row r="29" spans="1:6" ht="31.5" customHeight="1" x14ac:dyDescent="0.25">
      <c r="A29" s="75" t="s">
        <v>9</v>
      </c>
      <c r="B29" s="269" t="s">
        <v>466</v>
      </c>
      <c r="C29" s="269"/>
      <c r="D29" s="269"/>
      <c r="E29" s="269"/>
      <c r="F29" s="269"/>
    </row>
    <row r="30" spans="1:6" ht="30" x14ac:dyDescent="0.25">
      <c r="A30" s="37" t="s">
        <v>11</v>
      </c>
      <c r="B30" s="264" t="s">
        <v>467</v>
      </c>
      <c r="C30" s="264"/>
      <c r="D30" s="264"/>
      <c r="E30" s="264"/>
      <c r="F30" s="264"/>
    </row>
    <row r="31" spans="1:6" x14ac:dyDescent="0.25">
      <c r="A31" s="74" t="s">
        <v>13</v>
      </c>
      <c r="B31" s="39" t="s">
        <v>14</v>
      </c>
      <c r="C31" s="39" t="s">
        <v>15</v>
      </c>
      <c r="D31" s="39" t="s">
        <v>16</v>
      </c>
      <c r="E31" s="39" t="s">
        <v>17</v>
      </c>
      <c r="F31" s="39" t="s">
        <v>18</v>
      </c>
    </row>
    <row r="32" spans="1:6" x14ac:dyDescent="0.25">
      <c r="A32" s="74" t="s">
        <v>19</v>
      </c>
      <c r="B32" s="39"/>
      <c r="C32" s="39">
        <v>1</v>
      </c>
      <c r="D32" s="39">
        <v>1</v>
      </c>
      <c r="E32" s="39">
        <v>1</v>
      </c>
      <c r="F32" s="39">
        <v>1</v>
      </c>
    </row>
    <row r="33" spans="1:6" x14ac:dyDescent="0.25">
      <c r="A33" s="74" t="s">
        <v>20</v>
      </c>
      <c r="B33" s="39">
        <v>1</v>
      </c>
      <c r="C33" s="39"/>
      <c r="D33" s="39"/>
      <c r="E33" s="39"/>
      <c r="F33" s="39"/>
    </row>
    <row r="34" spans="1:6" x14ac:dyDescent="0.25">
      <c r="A34" s="21"/>
    </row>
    <row r="35" spans="1:6" x14ac:dyDescent="0.25">
      <c r="A35" s="21" t="s">
        <v>2</v>
      </c>
    </row>
    <row r="36" spans="1:6" x14ac:dyDescent="0.25">
      <c r="A36" s="43" t="s">
        <v>468</v>
      </c>
    </row>
    <row r="37" spans="1:6" x14ac:dyDescent="0.25">
      <c r="A37" s="21"/>
    </row>
    <row r="38" spans="1:6" x14ac:dyDescent="0.25">
      <c r="A38" s="42" t="s">
        <v>469</v>
      </c>
    </row>
    <row r="39" spans="1:6" x14ac:dyDescent="0.25">
      <c r="A39" s="21" t="s">
        <v>156</v>
      </c>
    </row>
    <row r="40" spans="1:6" x14ac:dyDescent="0.25">
      <c r="A40" s="21"/>
    </row>
    <row r="41" spans="1:6" x14ac:dyDescent="0.25">
      <c r="A41" s="40" t="s">
        <v>1</v>
      </c>
      <c r="B41" s="41">
        <v>2015</v>
      </c>
      <c r="C41" s="221" t="s">
        <v>35</v>
      </c>
      <c r="D41" s="41">
        <v>2017</v>
      </c>
      <c r="E41" s="41">
        <v>2018</v>
      </c>
      <c r="F41" s="41">
        <v>2019</v>
      </c>
    </row>
    <row r="42" spans="1:6" x14ac:dyDescent="0.25">
      <c r="A42" s="150"/>
      <c r="B42" s="151">
        <v>40639.01</v>
      </c>
      <c r="C42" s="152">
        <f>'rozpočet2017-2019'!L91</f>
        <v>14650</v>
      </c>
      <c r="D42" s="152">
        <f>'rozpočet2017-2019'!M91</f>
        <v>15852</v>
      </c>
      <c r="E42" s="152">
        <f>'rozpočet2017-2019'!N91</f>
        <v>16298</v>
      </c>
      <c r="F42" s="152">
        <f>'rozpočet2017-2019'!O91</f>
        <v>16757</v>
      </c>
    </row>
    <row r="43" spans="1:6" x14ac:dyDescent="0.25">
      <c r="A43" s="21"/>
    </row>
    <row r="44" spans="1:6" x14ac:dyDescent="0.25">
      <c r="A44" s="268" t="s">
        <v>8</v>
      </c>
      <c r="B44" s="268"/>
      <c r="C44" s="268"/>
      <c r="D44" s="268"/>
      <c r="E44" s="268"/>
      <c r="F44" s="268"/>
    </row>
    <row r="45" spans="1:6" ht="31.5" customHeight="1" x14ac:dyDescent="0.25">
      <c r="A45" s="75" t="s">
        <v>9</v>
      </c>
      <c r="B45" s="269" t="s">
        <v>470</v>
      </c>
      <c r="C45" s="269"/>
      <c r="D45" s="269"/>
      <c r="E45" s="269"/>
      <c r="F45" s="269"/>
    </row>
    <row r="46" spans="1:6" ht="30" x14ac:dyDescent="0.25">
      <c r="A46" s="37" t="s">
        <v>11</v>
      </c>
      <c r="B46" s="264" t="s">
        <v>471</v>
      </c>
      <c r="C46" s="264"/>
      <c r="D46" s="264"/>
      <c r="E46" s="264"/>
      <c r="F46" s="264"/>
    </row>
    <row r="47" spans="1:6" x14ac:dyDescent="0.25">
      <c r="A47" s="74" t="s">
        <v>13</v>
      </c>
      <c r="B47" s="39" t="s">
        <v>14</v>
      </c>
      <c r="C47" s="39" t="s">
        <v>15</v>
      </c>
      <c r="D47" s="39" t="s">
        <v>16</v>
      </c>
      <c r="E47" s="39" t="s">
        <v>17</v>
      </c>
      <c r="F47" s="39" t="s">
        <v>18</v>
      </c>
    </row>
    <row r="48" spans="1:6" x14ac:dyDescent="0.25">
      <c r="A48" s="74" t="s">
        <v>19</v>
      </c>
      <c r="B48" s="39"/>
      <c r="C48" s="39">
        <v>100</v>
      </c>
      <c r="D48" s="39">
        <v>100</v>
      </c>
      <c r="E48" s="39">
        <v>100</v>
      </c>
      <c r="F48" s="39">
        <v>100</v>
      </c>
    </row>
    <row r="49" spans="1:6" x14ac:dyDescent="0.25">
      <c r="A49" s="74" t="s">
        <v>20</v>
      </c>
      <c r="B49" s="39">
        <v>100</v>
      </c>
      <c r="C49" s="39"/>
      <c r="D49" s="39"/>
      <c r="E49" s="39"/>
      <c r="F49" s="39"/>
    </row>
    <row r="50" spans="1:6" x14ac:dyDescent="0.25">
      <c r="A50" s="21"/>
    </row>
    <row r="51" spans="1:6" x14ac:dyDescent="0.25">
      <c r="A51" s="21" t="s">
        <v>2</v>
      </c>
    </row>
    <row r="52" spans="1:6" ht="41.25" customHeight="1" x14ac:dyDescent="0.25">
      <c r="A52" s="261" t="s">
        <v>472</v>
      </c>
      <c r="B52" s="261"/>
      <c r="C52" s="261"/>
      <c r="D52" s="261"/>
      <c r="E52" s="261"/>
      <c r="F52" s="261"/>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1"/>
  <sheetViews>
    <sheetView topLeftCell="A178" workbookViewId="0">
      <selection activeCell="C16" sqref="C16"/>
    </sheetView>
  </sheetViews>
  <sheetFormatPr defaultRowHeight="15" x14ac:dyDescent="0.25"/>
  <cols>
    <col min="1" max="1" width="17" customWidth="1"/>
    <col min="2" max="6" width="15" customWidth="1"/>
  </cols>
  <sheetData>
    <row r="1" spans="1:8" x14ac:dyDescent="0.25">
      <c r="A1" s="42" t="s">
        <v>475</v>
      </c>
      <c r="B1" s="11"/>
      <c r="C1" s="11"/>
      <c r="D1" s="11"/>
      <c r="E1" s="11"/>
      <c r="F1" s="11"/>
    </row>
    <row r="2" spans="1:8" x14ac:dyDescent="0.25">
      <c r="A2" s="21" t="s">
        <v>517</v>
      </c>
      <c r="B2" s="11"/>
      <c r="C2" s="11"/>
      <c r="D2" s="11"/>
      <c r="E2" s="11"/>
      <c r="F2" s="11"/>
    </row>
    <row r="3" spans="1:8" x14ac:dyDescent="0.25">
      <c r="A3" s="21" t="s">
        <v>382</v>
      </c>
      <c r="B3" s="11"/>
      <c r="C3" s="11"/>
      <c r="D3" s="11"/>
      <c r="E3" s="11"/>
      <c r="F3" s="11"/>
    </row>
    <row r="4" spans="1:8" x14ac:dyDescent="0.25">
      <c r="A4" s="21"/>
      <c r="B4" s="11"/>
      <c r="C4" s="11"/>
      <c r="D4" s="11"/>
      <c r="E4" s="11"/>
      <c r="F4" s="11"/>
    </row>
    <row r="5" spans="1:8" x14ac:dyDescent="0.25">
      <c r="A5" s="40" t="s">
        <v>1</v>
      </c>
      <c r="B5" s="41">
        <v>2015</v>
      </c>
      <c r="C5" s="221" t="s">
        <v>35</v>
      </c>
      <c r="D5" s="41">
        <v>2017</v>
      </c>
      <c r="E5" s="41">
        <v>2018</v>
      </c>
      <c r="F5" s="41">
        <v>2019</v>
      </c>
    </row>
    <row r="6" spans="1:8" x14ac:dyDescent="0.25">
      <c r="A6" s="150"/>
      <c r="B6" s="151">
        <v>791657.4</v>
      </c>
      <c r="C6" s="152">
        <f>'rozpočet2017-2019'!L92</f>
        <v>611509</v>
      </c>
      <c r="D6" s="152">
        <f>'rozpočet2017-2019'!M92</f>
        <v>685331</v>
      </c>
      <c r="E6" s="152">
        <f>'rozpočet2017-2019'!N92</f>
        <v>691071</v>
      </c>
      <c r="F6" s="152">
        <f>'rozpočet2017-2019'!O92</f>
        <v>701088</v>
      </c>
    </row>
    <row r="7" spans="1:8" x14ac:dyDescent="0.25">
      <c r="A7" s="21"/>
      <c r="B7" s="11"/>
      <c r="C7" s="11"/>
      <c r="D7" s="11"/>
      <c r="E7" s="11"/>
      <c r="F7" s="11"/>
    </row>
    <row r="8" spans="1:8" x14ac:dyDescent="0.25">
      <c r="A8" s="21" t="s">
        <v>2</v>
      </c>
      <c r="B8" s="11"/>
      <c r="C8" s="11"/>
      <c r="D8" s="11"/>
      <c r="E8" s="11"/>
      <c r="F8" s="11"/>
    </row>
    <row r="9" spans="1:8" ht="90" customHeight="1" x14ac:dyDescent="0.25">
      <c r="A9" s="261" t="s">
        <v>476</v>
      </c>
      <c r="B9" s="261"/>
      <c r="C9" s="261"/>
      <c r="D9" s="261"/>
      <c r="E9" s="261"/>
      <c r="F9" s="261"/>
      <c r="H9" s="224"/>
    </row>
    <row r="10" spans="1:8" x14ac:dyDescent="0.25">
      <c r="A10" s="42"/>
      <c r="B10" s="11"/>
      <c r="C10" s="11"/>
      <c r="D10" s="11"/>
      <c r="E10" s="11"/>
      <c r="F10" s="11"/>
    </row>
    <row r="11" spans="1:8" x14ac:dyDescent="0.25">
      <c r="A11" s="42" t="s">
        <v>477</v>
      </c>
      <c r="B11" s="11"/>
      <c r="C11" s="11"/>
      <c r="D11" s="11"/>
      <c r="E11" s="11"/>
      <c r="F11" s="11"/>
    </row>
    <row r="12" spans="1:8" x14ac:dyDescent="0.25">
      <c r="A12" s="21" t="s">
        <v>382</v>
      </c>
      <c r="B12" s="11"/>
      <c r="C12" s="11"/>
      <c r="D12" s="11"/>
      <c r="E12" s="11"/>
      <c r="F12" s="11"/>
    </row>
    <row r="13" spans="1:8" x14ac:dyDescent="0.25">
      <c r="A13" s="21"/>
      <c r="B13" s="11"/>
      <c r="C13" s="11"/>
      <c r="D13" s="11"/>
      <c r="E13" s="11"/>
      <c r="F13" s="11"/>
    </row>
    <row r="14" spans="1:8" x14ac:dyDescent="0.25">
      <c r="A14" s="40" t="s">
        <v>1</v>
      </c>
      <c r="B14" s="41">
        <v>2015</v>
      </c>
      <c r="C14" s="221" t="s">
        <v>35</v>
      </c>
      <c r="D14" s="41">
        <v>2017</v>
      </c>
      <c r="E14" s="41">
        <v>2018</v>
      </c>
      <c r="F14" s="41">
        <v>2019</v>
      </c>
    </row>
    <row r="15" spans="1:8" x14ac:dyDescent="0.25">
      <c r="A15" s="150"/>
      <c r="B15" s="151">
        <v>0</v>
      </c>
      <c r="C15" s="152">
        <f>'rozpočet2017-2019'!L93</f>
        <v>30710</v>
      </c>
      <c r="D15" s="152">
        <f>'rozpočet2017-2019'!M93</f>
        <v>31908</v>
      </c>
      <c r="E15" s="152">
        <f>'rozpočet2017-2019'!N93</f>
        <v>32865</v>
      </c>
      <c r="F15" s="152">
        <f>'rozpočet2017-2019'!O93</f>
        <v>33851</v>
      </c>
    </row>
    <row r="16" spans="1:8" x14ac:dyDescent="0.25">
      <c r="A16" s="21"/>
      <c r="B16" s="11"/>
      <c r="C16" s="11"/>
      <c r="D16" s="11"/>
      <c r="E16" s="11"/>
      <c r="F16" s="11"/>
    </row>
    <row r="17" spans="1:6" x14ac:dyDescent="0.25">
      <c r="A17" s="268" t="s">
        <v>8</v>
      </c>
      <c r="B17" s="268"/>
      <c r="C17" s="268"/>
      <c r="D17" s="268"/>
      <c r="E17" s="268"/>
      <c r="F17" s="268"/>
    </row>
    <row r="18" spans="1:6" x14ac:dyDescent="0.25">
      <c r="A18" s="75" t="s">
        <v>9</v>
      </c>
      <c r="B18" s="269" t="s">
        <v>478</v>
      </c>
      <c r="C18" s="269"/>
      <c r="D18" s="269"/>
      <c r="E18" s="269"/>
      <c r="F18" s="269"/>
    </row>
    <row r="19" spans="1:6" ht="30" x14ac:dyDescent="0.25">
      <c r="A19" s="37" t="s">
        <v>11</v>
      </c>
      <c r="B19" s="264" t="s">
        <v>60</v>
      </c>
      <c r="C19" s="264"/>
      <c r="D19" s="264"/>
      <c r="E19" s="264"/>
      <c r="F19" s="264"/>
    </row>
    <row r="20" spans="1:6" x14ac:dyDescent="0.25">
      <c r="A20" s="74" t="s">
        <v>13</v>
      </c>
      <c r="B20" s="39" t="s">
        <v>14</v>
      </c>
      <c r="C20" s="39" t="s">
        <v>15</v>
      </c>
      <c r="D20" s="39" t="s">
        <v>16</v>
      </c>
      <c r="E20" s="39" t="s">
        <v>17</v>
      </c>
      <c r="F20" s="39" t="s">
        <v>18</v>
      </c>
    </row>
    <row r="21" spans="1:6" ht="30" x14ac:dyDescent="0.25">
      <c r="A21" s="74" t="s">
        <v>19</v>
      </c>
      <c r="B21" s="39"/>
      <c r="C21" s="39"/>
      <c r="D21" s="39">
        <v>2</v>
      </c>
      <c r="E21" s="39">
        <v>2</v>
      </c>
      <c r="F21" s="39">
        <v>2</v>
      </c>
    </row>
    <row r="22" spans="1:6" x14ac:dyDescent="0.25">
      <c r="A22" s="74" t="s">
        <v>20</v>
      </c>
      <c r="B22" s="39"/>
      <c r="C22" s="39">
        <v>2</v>
      </c>
      <c r="D22" s="39"/>
      <c r="E22" s="39"/>
      <c r="F22" s="39"/>
    </row>
    <row r="23" spans="1:6" x14ac:dyDescent="0.25">
      <c r="A23" s="21"/>
      <c r="B23" s="11"/>
      <c r="C23" s="11"/>
      <c r="D23" s="11"/>
      <c r="E23" s="11"/>
      <c r="F23" s="11"/>
    </row>
    <row r="24" spans="1:6" x14ac:dyDescent="0.25">
      <c r="A24" s="21"/>
      <c r="B24" s="11"/>
      <c r="C24" s="11"/>
      <c r="D24" s="11"/>
      <c r="E24" s="11"/>
      <c r="F24" s="11"/>
    </row>
    <row r="25" spans="1:6" x14ac:dyDescent="0.25">
      <c r="A25" s="21" t="s">
        <v>2</v>
      </c>
      <c r="B25" s="11"/>
      <c r="C25" s="11"/>
      <c r="D25" s="11"/>
      <c r="E25" s="11"/>
      <c r="F25" s="11"/>
    </row>
    <row r="26" spans="1:6" ht="60" customHeight="1" x14ac:dyDescent="0.25">
      <c r="A26" s="261" t="s">
        <v>479</v>
      </c>
      <c r="B26" s="261"/>
      <c r="C26" s="261"/>
      <c r="D26" s="261"/>
      <c r="E26" s="261"/>
      <c r="F26" s="261"/>
    </row>
    <row r="27" spans="1:6" x14ac:dyDescent="0.25">
      <c r="A27" s="142"/>
      <c r="B27" s="11"/>
      <c r="C27" s="11"/>
      <c r="D27" s="11"/>
      <c r="E27" s="11"/>
      <c r="F27" s="11"/>
    </row>
    <row r="28" spans="1:6" x14ac:dyDescent="0.25">
      <c r="A28" s="142"/>
      <c r="B28" s="11"/>
      <c r="C28" s="11"/>
      <c r="D28" s="11"/>
      <c r="E28" s="11"/>
      <c r="F28" s="11"/>
    </row>
    <row r="29" spans="1:6" x14ac:dyDescent="0.25">
      <c r="A29" s="42" t="s">
        <v>480</v>
      </c>
      <c r="B29" s="11"/>
      <c r="C29" s="11"/>
      <c r="D29" s="11"/>
      <c r="E29" s="11"/>
      <c r="F29" s="11"/>
    </row>
    <row r="30" spans="1:6" x14ac:dyDescent="0.25">
      <c r="A30" s="21" t="s">
        <v>382</v>
      </c>
      <c r="B30" s="11"/>
      <c r="C30" s="11"/>
      <c r="D30" s="11"/>
      <c r="E30" s="11"/>
      <c r="F30" s="11"/>
    </row>
    <row r="31" spans="1:6" x14ac:dyDescent="0.25">
      <c r="A31" s="21"/>
      <c r="B31" s="11"/>
      <c r="C31" s="11"/>
      <c r="D31" s="11"/>
      <c r="E31" s="11"/>
      <c r="F31" s="11"/>
    </row>
    <row r="32" spans="1:6" x14ac:dyDescent="0.25">
      <c r="A32" s="40" t="s">
        <v>1</v>
      </c>
      <c r="B32" s="41">
        <v>2015</v>
      </c>
      <c r="C32" s="221" t="s">
        <v>35</v>
      </c>
      <c r="D32" s="41">
        <v>2017</v>
      </c>
      <c r="E32" s="41">
        <v>2018</v>
      </c>
      <c r="F32" s="41">
        <v>2019</v>
      </c>
    </row>
    <row r="33" spans="1:6" x14ac:dyDescent="0.25">
      <c r="A33" s="150"/>
      <c r="B33" s="151">
        <v>215000.7</v>
      </c>
      <c r="C33" s="152">
        <f>'rozpočet2017-2019'!L94</f>
        <v>237276</v>
      </c>
      <c r="D33" s="152">
        <f>'rozpočet2017-2019'!M94</f>
        <v>289270</v>
      </c>
      <c r="E33" s="152">
        <f>'rozpočet2017-2019'!N94</f>
        <v>297068</v>
      </c>
      <c r="F33" s="152">
        <f>'rozpočet2017-2019'!O94</f>
        <v>305101</v>
      </c>
    </row>
    <row r="34" spans="1:6" x14ac:dyDescent="0.25">
      <c r="A34" s="21"/>
      <c r="B34" s="11"/>
      <c r="C34" s="11"/>
      <c r="D34" s="11"/>
      <c r="E34" s="11"/>
      <c r="F34" s="11"/>
    </row>
    <row r="35" spans="1:6" x14ac:dyDescent="0.25">
      <c r="A35" s="21"/>
      <c r="B35" s="11"/>
      <c r="C35" s="11"/>
      <c r="D35" s="11"/>
      <c r="E35" s="11"/>
      <c r="F35" s="11"/>
    </row>
    <row r="36" spans="1:6" x14ac:dyDescent="0.25">
      <c r="A36" s="42" t="s">
        <v>481</v>
      </c>
      <c r="B36" s="11"/>
      <c r="C36" s="11"/>
      <c r="D36" s="11"/>
      <c r="E36" s="11"/>
      <c r="F36" s="11"/>
    </row>
    <row r="37" spans="1:6" x14ac:dyDescent="0.25">
      <c r="A37" s="21" t="s">
        <v>382</v>
      </c>
      <c r="B37" s="11"/>
      <c r="C37" s="11"/>
      <c r="D37" s="11"/>
      <c r="E37" s="11"/>
      <c r="F37" s="11"/>
    </row>
    <row r="38" spans="1:6" x14ac:dyDescent="0.25">
      <c r="A38" s="21"/>
      <c r="B38" s="11"/>
      <c r="C38" s="11"/>
      <c r="D38" s="11"/>
      <c r="E38" s="11"/>
      <c r="F38" s="11"/>
    </row>
    <row r="39" spans="1:6" x14ac:dyDescent="0.25">
      <c r="A39" s="40" t="s">
        <v>1</v>
      </c>
      <c r="B39" s="41">
        <v>2015</v>
      </c>
      <c r="C39" s="221" t="s">
        <v>35</v>
      </c>
      <c r="D39" s="41">
        <v>2017</v>
      </c>
      <c r="E39" s="41">
        <v>2018</v>
      </c>
      <c r="F39" s="41">
        <v>2019</v>
      </c>
    </row>
    <row r="40" spans="1:6" x14ac:dyDescent="0.25">
      <c r="A40" s="150"/>
      <c r="B40" s="151">
        <v>67235.89</v>
      </c>
      <c r="C40" s="152">
        <f>'rozpočet2017-2019'!L95</f>
        <v>63190</v>
      </c>
      <c r="D40" s="152">
        <f>'rozpočet2017-2019'!M95</f>
        <v>61446</v>
      </c>
      <c r="E40" s="152">
        <f>'rozpočet2017-2019'!N95</f>
        <v>62883</v>
      </c>
      <c r="F40" s="152">
        <f>'rozpočet2017-2019'!O95</f>
        <v>64363</v>
      </c>
    </row>
    <row r="41" spans="1:6" x14ac:dyDescent="0.25">
      <c r="A41" s="21"/>
      <c r="B41" s="11"/>
      <c r="C41" s="11"/>
      <c r="D41" s="11"/>
      <c r="E41" s="11"/>
      <c r="F41" s="11"/>
    </row>
    <row r="42" spans="1:6" x14ac:dyDescent="0.25">
      <c r="A42" s="21"/>
      <c r="B42" s="11"/>
      <c r="C42" s="11"/>
      <c r="D42" s="11"/>
      <c r="E42" s="11"/>
      <c r="F42" s="11"/>
    </row>
    <row r="43" spans="1:6" x14ac:dyDescent="0.25">
      <c r="A43" s="268" t="s">
        <v>8</v>
      </c>
      <c r="B43" s="268"/>
      <c r="C43" s="268"/>
      <c r="D43" s="268"/>
      <c r="E43" s="268"/>
      <c r="F43" s="268"/>
    </row>
    <row r="44" spans="1:6" ht="31.5" customHeight="1" x14ac:dyDescent="0.25">
      <c r="A44" s="75" t="s">
        <v>9</v>
      </c>
      <c r="B44" s="269" t="s">
        <v>482</v>
      </c>
      <c r="C44" s="269"/>
      <c r="D44" s="269"/>
      <c r="E44" s="269"/>
      <c r="F44" s="269"/>
    </row>
    <row r="45" spans="1:6" ht="30" x14ac:dyDescent="0.25">
      <c r="A45" s="37" t="s">
        <v>11</v>
      </c>
      <c r="B45" s="264" t="s">
        <v>483</v>
      </c>
      <c r="C45" s="264"/>
      <c r="D45" s="264"/>
      <c r="E45" s="264"/>
      <c r="F45" s="264"/>
    </row>
    <row r="46" spans="1:6" x14ac:dyDescent="0.25">
      <c r="A46" s="74" t="s">
        <v>13</v>
      </c>
      <c r="B46" s="39" t="s">
        <v>14</v>
      </c>
      <c r="C46" s="39" t="s">
        <v>15</v>
      </c>
      <c r="D46" s="39" t="s">
        <v>16</v>
      </c>
      <c r="E46" s="39" t="s">
        <v>17</v>
      </c>
      <c r="F46" s="39" t="s">
        <v>18</v>
      </c>
    </row>
    <row r="47" spans="1:6" ht="30" x14ac:dyDescent="0.25">
      <c r="A47" s="74" t="s">
        <v>19</v>
      </c>
      <c r="B47" s="39"/>
      <c r="C47" s="39"/>
      <c r="D47" s="39">
        <v>32000</v>
      </c>
      <c r="E47" s="39">
        <v>32000</v>
      </c>
      <c r="F47" s="39">
        <v>32000</v>
      </c>
    </row>
    <row r="48" spans="1:6" x14ac:dyDescent="0.25">
      <c r="A48" s="74" t="s">
        <v>20</v>
      </c>
      <c r="B48" s="39">
        <v>31551</v>
      </c>
      <c r="C48" s="39">
        <v>32000</v>
      </c>
      <c r="D48" s="39"/>
      <c r="E48" s="39"/>
      <c r="F48" s="39"/>
    </row>
    <row r="49" spans="1:6" ht="30" x14ac:dyDescent="0.25">
      <c r="A49" s="37" t="s">
        <v>11</v>
      </c>
      <c r="B49" s="264" t="s">
        <v>484</v>
      </c>
      <c r="C49" s="264"/>
      <c r="D49" s="264"/>
      <c r="E49" s="264"/>
      <c r="F49" s="264"/>
    </row>
    <row r="50" spans="1:6" x14ac:dyDescent="0.25">
      <c r="A50" s="74" t="s">
        <v>13</v>
      </c>
      <c r="B50" s="39" t="s">
        <v>14</v>
      </c>
      <c r="C50" s="39" t="s">
        <v>15</v>
      </c>
      <c r="D50" s="39" t="s">
        <v>16</v>
      </c>
      <c r="E50" s="39" t="s">
        <v>17</v>
      </c>
      <c r="F50" s="39" t="s">
        <v>18</v>
      </c>
    </row>
    <row r="51" spans="1:6" ht="30" x14ac:dyDescent="0.25">
      <c r="A51" s="74" t="s">
        <v>19</v>
      </c>
      <c r="B51" s="39"/>
      <c r="C51" s="39"/>
      <c r="D51" s="39">
        <v>140</v>
      </c>
      <c r="E51" s="39">
        <v>140</v>
      </c>
      <c r="F51" s="39">
        <v>140</v>
      </c>
    </row>
    <row r="52" spans="1:6" x14ac:dyDescent="0.25">
      <c r="A52" s="74" t="s">
        <v>20</v>
      </c>
      <c r="B52" s="39">
        <v>135</v>
      </c>
      <c r="C52" s="39">
        <v>140</v>
      </c>
      <c r="D52" s="39"/>
      <c r="E52" s="39"/>
      <c r="F52" s="39"/>
    </row>
    <row r="53" spans="1:6" x14ac:dyDescent="0.25">
      <c r="A53" s="21"/>
      <c r="B53" s="11"/>
      <c r="C53" s="11"/>
      <c r="D53" s="11"/>
      <c r="E53" s="11"/>
      <c r="F53" s="11"/>
    </row>
    <row r="54" spans="1:6" x14ac:dyDescent="0.25">
      <c r="A54" s="21" t="s">
        <v>2</v>
      </c>
      <c r="B54" s="11"/>
      <c r="C54" s="11"/>
      <c r="D54" s="11"/>
      <c r="E54" s="11"/>
      <c r="F54" s="11"/>
    </row>
    <row r="55" spans="1:6" ht="90" customHeight="1" x14ac:dyDescent="0.25">
      <c r="A55" s="261" t="s">
        <v>485</v>
      </c>
      <c r="B55" s="261"/>
      <c r="C55" s="261"/>
      <c r="D55" s="261"/>
      <c r="E55" s="261"/>
      <c r="F55" s="261"/>
    </row>
    <row r="56" spans="1:6" x14ac:dyDescent="0.25">
      <c r="A56" s="21"/>
      <c r="B56" s="11"/>
      <c r="C56" s="11"/>
      <c r="D56" s="11"/>
      <c r="E56" s="11"/>
      <c r="F56" s="11"/>
    </row>
    <row r="57" spans="1:6" x14ac:dyDescent="0.25">
      <c r="A57" s="21"/>
      <c r="B57" s="11"/>
      <c r="C57" s="11"/>
      <c r="D57" s="11"/>
      <c r="E57" s="11"/>
      <c r="F57" s="11"/>
    </row>
    <row r="58" spans="1:6" x14ac:dyDescent="0.25">
      <c r="A58" s="42" t="s">
        <v>486</v>
      </c>
      <c r="B58" s="11"/>
      <c r="C58" s="11"/>
      <c r="D58" s="11"/>
      <c r="E58" s="11"/>
      <c r="F58" s="11"/>
    </row>
    <row r="59" spans="1:6" x14ac:dyDescent="0.25">
      <c r="A59" s="21" t="s">
        <v>382</v>
      </c>
      <c r="B59" s="11"/>
      <c r="C59" s="11"/>
      <c r="D59" s="11"/>
      <c r="E59" s="11"/>
      <c r="F59" s="11"/>
    </row>
    <row r="60" spans="1:6" x14ac:dyDescent="0.25">
      <c r="A60" s="21"/>
      <c r="B60" s="11"/>
      <c r="C60" s="11"/>
      <c r="D60" s="11"/>
      <c r="E60" s="11"/>
      <c r="F60" s="11"/>
    </row>
    <row r="61" spans="1:6" x14ac:dyDescent="0.25">
      <c r="A61" s="40" t="s">
        <v>1</v>
      </c>
      <c r="B61" s="41">
        <v>2015</v>
      </c>
      <c r="C61" s="221" t="s">
        <v>35</v>
      </c>
      <c r="D61" s="41">
        <v>2017</v>
      </c>
      <c r="E61" s="41">
        <v>2018</v>
      </c>
      <c r="F61" s="41">
        <v>2019</v>
      </c>
    </row>
    <row r="62" spans="1:6" x14ac:dyDescent="0.25">
      <c r="A62" s="150"/>
      <c r="B62" s="151">
        <v>147764.81</v>
      </c>
      <c r="C62" s="152">
        <f>'rozpočet2017-2019'!L96</f>
        <v>174086</v>
      </c>
      <c r="D62" s="152">
        <f>'rozpočet2017-2019'!M96</f>
        <v>227824</v>
      </c>
      <c r="E62" s="152">
        <f>'rozpočet2017-2019'!N96</f>
        <v>234185</v>
      </c>
      <c r="F62" s="152">
        <f>'rozpočet2017-2019'!O96</f>
        <v>240738</v>
      </c>
    </row>
    <row r="63" spans="1:6" x14ac:dyDescent="0.25">
      <c r="A63" s="21"/>
      <c r="B63" s="11"/>
      <c r="C63" s="11"/>
      <c r="D63" s="11"/>
      <c r="E63" s="11"/>
      <c r="F63" s="11"/>
    </row>
    <row r="64" spans="1:6" x14ac:dyDescent="0.25">
      <c r="A64" s="268" t="s">
        <v>8</v>
      </c>
      <c r="B64" s="268"/>
      <c r="C64" s="268"/>
      <c r="D64" s="268"/>
      <c r="E64" s="268"/>
      <c r="F64" s="268"/>
    </row>
    <row r="65" spans="1:6" ht="31.5" customHeight="1" x14ac:dyDescent="0.25">
      <c r="A65" s="75" t="s">
        <v>9</v>
      </c>
      <c r="B65" s="269" t="s">
        <v>487</v>
      </c>
      <c r="C65" s="269"/>
      <c r="D65" s="269"/>
      <c r="E65" s="269"/>
      <c r="F65" s="269"/>
    </row>
    <row r="66" spans="1:6" ht="30" x14ac:dyDescent="0.25">
      <c r="A66" s="37" t="s">
        <v>11</v>
      </c>
      <c r="B66" s="264" t="s">
        <v>484</v>
      </c>
      <c r="C66" s="264"/>
      <c r="D66" s="264"/>
      <c r="E66" s="264"/>
      <c r="F66" s="264"/>
    </row>
    <row r="67" spans="1:6" x14ac:dyDescent="0.25">
      <c r="A67" s="74" t="s">
        <v>13</v>
      </c>
      <c r="B67" s="39" t="s">
        <v>14</v>
      </c>
      <c r="C67" s="39" t="s">
        <v>15</v>
      </c>
      <c r="D67" s="39" t="s">
        <v>16</v>
      </c>
      <c r="E67" s="39" t="s">
        <v>17</v>
      </c>
      <c r="F67" s="39" t="s">
        <v>18</v>
      </c>
    </row>
    <row r="68" spans="1:6" ht="30" x14ac:dyDescent="0.25">
      <c r="A68" s="74" t="s">
        <v>19</v>
      </c>
      <c r="B68" s="39"/>
      <c r="C68" s="39"/>
      <c r="D68" s="39">
        <v>70</v>
      </c>
      <c r="E68" s="39">
        <v>70</v>
      </c>
      <c r="F68" s="39">
        <v>70</v>
      </c>
    </row>
    <row r="69" spans="1:6" x14ac:dyDescent="0.25">
      <c r="A69" s="74" t="s">
        <v>20</v>
      </c>
      <c r="B69" s="39">
        <v>68</v>
      </c>
      <c r="C69" s="39">
        <v>70</v>
      </c>
      <c r="D69" s="39"/>
      <c r="E69" s="39"/>
      <c r="F69" s="39"/>
    </row>
    <row r="70" spans="1:6" ht="30" x14ac:dyDescent="0.25">
      <c r="A70" s="37" t="s">
        <v>11</v>
      </c>
      <c r="B70" s="264" t="s">
        <v>488</v>
      </c>
      <c r="C70" s="264"/>
      <c r="D70" s="264"/>
      <c r="E70" s="264"/>
      <c r="F70" s="264"/>
    </row>
    <row r="71" spans="1:6" x14ac:dyDescent="0.25">
      <c r="A71" s="74" t="s">
        <v>13</v>
      </c>
      <c r="B71" s="39" t="s">
        <v>14</v>
      </c>
      <c r="C71" s="39" t="s">
        <v>15</v>
      </c>
      <c r="D71" s="39" t="s">
        <v>16</v>
      </c>
      <c r="E71" s="39" t="s">
        <v>17</v>
      </c>
      <c r="F71" s="39" t="s">
        <v>18</v>
      </c>
    </row>
    <row r="72" spans="1:6" ht="30" x14ac:dyDescent="0.25">
      <c r="A72" s="74" t="s">
        <v>19</v>
      </c>
      <c r="B72" s="39"/>
      <c r="C72" s="39"/>
      <c r="D72" s="39">
        <v>35000</v>
      </c>
      <c r="E72" s="39">
        <v>35000</v>
      </c>
      <c r="F72" s="39">
        <v>35000</v>
      </c>
    </row>
    <row r="73" spans="1:6" x14ac:dyDescent="0.25">
      <c r="A73" s="74" t="s">
        <v>20</v>
      </c>
      <c r="B73" s="39">
        <v>34314</v>
      </c>
      <c r="C73" s="39">
        <v>35000</v>
      </c>
      <c r="D73" s="39"/>
      <c r="E73" s="39"/>
      <c r="F73" s="39"/>
    </row>
    <row r="74" spans="1:6" x14ac:dyDescent="0.25">
      <c r="A74" s="21"/>
      <c r="B74" s="11"/>
      <c r="C74" s="11"/>
      <c r="D74" s="11"/>
      <c r="E74" s="11"/>
      <c r="F74" s="11"/>
    </row>
    <row r="75" spans="1:6" x14ac:dyDescent="0.25">
      <c r="A75" s="21"/>
      <c r="B75" s="11"/>
      <c r="C75" s="11"/>
      <c r="D75" s="11"/>
      <c r="E75" s="11"/>
      <c r="F75" s="11"/>
    </row>
    <row r="76" spans="1:6" x14ac:dyDescent="0.25">
      <c r="A76" s="21" t="s">
        <v>2</v>
      </c>
      <c r="B76" s="11"/>
      <c r="C76" s="11"/>
      <c r="D76" s="11"/>
      <c r="E76" s="11"/>
      <c r="F76" s="11"/>
    </row>
    <row r="77" spans="1:6" ht="167.25" customHeight="1" x14ac:dyDescent="0.25">
      <c r="A77" s="261" t="s">
        <v>489</v>
      </c>
      <c r="B77" s="261"/>
      <c r="C77" s="261"/>
      <c r="D77" s="261"/>
      <c r="E77" s="261"/>
      <c r="F77" s="261"/>
    </row>
    <row r="78" spans="1:6" x14ac:dyDescent="0.25">
      <c r="A78" s="21"/>
      <c r="B78" s="11"/>
      <c r="C78" s="11"/>
      <c r="D78" s="11"/>
      <c r="E78" s="11"/>
      <c r="F78" s="11"/>
    </row>
    <row r="79" spans="1:6" x14ac:dyDescent="0.25">
      <c r="A79" s="42" t="s">
        <v>490</v>
      </c>
      <c r="B79" s="11"/>
      <c r="C79" s="11"/>
      <c r="D79" s="11"/>
      <c r="E79" s="11"/>
      <c r="F79" s="11"/>
    </row>
    <row r="80" spans="1:6" x14ac:dyDescent="0.25">
      <c r="A80" s="21" t="s">
        <v>382</v>
      </c>
      <c r="B80" s="11"/>
      <c r="C80" s="11"/>
      <c r="D80" s="11"/>
      <c r="E80" s="11"/>
      <c r="F80" s="11"/>
    </row>
    <row r="81" spans="1:6" x14ac:dyDescent="0.25">
      <c r="A81" s="21"/>
      <c r="B81" s="11"/>
      <c r="C81" s="11"/>
      <c r="D81" s="11"/>
      <c r="E81" s="11"/>
      <c r="F81" s="11"/>
    </row>
    <row r="82" spans="1:6" x14ac:dyDescent="0.25">
      <c r="A82" s="40" t="s">
        <v>1</v>
      </c>
      <c r="B82" s="41">
        <v>2015</v>
      </c>
      <c r="C82" s="221" t="s">
        <v>35</v>
      </c>
      <c r="D82" s="41">
        <v>2017</v>
      </c>
      <c r="E82" s="41">
        <v>2018</v>
      </c>
      <c r="F82" s="41">
        <v>2019</v>
      </c>
    </row>
    <row r="83" spans="1:6" x14ac:dyDescent="0.25">
      <c r="A83" s="150"/>
      <c r="B83" s="151">
        <v>121299.70999999999</v>
      </c>
      <c r="C83" s="152">
        <f>'rozpočet2017-2019'!L97</f>
        <v>42517</v>
      </c>
      <c r="D83" s="152">
        <f>'rozpočet2017-2019'!M97</f>
        <v>48117</v>
      </c>
      <c r="E83" s="152">
        <f>'rozpočet2017-2019'!N97</f>
        <v>49266</v>
      </c>
      <c r="F83" s="152">
        <f>'rozpočet2017-2019'!O97</f>
        <v>50264</v>
      </c>
    </row>
    <row r="84" spans="1:6" x14ac:dyDescent="0.25">
      <c r="A84" s="21"/>
      <c r="B84" s="11"/>
      <c r="C84" s="11"/>
      <c r="D84" s="11"/>
      <c r="E84" s="11"/>
      <c r="F84" s="11"/>
    </row>
    <row r="85" spans="1:6" x14ac:dyDescent="0.25">
      <c r="A85" s="21"/>
      <c r="B85" s="11"/>
      <c r="C85" s="11"/>
      <c r="D85" s="11"/>
      <c r="E85" s="11"/>
      <c r="F85" s="11"/>
    </row>
    <row r="86" spans="1:6" x14ac:dyDescent="0.25">
      <c r="A86" s="42" t="s">
        <v>491</v>
      </c>
      <c r="B86" s="11"/>
      <c r="C86" s="11"/>
      <c r="D86" s="11"/>
      <c r="E86" s="11"/>
      <c r="F86" s="11"/>
    </row>
    <row r="87" spans="1:6" x14ac:dyDescent="0.25">
      <c r="A87" s="21" t="s">
        <v>382</v>
      </c>
      <c r="B87" s="11"/>
      <c r="C87" s="11"/>
      <c r="D87" s="11"/>
      <c r="E87" s="11"/>
      <c r="F87" s="11"/>
    </row>
    <row r="88" spans="1:6" x14ac:dyDescent="0.25">
      <c r="A88" s="21"/>
      <c r="B88" s="11"/>
      <c r="C88" s="11"/>
      <c r="D88" s="11"/>
      <c r="E88" s="11"/>
      <c r="F88" s="11"/>
    </row>
    <row r="89" spans="1:6" x14ac:dyDescent="0.25">
      <c r="A89" s="40" t="s">
        <v>1</v>
      </c>
      <c r="B89" s="41">
        <v>2015</v>
      </c>
      <c r="C89" s="41" t="s">
        <v>35</v>
      </c>
      <c r="D89" s="41">
        <v>2017</v>
      </c>
      <c r="E89" s="41">
        <v>2018</v>
      </c>
      <c r="F89" s="41">
        <v>2019</v>
      </c>
    </row>
    <row r="90" spans="1:6" x14ac:dyDescent="0.25">
      <c r="A90" s="150"/>
      <c r="B90" s="151">
        <v>85074.98</v>
      </c>
      <c r="C90" s="152">
        <f>'rozpočet2017-2019'!L98</f>
        <v>4500</v>
      </c>
      <c r="D90" s="152">
        <f>'rozpočet2017-2019'!M98</f>
        <v>4500</v>
      </c>
      <c r="E90" s="152">
        <f>'rozpočet2017-2019'!N98</f>
        <v>4500</v>
      </c>
      <c r="F90" s="152">
        <f>'rozpočet2017-2019'!O98</f>
        <v>4500</v>
      </c>
    </row>
    <row r="91" spans="1:6" x14ac:dyDescent="0.25">
      <c r="A91" s="21"/>
      <c r="B91" s="11"/>
      <c r="C91" s="11"/>
      <c r="D91" s="11"/>
      <c r="E91" s="11"/>
      <c r="F91" s="11"/>
    </row>
    <row r="92" spans="1:6" x14ac:dyDescent="0.25">
      <c r="A92" s="268" t="s">
        <v>8</v>
      </c>
      <c r="B92" s="268"/>
      <c r="C92" s="268"/>
      <c r="D92" s="268"/>
      <c r="E92" s="268"/>
      <c r="F92" s="268"/>
    </row>
    <row r="93" spans="1:6" ht="31.5" customHeight="1" x14ac:dyDescent="0.25">
      <c r="A93" s="75" t="s">
        <v>9</v>
      </c>
      <c r="B93" s="269" t="s">
        <v>492</v>
      </c>
      <c r="C93" s="269"/>
      <c r="D93" s="269"/>
      <c r="E93" s="269"/>
      <c r="F93" s="269"/>
    </row>
    <row r="94" spans="1:6" ht="30" x14ac:dyDescent="0.25">
      <c r="A94" s="37" t="s">
        <v>11</v>
      </c>
      <c r="B94" s="264" t="s">
        <v>493</v>
      </c>
      <c r="C94" s="264"/>
      <c r="D94" s="264"/>
      <c r="E94" s="264"/>
      <c r="F94" s="264"/>
    </row>
    <row r="95" spans="1:6" x14ac:dyDescent="0.25">
      <c r="A95" s="74" t="s">
        <v>13</v>
      </c>
      <c r="B95" s="39" t="s">
        <v>14</v>
      </c>
      <c r="C95" s="39" t="s">
        <v>15</v>
      </c>
      <c r="D95" s="39" t="s">
        <v>16</v>
      </c>
      <c r="E95" s="39" t="s">
        <v>17</v>
      </c>
      <c r="F95" s="39" t="s">
        <v>18</v>
      </c>
    </row>
    <row r="96" spans="1:6" ht="30" x14ac:dyDescent="0.25">
      <c r="A96" s="74" t="s">
        <v>19</v>
      </c>
      <c r="B96" s="39"/>
      <c r="C96" s="39">
        <v>15</v>
      </c>
      <c r="D96" s="39">
        <v>7</v>
      </c>
      <c r="E96" s="39">
        <v>15</v>
      </c>
      <c r="F96" s="39">
        <v>15</v>
      </c>
    </row>
    <row r="97" spans="1:6" x14ac:dyDescent="0.25">
      <c r="A97" s="74" t="s">
        <v>20</v>
      </c>
      <c r="B97" s="39">
        <v>16</v>
      </c>
      <c r="C97" s="39">
        <v>4</v>
      </c>
      <c r="D97" s="39"/>
      <c r="E97" s="39"/>
      <c r="F97" s="39"/>
    </row>
    <row r="98" spans="1:6" x14ac:dyDescent="0.25">
      <c r="A98" s="21"/>
      <c r="B98" s="11"/>
      <c r="C98" s="11"/>
      <c r="D98" s="11"/>
      <c r="E98" s="11"/>
      <c r="F98" s="11"/>
    </row>
    <row r="99" spans="1:6" x14ac:dyDescent="0.25">
      <c r="A99" s="21"/>
      <c r="B99" s="11"/>
      <c r="C99" s="11"/>
      <c r="D99" s="11"/>
      <c r="E99" s="11"/>
      <c r="F99" s="11"/>
    </row>
    <row r="100" spans="1:6" x14ac:dyDescent="0.25">
      <c r="A100" s="21" t="s">
        <v>2</v>
      </c>
      <c r="B100" s="11"/>
      <c r="C100" s="11"/>
      <c r="D100" s="11"/>
      <c r="E100" s="11"/>
      <c r="F100" s="11"/>
    </row>
    <row r="101" spans="1:6" ht="36.75" customHeight="1" x14ac:dyDescent="0.25">
      <c r="A101" s="261" t="s">
        <v>494</v>
      </c>
      <c r="B101" s="261"/>
      <c r="C101" s="261"/>
      <c r="D101" s="261"/>
      <c r="E101" s="261"/>
      <c r="F101" s="261"/>
    </row>
    <row r="102" spans="1:6" x14ac:dyDescent="0.25">
      <c r="A102" s="21"/>
      <c r="B102" s="11"/>
      <c r="C102" s="11"/>
      <c r="D102" s="11"/>
      <c r="E102" s="11"/>
      <c r="F102" s="11"/>
    </row>
    <row r="103" spans="1:6" x14ac:dyDescent="0.25">
      <c r="A103" s="21"/>
      <c r="B103" s="11"/>
      <c r="C103" s="11"/>
      <c r="D103" s="11"/>
      <c r="E103" s="11"/>
      <c r="F103" s="11"/>
    </row>
    <row r="104" spans="1:6" x14ac:dyDescent="0.25">
      <c r="A104" s="42" t="s">
        <v>495</v>
      </c>
      <c r="B104" s="11"/>
      <c r="C104" s="11"/>
      <c r="D104" s="11"/>
      <c r="E104" s="11"/>
      <c r="F104" s="11"/>
    </row>
    <row r="105" spans="1:6" x14ac:dyDescent="0.25">
      <c r="A105" s="21" t="s">
        <v>382</v>
      </c>
      <c r="B105" s="11"/>
      <c r="C105" s="11"/>
      <c r="D105" s="11"/>
      <c r="E105" s="11"/>
      <c r="F105" s="11"/>
    </row>
    <row r="106" spans="1:6" x14ac:dyDescent="0.25">
      <c r="A106" s="21"/>
      <c r="B106" s="11"/>
      <c r="C106" s="11"/>
      <c r="D106" s="11"/>
      <c r="E106" s="11"/>
      <c r="F106" s="11"/>
    </row>
    <row r="107" spans="1:6" x14ac:dyDescent="0.25">
      <c r="A107" s="40" t="s">
        <v>1</v>
      </c>
      <c r="B107" s="41">
        <v>2015</v>
      </c>
      <c r="C107" s="221" t="s">
        <v>35</v>
      </c>
      <c r="D107" s="41">
        <v>2017</v>
      </c>
      <c r="E107" s="41">
        <v>2018</v>
      </c>
      <c r="F107" s="41">
        <v>2019</v>
      </c>
    </row>
    <row r="108" spans="1:6" x14ac:dyDescent="0.25">
      <c r="A108" s="150"/>
      <c r="B108" s="151">
        <v>36224.730000000003</v>
      </c>
      <c r="C108" s="152">
        <f>'rozpočet2017-2019'!L99</f>
        <v>38017</v>
      </c>
      <c r="D108" s="152">
        <f>'rozpočet2017-2019'!M99</f>
        <v>40597</v>
      </c>
      <c r="E108" s="152">
        <f>'rozpočet2017-2019'!N99</f>
        <v>41566</v>
      </c>
      <c r="F108" s="152">
        <f>'rozpočet2017-2019'!O99</f>
        <v>42564</v>
      </c>
    </row>
    <row r="109" spans="1:6" x14ac:dyDescent="0.25">
      <c r="A109" s="21"/>
      <c r="B109" s="11"/>
      <c r="C109" s="11"/>
      <c r="D109" s="11"/>
      <c r="E109" s="11"/>
      <c r="F109" s="11"/>
    </row>
    <row r="110" spans="1:6" x14ac:dyDescent="0.25">
      <c r="A110" s="268" t="s">
        <v>8</v>
      </c>
      <c r="B110" s="268"/>
      <c r="C110" s="268"/>
      <c r="D110" s="268"/>
      <c r="E110" s="268"/>
      <c r="F110" s="268"/>
    </row>
    <row r="111" spans="1:6" ht="31.5" customHeight="1" x14ac:dyDescent="0.25">
      <c r="A111" s="75" t="s">
        <v>9</v>
      </c>
      <c r="B111" s="269" t="s">
        <v>496</v>
      </c>
      <c r="C111" s="269"/>
      <c r="D111" s="269"/>
      <c r="E111" s="269"/>
      <c r="F111" s="269"/>
    </row>
    <row r="112" spans="1:6" ht="30" x14ac:dyDescent="0.25">
      <c r="A112" s="37" t="s">
        <v>11</v>
      </c>
      <c r="B112" s="264" t="s">
        <v>497</v>
      </c>
      <c r="C112" s="264"/>
      <c r="D112" s="264"/>
      <c r="E112" s="264"/>
      <c r="F112" s="264"/>
    </row>
    <row r="113" spans="1:6" x14ac:dyDescent="0.25">
      <c r="A113" s="74" t="s">
        <v>13</v>
      </c>
      <c r="B113" s="39" t="s">
        <v>14</v>
      </c>
      <c r="C113" s="39" t="s">
        <v>15</v>
      </c>
      <c r="D113" s="39" t="s">
        <v>16</v>
      </c>
      <c r="E113" s="39" t="s">
        <v>17</v>
      </c>
      <c r="F113" s="39" t="s">
        <v>18</v>
      </c>
    </row>
    <row r="114" spans="1:6" ht="30" x14ac:dyDescent="0.25">
      <c r="A114" s="74" t="s">
        <v>19</v>
      </c>
      <c r="B114" s="39"/>
      <c r="C114" s="39">
        <v>14</v>
      </c>
      <c r="D114" s="39">
        <v>10</v>
      </c>
      <c r="E114" s="39">
        <v>10</v>
      </c>
      <c r="F114" s="39">
        <v>10</v>
      </c>
    </row>
    <row r="115" spans="1:6" x14ac:dyDescent="0.25">
      <c r="A115" s="74" t="s">
        <v>20</v>
      </c>
      <c r="B115" s="39">
        <v>12</v>
      </c>
      <c r="C115" s="39">
        <v>9</v>
      </c>
      <c r="D115" s="39"/>
      <c r="E115" s="39"/>
      <c r="F115" s="39"/>
    </row>
    <row r="116" spans="1:6" x14ac:dyDescent="0.25">
      <c r="A116" s="21"/>
      <c r="B116" s="11"/>
      <c r="C116" s="11"/>
      <c r="D116" s="11"/>
      <c r="E116" s="11"/>
      <c r="F116" s="11"/>
    </row>
    <row r="117" spans="1:6" x14ac:dyDescent="0.25">
      <c r="A117" s="21"/>
      <c r="B117" s="11"/>
      <c r="C117" s="11"/>
      <c r="D117" s="11"/>
      <c r="E117" s="11"/>
      <c r="F117" s="11"/>
    </row>
    <row r="118" spans="1:6" x14ac:dyDescent="0.25">
      <c r="A118" s="21" t="s">
        <v>2</v>
      </c>
      <c r="B118" s="11"/>
      <c r="C118" s="11"/>
      <c r="D118" s="11"/>
      <c r="E118" s="11"/>
      <c r="F118" s="11"/>
    </row>
    <row r="119" spans="1:6" ht="86.25" customHeight="1" x14ac:dyDescent="0.25">
      <c r="A119" s="261" t="s">
        <v>498</v>
      </c>
      <c r="B119" s="261"/>
      <c r="C119" s="261"/>
      <c r="D119" s="261"/>
      <c r="E119" s="261"/>
      <c r="F119" s="261"/>
    </row>
    <row r="120" spans="1:6" ht="13.5" customHeight="1" x14ac:dyDescent="0.25">
      <c r="A120" s="73"/>
      <c r="B120" s="73"/>
      <c r="C120" s="73"/>
      <c r="D120" s="73"/>
      <c r="E120" s="73"/>
      <c r="F120" s="73"/>
    </row>
    <row r="121" spans="1:6" ht="13.5" customHeight="1" x14ac:dyDescent="0.25">
      <c r="A121" s="73"/>
      <c r="B121" s="73"/>
      <c r="C121" s="73"/>
      <c r="D121" s="73"/>
      <c r="E121" s="73"/>
      <c r="F121" s="73"/>
    </row>
    <row r="122" spans="1:6" ht="13.5" customHeight="1" x14ac:dyDescent="0.25">
      <c r="A122" s="42" t="s">
        <v>519</v>
      </c>
      <c r="B122" s="11"/>
      <c r="C122" s="11"/>
      <c r="D122" s="11"/>
      <c r="E122" s="11"/>
      <c r="F122" s="11"/>
    </row>
    <row r="123" spans="1:6" ht="13.5" customHeight="1" x14ac:dyDescent="0.25">
      <c r="A123" s="21" t="s">
        <v>382</v>
      </c>
      <c r="B123" s="11"/>
      <c r="C123" s="11"/>
      <c r="D123" s="11"/>
      <c r="E123" s="11"/>
      <c r="F123" s="11"/>
    </row>
    <row r="124" spans="1:6" ht="13.5" customHeight="1" x14ac:dyDescent="0.25">
      <c r="A124" s="21"/>
      <c r="B124" s="11"/>
      <c r="C124" s="11"/>
      <c r="D124" s="11"/>
      <c r="E124" s="11"/>
      <c r="F124" s="11"/>
    </row>
    <row r="125" spans="1:6" ht="13.5" customHeight="1" x14ac:dyDescent="0.25">
      <c r="A125" s="40" t="s">
        <v>1</v>
      </c>
      <c r="B125" s="41">
        <v>2015</v>
      </c>
      <c r="C125" s="221" t="s">
        <v>35</v>
      </c>
      <c r="D125" s="41">
        <v>2017</v>
      </c>
      <c r="E125" s="41">
        <v>2018</v>
      </c>
      <c r="F125" s="41">
        <v>2019</v>
      </c>
    </row>
    <row r="126" spans="1:6" ht="13.5" customHeight="1" x14ac:dyDescent="0.25">
      <c r="A126" s="150"/>
      <c r="B126" s="151"/>
      <c r="C126" s="152">
        <f>'rozpočet2017-2019'!L100</f>
        <v>0</v>
      </c>
      <c r="D126" s="152">
        <f>'rozpočet2017-2019'!M100</f>
        <v>3020</v>
      </c>
      <c r="E126" s="152">
        <f>'rozpočet2017-2019'!N100</f>
        <v>3200</v>
      </c>
      <c r="F126" s="152">
        <f>'rozpočet2017-2019'!O100</f>
        <v>3200</v>
      </c>
    </row>
    <row r="127" spans="1:6" ht="13.5" customHeight="1" x14ac:dyDescent="0.25">
      <c r="A127" s="21"/>
      <c r="B127" s="11"/>
      <c r="C127" s="11"/>
      <c r="D127" s="11"/>
      <c r="E127" s="11"/>
      <c r="F127" s="11"/>
    </row>
    <row r="128" spans="1:6" ht="13.5" customHeight="1" x14ac:dyDescent="0.25">
      <c r="A128" s="268" t="s">
        <v>8</v>
      </c>
      <c r="B128" s="268"/>
      <c r="C128" s="268"/>
      <c r="D128" s="268"/>
      <c r="E128" s="268"/>
      <c r="F128" s="268"/>
    </row>
    <row r="129" spans="1:6" ht="13.5" customHeight="1" x14ac:dyDescent="0.25">
      <c r="A129" s="75" t="s">
        <v>9</v>
      </c>
      <c r="B129" s="269" t="s">
        <v>571</v>
      </c>
      <c r="C129" s="269"/>
      <c r="D129" s="269"/>
      <c r="E129" s="269"/>
      <c r="F129" s="269"/>
    </row>
    <row r="130" spans="1:6" ht="13.5" customHeight="1" x14ac:dyDescent="0.25">
      <c r="A130" s="37" t="s">
        <v>11</v>
      </c>
      <c r="B130" s="264" t="s">
        <v>572</v>
      </c>
      <c r="C130" s="264"/>
      <c r="D130" s="264"/>
      <c r="E130" s="264"/>
      <c r="F130" s="264"/>
    </row>
    <row r="131" spans="1:6" ht="13.5" customHeight="1" x14ac:dyDescent="0.25">
      <c r="A131" s="74" t="s">
        <v>13</v>
      </c>
      <c r="B131" s="39" t="s">
        <v>14</v>
      </c>
      <c r="C131" s="39" t="s">
        <v>15</v>
      </c>
      <c r="D131" s="39" t="s">
        <v>16</v>
      </c>
      <c r="E131" s="39" t="s">
        <v>17</v>
      </c>
      <c r="F131" s="39" t="s">
        <v>18</v>
      </c>
    </row>
    <row r="132" spans="1:6" ht="13.5" customHeight="1" x14ac:dyDescent="0.25">
      <c r="A132" s="74" t="s">
        <v>19</v>
      </c>
      <c r="B132" s="39"/>
      <c r="C132" s="39">
        <v>5</v>
      </c>
      <c r="D132" s="39">
        <v>5</v>
      </c>
      <c r="E132" s="39">
        <v>5</v>
      </c>
      <c r="F132" s="39">
        <v>5</v>
      </c>
    </row>
    <row r="133" spans="1:6" ht="13.5" customHeight="1" x14ac:dyDescent="0.25">
      <c r="A133" s="74" t="s">
        <v>20</v>
      </c>
      <c r="B133" s="39">
        <v>0</v>
      </c>
      <c r="C133" s="39"/>
      <c r="D133" s="39"/>
      <c r="E133" s="39"/>
      <c r="F133" s="39"/>
    </row>
    <row r="134" spans="1:6" ht="13.5" customHeight="1" x14ac:dyDescent="0.25">
      <c r="A134" s="21"/>
      <c r="B134" s="11"/>
      <c r="C134" s="11"/>
      <c r="D134" s="11"/>
      <c r="E134" s="11"/>
      <c r="F134" s="11"/>
    </row>
    <row r="135" spans="1:6" ht="13.5" customHeight="1" x14ac:dyDescent="0.25">
      <c r="A135" s="21"/>
      <c r="B135" s="11"/>
      <c r="C135" s="11"/>
      <c r="D135" s="11"/>
      <c r="E135" s="11"/>
      <c r="F135" s="11"/>
    </row>
    <row r="136" spans="1:6" ht="13.5" customHeight="1" x14ac:dyDescent="0.25">
      <c r="A136" s="21" t="s">
        <v>2</v>
      </c>
      <c r="B136" s="11"/>
      <c r="C136" s="11"/>
      <c r="D136" s="11"/>
      <c r="E136" s="11"/>
      <c r="F136" s="11"/>
    </row>
    <row r="137" spans="1:6" ht="136.5" customHeight="1" x14ac:dyDescent="0.25">
      <c r="A137" s="261" t="s">
        <v>570</v>
      </c>
      <c r="B137" s="261"/>
      <c r="C137" s="261"/>
      <c r="D137" s="261"/>
      <c r="E137" s="261"/>
      <c r="F137" s="261"/>
    </row>
    <row r="138" spans="1:6" ht="13.5" customHeight="1" x14ac:dyDescent="0.25">
      <c r="A138" s="73"/>
      <c r="B138" s="73"/>
      <c r="C138" s="73"/>
      <c r="D138" s="73"/>
      <c r="E138" s="73"/>
      <c r="F138" s="73"/>
    </row>
    <row r="139" spans="1:6" x14ac:dyDescent="0.25">
      <c r="A139" s="21"/>
      <c r="B139" s="11"/>
      <c r="C139" s="11"/>
      <c r="D139" s="11"/>
      <c r="E139" s="11"/>
      <c r="F139" s="11"/>
    </row>
    <row r="140" spans="1:6" x14ac:dyDescent="0.25">
      <c r="A140" s="42" t="s">
        <v>499</v>
      </c>
      <c r="B140" s="11"/>
      <c r="C140" s="11"/>
      <c r="D140" s="11"/>
      <c r="E140" s="11"/>
      <c r="F140" s="11"/>
    </row>
    <row r="141" spans="1:6" x14ac:dyDescent="0.25">
      <c r="A141" s="21" t="s">
        <v>518</v>
      </c>
      <c r="B141" s="11"/>
      <c r="C141" s="11"/>
      <c r="D141" s="11"/>
      <c r="E141" s="11"/>
      <c r="F141" s="11"/>
    </row>
    <row r="142" spans="1:6" x14ac:dyDescent="0.25">
      <c r="A142" s="43"/>
      <c r="B142" s="11"/>
      <c r="C142" s="11"/>
      <c r="D142" s="11"/>
      <c r="E142" s="11"/>
      <c r="F142" s="11"/>
    </row>
    <row r="143" spans="1:6" x14ac:dyDescent="0.25">
      <c r="A143" s="40" t="s">
        <v>1</v>
      </c>
      <c r="B143" s="41">
        <v>2015</v>
      </c>
      <c r="C143" s="221" t="s">
        <v>35</v>
      </c>
      <c r="D143" s="41">
        <v>2017</v>
      </c>
      <c r="E143" s="41">
        <v>2018</v>
      </c>
      <c r="F143" s="41">
        <v>2019</v>
      </c>
    </row>
    <row r="144" spans="1:6" x14ac:dyDescent="0.25">
      <c r="A144" s="150"/>
      <c r="B144" s="151"/>
      <c r="C144" s="152">
        <f>'rozpočet2017-2019'!L101</f>
        <v>4500</v>
      </c>
      <c r="D144" s="152">
        <f>'rozpočet2017-2019'!M101</f>
        <v>2000</v>
      </c>
      <c r="E144" s="152">
        <f>'rozpočet2017-2019'!N101</f>
        <v>0</v>
      </c>
      <c r="F144" s="152">
        <f>'rozpočet2017-2019'!O101</f>
        <v>0</v>
      </c>
    </row>
    <row r="145" spans="1:6" x14ac:dyDescent="0.25">
      <c r="A145" s="21"/>
      <c r="B145" s="11"/>
      <c r="C145" s="11"/>
      <c r="D145" s="11"/>
      <c r="E145" s="11"/>
      <c r="F145" s="11"/>
    </row>
    <row r="146" spans="1:6" x14ac:dyDescent="0.25">
      <c r="A146" s="268" t="s">
        <v>8</v>
      </c>
      <c r="B146" s="268"/>
      <c r="C146" s="268"/>
      <c r="D146" s="268"/>
      <c r="E146" s="268"/>
      <c r="F146" s="268"/>
    </row>
    <row r="147" spans="1:6" x14ac:dyDescent="0.25">
      <c r="A147" s="75" t="s">
        <v>9</v>
      </c>
      <c r="B147" s="269" t="s">
        <v>500</v>
      </c>
      <c r="C147" s="269"/>
      <c r="D147" s="269"/>
      <c r="E147" s="269"/>
      <c r="F147" s="269"/>
    </row>
    <row r="148" spans="1:6" ht="30" x14ac:dyDescent="0.25">
      <c r="A148" s="37" t="s">
        <v>11</v>
      </c>
      <c r="B148" s="264" t="s">
        <v>501</v>
      </c>
      <c r="C148" s="264"/>
      <c r="D148" s="264"/>
      <c r="E148" s="264"/>
      <c r="F148" s="264"/>
    </row>
    <row r="149" spans="1:6" x14ac:dyDescent="0.25">
      <c r="A149" s="74" t="s">
        <v>13</v>
      </c>
      <c r="B149" s="39" t="s">
        <v>14</v>
      </c>
      <c r="C149" s="39" t="s">
        <v>15</v>
      </c>
      <c r="D149" s="39" t="s">
        <v>16</v>
      </c>
      <c r="E149" s="39" t="s">
        <v>17</v>
      </c>
      <c r="F149" s="39" t="s">
        <v>18</v>
      </c>
    </row>
    <row r="150" spans="1:6" ht="30" x14ac:dyDescent="0.25">
      <c r="A150" s="74" t="s">
        <v>19</v>
      </c>
      <c r="B150" s="39"/>
      <c r="C150" s="39"/>
      <c r="D150" s="39">
        <v>8</v>
      </c>
      <c r="E150" s="39">
        <v>8</v>
      </c>
      <c r="F150" s="39">
        <v>8</v>
      </c>
    </row>
    <row r="151" spans="1:6" x14ac:dyDescent="0.25">
      <c r="A151" s="74" t="s">
        <v>20</v>
      </c>
      <c r="B151" s="39"/>
      <c r="C151" s="39"/>
      <c r="D151" s="39"/>
      <c r="E151" s="39"/>
      <c r="F151" s="39"/>
    </row>
    <row r="152" spans="1:6" x14ac:dyDescent="0.25">
      <c r="A152" s="140"/>
      <c r="B152" s="11"/>
      <c r="C152" s="11"/>
      <c r="D152" s="11"/>
      <c r="E152" s="11"/>
      <c r="F152" s="11"/>
    </row>
    <row r="153" spans="1:6" x14ac:dyDescent="0.25">
      <c r="A153" s="21" t="s">
        <v>2</v>
      </c>
      <c r="B153" s="11"/>
      <c r="C153" s="11"/>
      <c r="D153" s="11"/>
      <c r="E153" s="11"/>
      <c r="F153" s="11"/>
    </row>
    <row r="154" spans="1:6" ht="66" customHeight="1" x14ac:dyDescent="0.25">
      <c r="A154" s="261" t="s">
        <v>502</v>
      </c>
      <c r="B154" s="261"/>
      <c r="C154" s="261"/>
      <c r="D154" s="261"/>
      <c r="E154" s="261"/>
      <c r="F154" s="261"/>
    </row>
    <row r="155" spans="1:6" x14ac:dyDescent="0.25">
      <c r="A155" s="156"/>
      <c r="B155" s="11"/>
      <c r="C155" s="11"/>
      <c r="D155" s="11"/>
      <c r="E155" s="11"/>
      <c r="F155" s="11"/>
    </row>
    <row r="156" spans="1:6" x14ac:dyDescent="0.25">
      <c r="A156" s="42"/>
      <c r="B156" s="11"/>
      <c r="C156" s="11"/>
      <c r="D156" s="11"/>
      <c r="E156" s="11"/>
      <c r="F156" s="11"/>
    </row>
    <row r="157" spans="1:6" x14ac:dyDescent="0.25">
      <c r="A157" s="42"/>
      <c r="B157" s="11"/>
      <c r="C157" s="11"/>
      <c r="D157" s="11"/>
      <c r="E157" s="11"/>
      <c r="F157" s="11"/>
    </row>
    <row r="158" spans="1:6" x14ac:dyDescent="0.25">
      <c r="A158" s="42" t="s">
        <v>503</v>
      </c>
      <c r="B158" s="11"/>
      <c r="C158" s="11"/>
      <c r="D158" s="11"/>
      <c r="E158" s="11"/>
      <c r="F158" s="11"/>
    </row>
    <row r="159" spans="1:6" x14ac:dyDescent="0.25">
      <c r="A159" s="21" t="s">
        <v>382</v>
      </c>
      <c r="B159" s="11"/>
      <c r="C159" s="11"/>
      <c r="D159" s="11"/>
      <c r="E159" s="11"/>
      <c r="F159" s="11"/>
    </row>
    <row r="160" spans="1:6" x14ac:dyDescent="0.25">
      <c r="A160" s="21"/>
      <c r="B160" s="11"/>
      <c r="C160" s="11"/>
      <c r="D160" s="11"/>
      <c r="E160" s="11"/>
      <c r="F160" s="11"/>
    </row>
    <row r="161" spans="1:6" x14ac:dyDescent="0.25">
      <c r="A161" s="40" t="s">
        <v>1</v>
      </c>
      <c r="B161" s="41">
        <v>2015</v>
      </c>
      <c r="C161" s="221" t="s">
        <v>35</v>
      </c>
      <c r="D161" s="41">
        <v>2017</v>
      </c>
      <c r="E161" s="41">
        <v>2018</v>
      </c>
      <c r="F161" s="41">
        <v>2019</v>
      </c>
    </row>
    <row r="162" spans="1:6" x14ac:dyDescent="0.25">
      <c r="A162" s="150"/>
      <c r="B162" s="151">
        <v>397591.56999999995</v>
      </c>
      <c r="C162" s="152">
        <f>'rozpočet2017-2019'!L102</f>
        <v>259624</v>
      </c>
      <c r="D162" s="152">
        <f>'rozpočet2017-2019'!M102</f>
        <v>255124</v>
      </c>
      <c r="E162" s="152">
        <f>'rozpočet2017-2019'!N102</f>
        <v>255124</v>
      </c>
      <c r="F162" s="152">
        <f>'rozpočet2017-2019'!O102</f>
        <v>255124</v>
      </c>
    </row>
    <row r="163" spans="1:6" x14ac:dyDescent="0.25">
      <c r="A163" s="21"/>
      <c r="B163" s="11"/>
      <c r="C163" s="11"/>
      <c r="D163" s="11"/>
      <c r="E163" s="11"/>
      <c r="F163" s="11"/>
    </row>
    <row r="164" spans="1:6" x14ac:dyDescent="0.25">
      <c r="A164" s="21"/>
      <c r="B164" s="11"/>
      <c r="C164" s="11"/>
      <c r="D164" s="11"/>
      <c r="E164" s="11"/>
      <c r="F164" s="11"/>
    </row>
    <row r="165" spans="1:6" x14ac:dyDescent="0.25">
      <c r="A165" s="42" t="s">
        <v>521</v>
      </c>
      <c r="B165" s="11"/>
      <c r="C165" s="11"/>
      <c r="D165" s="11"/>
      <c r="E165" s="11"/>
      <c r="F165" s="11"/>
    </row>
    <row r="166" spans="1:6" x14ac:dyDescent="0.25">
      <c r="A166" s="21" t="s">
        <v>382</v>
      </c>
      <c r="B166" s="11"/>
      <c r="C166" s="11"/>
      <c r="D166" s="11"/>
      <c r="E166" s="11"/>
      <c r="F166" s="11"/>
    </row>
    <row r="167" spans="1:6" x14ac:dyDescent="0.25">
      <c r="A167" s="21"/>
      <c r="B167" s="11"/>
      <c r="C167" s="11"/>
      <c r="D167" s="11"/>
      <c r="E167" s="11"/>
      <c r="F167" s="11"/>
    </row>
    <row r="168" spans="1:6" x14ac:dyDescent="0.25">
      <c r="A168" s="40" t="s">
        <v>1</v>
      </c>
      <c r="B168" s="41">
        <v>2015</v>
      </c>
      <c r="C168" s="221" t="s">
        <v>35</v>
      </c>
      <c r="D168" s="41">
        <v>2017</v>
      </c>
      <c r="E168" s="41">
        <v>2018</v>
      </c>
      <c r="F168" s="41">
        <v>2019</v>
      </c>
    </row>
    <row r="169" spans="1:6" x14ac:dyDescent="0.25">
      <c r="A169" s="150"/>
      <c r="B169" s="151">
        <v>339094.83999999997</v>
      </c>
      <c r="C169" s="152">
        <f>'rozpočet2017-2019'!L103</f>
        <v>7000</v>
      </c>
      <c r="D169" s="152">
        <f>'rozpočet2017-2019'!M103</f>
        <v>7000</v>
      </c>
      <c r="E169" s="152">
        <f>'rozpočet2017-2019'!N103</f>
        <v>7000</v>
      </c>
      <c r="F169" s="152">
        <f>'rozpočet2017-2019'!O103</f>
        <v>7000</v>
      </c>
    </row>
    <row r="170" spans="1:6" x14ac:dyDescent="0.25">
      <c r="A170" s="21"/>
      <c r="B170" s="11"/>
      <c r="C170" s="11"/>
      <c r="D170" s="11"/>
      <c r="E170" s="11"/>
      <c r="F170" s="11"/>
    </row>
    <row r="171" spans="1:6" x14ac:dyDescent="0.25">
      <c r="A171" s="268" t="s">
        <v>8</v>
      </c>
      <c r="B171" s="268"/>
      <c r="C171" s="268"/>
      <c r="D171" s="268"/>
      <c r="E171" s="268"/>
      <c r="F171" s="268"/>
    </row>
    <row r="172" spans="1:6" ht="31.5" customHeight="1" x14ac:dyDescent="0.25">
      <c r="A172" s="75" t="s">
        <v>9</v>
      </c>
      <c r="B172" s="269" t="s">
        <v>504</v>
      </c>
      <c r="C172" s="269"/>
      <c r="D172" s="269"/>
      <c r="E172" s="269"/>
      <c r="F172" s="269"/>
    </row>
    <row r="173" spans="1:6" ht="30" x14ac:dyDescent="0.25">
      <c r="A173" s="37" t="s">
        <v>11</v>
      </c>
      <c r="B173" s="264" t="s">
        <v>505</v>
      </c>
      <c r="C173" s="264"/>
      <c r="D173" s="264"/>
      <c r="E173" s="264"/>
      <c r="F173" s="264"/>
    </row>
    <row r="174" spans="1:6" x14ac:dyDescent="0.25">
      <c r="A174" s="74" t="s">
        <v>13</v>
      </c>
      <c r="B174" s="39" t="s">
        <v>14</v>
      </c>
      <c r="C174" s="39" t="s">
        <v>15</v>
      </c>
      <c r="D174" s="39" t="s">
        <v>16</v>
      </c>
      <c r="E174" s="39" t="s">
        <v>17</v>
      </c>
      <c r="F174" s="39" t="s">
        <v>18</v>
      </c>
    </row>
    <row r="175" spans="1:6" ht="30" x14ac:dyDescent="0.25">
      <c r="A175" s="74" t="s">
        <v>19</v>
      </c>
      <c r="B175" s="39"/>
      <c r="C175" s="39">
        <v>92</v>
      </c>
      <c r="D175" s="39">
        <v>95</v>
      </c>
      <c r="E175" s="39">
        <v>95</v>
      </c>
      <c r="F175" s="39">
        <v>95</v>
      </c>
    </row>
    <row r="176" spans="1:6" x14ac:dyDescent="0.25">
      <c r="A176" s="74" t="s">
        <v>20</v>
      </c>
      <c r="B176" s="39">
        <v>98</v>
      </c>
      <c r="C176" s="39"/>
      <c r="D176" s="39"/>
      <c r="E176" s="39"/>
      <c r="F176" s="39"/>
    </row>
    <row r="177" spans="1:6" x14ac:dyDescent="0.25">
      <c r="A177" s="21"/>
      <c r="B177" s="11"/>
      <c r="C177" s="11"/>
      <c r="D177" s="11"/>
      <c r="E177" s="11"/>
      <c r="F177" s="11"/>
    </row>
    <row r="178" spans="1:6" x14ac:dyDescent="0.25">
      <c r="A178" s="21"/>
      <c r="B178" s="11"/>
      <c r="C178" s="11"/>
      <c r="D178" s="11"/>
      <c r="E178" s="11"/>
      <c r="F178" s="11"/>
    </row>
    <row r="179" spans="1:6" x14ac:dyDescent="0.25">
      <c r="A179" s="21" t="s">
        <v>2</v>
      </c>
      <c r="B179" s="11"/>
      <c r="C179" s="11"/>
      <c r="D179" s="11"/>
      <c r="E179" s="11"/>
      <c r="F179" s="11"/>
    </row>
    <row r="180" spans="1:6" ht="114.75" customHeight="1" x14ac:dyDescent="0.25">
      <c r="A180" s="261" t="s">
        <v>506</v>
      </c>
      <c r="B180" s="261"/>
      <c r="C180" s="261"/>
      <c r="D180" s="261"/>
      <c r="E180" s="261"/>
      <c r="F180" s="261"/>
    </row>
    <row r="181" spans="1:6" x14ac:dyDescent="0.25">
      <c r="A181" s="21"/>
      <c r="B181" s="11"/>
      <c r="C181" s="11"/>
      <c r="D181" s="11"/>
      <c r="E181" s="11"/>
      <c r="F181" s="11"/>
    </row>
    <row r="182" spans="1:6" x14ac:dyDescent="0.25">
      <c r="A182" s="21"/>
      <c r="B182" s="11"/>
      <c r="C182" s="11"/>
      <c r="D182" s="11"/>
      <c r="E182" s="11"/>
      <c r="F182" s="11"/>
    </row>
    <row r="183" spans="1:6" x14ac:dyDescent="0.25">
      <c r="A183" s="42" t="s">
        <v>507</v>
      </c>
      <c r="B183" s="11"/>
      <c r="C183" s="11"/>
      <c r="D183" s="11"/>
      <c r="E183" s="11"/>
      <c r="F183" s="11"/>
    </row>
    <row r="184" spans="1:6" x14ac:dyDescent="0.25">
      <c r="A184" s="21" t="s">
        <v>382</v>
      </c>
      <c r="B184" s="11"/>
      <c r="C184" s="11"/>
      <c r="D184" s="11"/>
      <c r="E184" s="11"/>
      <c r="F184" s="11"/>
    </row>
    <row r="185" spans="1:6" x14ac:dyDescent="0.25">
      <c r="A185" s="21"/>
      <c r="B185" s="11"/>
      <c r="C185" s="11"/>
      <c r="D185" s="11"/>
      <c r="E185" s="11"/>
      <c r="F185" s="11"/>
    </row>
    <row r="186" spans="1:6" x14ac:dyDescent="0.25">
      <c r="A186" s="40" t="s">
        <v>1</v>
      </c>
      <c r="B186" s="41">
        <v>2015</v>
      </c>
      <c r="C186" s="221" t="s">
        <v>35</v>
      </c>
      <c r="D186" s="41">
        <v>2017</v>
      </c>
      <c r="E186" s="41">
        <v>2018</v>
      </c>
      <c r="F186" s="41">
        <v>2019</v>
      </c>
    </row>
    <row r="187" spans="1:6" x14ac:dyDescent="0.25">
      <c r="A187" s="150"/>
      <c r="B187" s="151">
        <v>47905.93</v>
      </c>
      <c r="C187" s="152">
        <f>'rozpočet2017-2019'!L104</f>
        <v>35000</v>
      </c>
      <c r="D187" s="152">
        <f>'rozpočet2017-2019'!M104</f>
        <v>35000</v>
      </c>
      <c r="E187" s="152">
        <f>'rozpočet2017-2019'!N104</f>
        <v>35000</v>
      </c>
      <c r="F187" s="152">
        <f>'rozpočet2017-2019'!O104</f>
        <v>35000</v>
      </c>
    </row>
    <row r="188" spans="1:6" x14ac:dyDescent="0.25">
      <c r="A188" s="21"/>
      <c r="B188" s="11"/>
      <c r="C188" s="11"/>
      <c r="D188" s="11"/>
      <c r="E188" s="11"/>
      <c r="F188" s="11"/>
    </row>
    <row r="189" spans="1:6" x14ac:dyDescent="0.25">
      <c r="A189" s="268" t="s">
        <v>8</v>
      </c>
      <c r="B189" s="268"/>
      <c r="C189" s="268"/>
      <c r="D189" s="268"/>
      <c r="E189" s="268"/>
      <c r="F189" s="268"/>
    </row>
    <row r="190" spans="1:6" ht="31.5" customHeight="1" x14ac:dyDescent="0.25">
      <c r="A190" s="75" t="s">
        <v>9</v>
      </c>
      <c r="B190" s="269" t="s">
        <v>508</v>
      </c>
      <c r="C190" s="269"/>
      <c r="D190" s="269"/>
      <c r="E190" s="269"/>
      <c r="F190" s="269"/>
    </row>
    <row r="191" spans="1:6" ht="30" x14ac:dyDescent="0.25">
      <c r="A191" s="37" t="s">
        <v>11</v>
      </c>
      <c r="B191" s="264" t="s">
        <v>509</v>
      </c>
      <c r="C191" s="264"/>
      <c r="D191" s="264"/>
      <c r="E191" s="264"/>
      <c r="F191" s="264"/>
    </row>
    <row r="192" spans="1:6" x14ac:dyDescent="0.25">
      <c r="A192" s="74" t="s">
        <v>13</v>
      </c>
      <c r="B192" s="39" t="s">
        <v>14</v>
      </c>
      <c r="C192" s="39" t="s">
        <v>15</v>
      </c>
      <c r="D192" s="39" t="s">
        <v>16</v>
      </c>
      <c r="E192" s="39" t="s">
        <v>17</v>
      </c>
      <c r="F192" s="39" t="s">
        <v>18</v>
      </c>
    </row>
    <row r="193" spans="1:6" ht="30" x14ac:dyDescent="0.25">
      <c r="A193" s="74" t="s">
        <v>19</v>
      </c>
      <c r="B193" s="39"/>
      <c r="C193" s="39">
        <v>325</v>
      </c>
      <c r="D193" s="39">
        <v>330</v>
      </c>
      <c r="E193" s="39">
        <v>330</v>
      </c>
      <c r="F193" s="39">
        <v>330</v>
      </c>
    </row>
    <row r="194" spans="1:6" x14ac:dyDescent="0.25">
      <c r="A194" s="74" t="s">
        <v>20</v>
      </c>
      <c r="B194" s="39">
        <v>429</v>
      </c>
      <c r="C194" s="39"/>
      <c r="D194" s="39"/>
      <c r="E194" s="39"/>
      <c r="F194" s="39"/>
    </row>
    <row r="195" spans="1:6" x14ac:dyDescent="0.25">
      <c r="A195" s="21"/>
      <c r="B195" s="11"/>
      <c r="C195" s="11"/>
      <c r="D195" s="11"/>
      <c r="E195" s="11"/>
      <c r="F195" s="11"/>
    </row>
    <row r="196" spans="1:6" x14ac:dyDescent="0.25">
      <c r="A196" s="21"/>
      <c r="B196" s="11"/>
      <c r="C196" s="11"/>
      <c r="D196" s="11"/>
      <c r="E196" s="11"/>
      <c r="F196" s="11"/>
    </row>
    <row r="197" spans="1:6" x14ac:dyDescent="0.25">
      <c r="A197" s="21" t="s">
        <v>2</v>
      </c>
      <c r="B197" s="11"/>
      <c r="C197" s="11"/>
      <c r="D197" s="11"/>
      <c r="E197" s="11"/>
      <c r="F197" s="11"/>
    </row>
    <row r="198" spans="1:6" ht="51" customHeight="1" x14ac:dyDescent="0.25">
      <c r="A198" s="261" t="s">
        <v>510</v>
      </c>
      <c r="B198" s="261"/>
      <c r="C198" s="261"/>
      <c r="D198" s="261"/>
      <c r="E198" s="261"/>
      <c r="F198" s="261"/>
    </row>
    <row r="199" spans="1:6" x14ac:dyDescent="0.25">
      <c r="A199" s="43"/>
      <c r="B199" s="11"/>
      <c r="C199" s="11"/>
      <c r="D199" s="11"/>
      <c r="E199" s="11"/>
      <c r="F199" s="11"/>
    </row>
    <row r="200" spans="1:6" x14ac:dyDescent="0.25">
      <c r="A200" s="43"/>
      <c r="B200" s="11"/>
      <c r="C200" s="11"/>
      <c r="D200" s="11"/>
      <c r="E200" s="11"/>
      <c r="F200" s="11"/>
    </row>
    <row r="201" spans="1:6" x14ac:dyDescent="0.25">
      <c r="A201" s="42" t="s">
        <v>522</v>
      </c>
      <c r="B201" s="11"/>
      <c r="C201" s="11"/>
      <c r="D201" s="11"/>
      <c r="E201" s="11"/>
      <c r="F201" s="11"/>
    </row>
    <row r="202" spans="1:6" x14ac:dyDescent="0.25">
      <c r="A202" s="21" t="s">
        <v>382</v>
      </c>
      <c r="B202" s="11"/>
      <c r="C202" s="11"/>
      <c r="D202" s="11"/>
      <c r="E202" s="11"/>
      <c r="F202" s="11"/>
    </row>
    <row r="203" spans="1:6" x14ac:dyDescent="0.25">
      <c r="A203" s="21"/>
      <c r="B203" s="11"/>
      <c r="C203" s="11"/>
      <c r="D203" s="11"/>
      <c r="E203" s="11"/>
      <c r="F203" s="11"/>
    </row>
    <row r="204" spans="1:6" x14ac:dyDescent="0.25">
      <c r="A204" s="40" t="s">
        <v>1</v>
      </c>
      <c r="B204" s="41">
        <v>2015</v>
      </c>
      <c r="C204" s="221" t="s">
        <v>35</v>
      </c>
      <c r="D204" s="41">
        <v>2017</v>
      </c>
      <c r="E204" s="41">
        <v>2018</v>
      </c>
      <c r="F204" s="41">
        <v>2019</v>
      </c>
    </row>
    <row r="205" spans="1:6" x14ac:dyDescent="0.25">
      <c r="A205" s="150"/>
      <c r="B205" s="151"/>
      <c r="C205" s="152">
        <f>'rozpočet2017-2019'!L105</f>
        <v>197400</v>
      </c>
      <c r="D205" s="152">
        <f>'rozpočet2017-2019'!M105</f>
        <v>192900</v>
      </c>
      <c r="E205" s="152">
        <f>'rozpočet2017-2019'!N105</f>
        <v>192900</v>
      </c>
      <c r="F205" s="152">
        <f>'rozpočet2017-2019'!O105</f>
        <v>192900</v>
      </c>
    </row>
    <row r="206" spans="1:6" x14ac:dyDescent="0.25">
      <c r="A206" s="21"/>
      <c r="B206" s="11"/>
      <c r="C206" s="11"/>
      <c r="D206" s="11"/>
      <c r="E206" s="11"/>
      <c r="F206" s="11"/>
    </row>
    <row r="207" spans="1:6" x14ac:dyDescent="0.25">
      <c r="A207" s="268" t="s">
        <v>8</v>
      </c>
      <c r="B207" s="268"/>
      <c r="C207" s="268"/>
      <c r="D207" s="268"/>
      <c r="E207" s="268"/>
      <c r="F207" s="268"/>
    </row>
    <row r="208" spans="1:6" x14ac:dyDescent="0.25">
      <c r="A208" s="75" t="s">
        <v>9</v>
      </c>
      <c r="B208" s="269"/>
      <c r="C208" s="269"/>
      <c r="D208" s="269"/>
      <c r="E208" s="269"/>
      <c r="F208" s="269"/>
    </row>
    <row r="209" spans="1:6" ht="30" x14ac:dyDescent="0.25">
      <c r="A209" s="37" t="s">
        <v>11</v>
      </c>
      <c r="B209" s="264"/>
      <c r="C209" s="264"/>
      <c r="D209" s="264"/>
      <c r="E209" s="264"/>
      <c r="F209" s="264"/>
    </row>
    <row r="210" spans="1:6" x14ac:dyDescent="0.25">
      <c r="A210" s="74" t="s">
        <v>13</v>
      </c>
      <c r="B210" s="39" t="s">
        <v>14</v>
      </c>
      <c r="C210" s="39" t="s">
        <v>15</v>
      </c>
      <c r="D210" s="39" t="s">
        <v>16</v>
      </c>
      <c r="E210" s="39" t="s">
        <v>17</v>
      </c>
      <c r="F210" s="39" t="s">
        <v>18</v>
      </c>
    </row>
    <row r="211" spans="1:6" ht="30" x14ac:dyDescent="0.25">
      <c r="A211" s="74" t="s">
        <v>19</v>
      </c>
      <c r="B211" s="39"/>
      <c r="C211" s="39"/>
      <c r="D211" s="39"/>
      <c r="E211" s="39"/>
      <c r="F211" s="39"/>
    </row>
    <row r="212" spans="1:6" x14ac:dyDescent="0.25">
      <c r="A212" s="74" t="s">
        <v>20</v>
      </c>
      <c r="B212" s="39"/>
      <c r="C212" s="39"/>
      <c r="D212" s="39"/>
      <c r="E212" s="39"/>
      <c r="F212" s="39"/>
    </row>
    <row r="213" spans="1:6" x14ac:dyDescent="0.25">
      <c r="A213" s="21"/>
      <c r="B213" s="11"/>
      <c r="C213" s="11"/>
      <c r="D213" s="11"/>
      <c r="E213" s="11"/>
      <c r="F213" s="11"/>
    </row>
    <row r="214" spans="1:6" x14ac:dyDescent="0.25">
      <c r="A214" s="21"/>
      <c r="B214" s="11"/>
      <c r="C214" s="11"/>
      <c r="D214" s="11"/>
      <c r="E214" s="11"/>
      <c r="F214" s="11"/>
    </row>
    <row r="215" spans="1:6" x14ac:dyDescent="0.25">
      <c r="A215" s="21" t="s">
        <v>2</v>
      </c>
      <c r="B215" s="11"/>
      <c r="C215" s="11"/>
      <c r="D215" s="11"/>
      <c r="E215" s="11"/>
      <c r="F215" s="11"/>
    </row>
    <row r="216" spans="1:6" ht="46.5" customHeight="1" x14ac:dyDescent="0.25">
      <c r="A216" s="261"/>
      <c r="B216" s="261"/>
      <c r="C216" s="261"/>
      <c r="D216" s="261"/>
      <c r="E216" s="261"/>
      <c r="F216" s="261"/>
    </row>
    <row r="217" spans="1:6" x14ac:dyDescent="0.25">
      <c r="A217" s="43"/>
      <c r="B217" s="11"/>
      <c r="C217" s="11"/>
      <c r="D217" s="11"/>
      <c r="E217" s="11"/>
      <c r="F217" s="11"/>
    </row>
    <row r="218" spans="1:6" x14ac:dyDescent="0.25">
      <c r="A218" s="21"/>
      <c r="B218" s="11"/>
      <c r="C218" s="11"/>
      <c r="D218" s="11"/>
      <c r="E218" s="11"/>
      <c r="F218" s="11"/>
    </row>
    <row r="219" spans="1:6" x14ac:dyDescent="0.25">
      <c r="A219" s="42" t="s">
        <v>520</v>
      </c>
      <c r="B219" s="11"/>
      <c r="C219" s="11"/>
      <c r="D219" s="11"/>
      <c r="E219" s="11"/>
      <c r="F219" s="11"/>
    </row>
    <row r="220" spans="1:6" x14ac:dyDescent="0.25">
      <c r="A220" s="21" t="s">
        <v>382</v>
      </c>
      <c r="B220" s="11"/>
      <c r="C220" s="11"/>
      <c r="D220" s="11"/>
      <c r="E220" s="11"/>
      <c r="F220" s="11"/>
    </row>
    <row r="221" spans="1:6" x14ac:dyDescent="0.25">
      <c r="A221" s="21"/>
      <c r="B221" s="11"/>
      <c r="C221" s="11"/>
      <c r="D221" s="11"/>
      <c r="E221" s="11"/>
      <c r="F221" s="11"/>
    </row>
    <row r="222" spans="1:6" x14ac:dyDescent="0.25">
      <c r="A222" s="40" t="s">
        <v>1</v>
      </c>
      <c r="B222" s="41">
        <v>2015</v>
      </c>
      <c r="C222" s="221" t="s">
        <v>35</v>
      </c>
      <c r="D222" s="41">
        <v>2017</v>
      </c>
      <c r="E222" s="41">
        <v>2018</v>
      </c>
      <c r="F222" s="41">
        <v>2019</v>
      </c>
    </row>
    <row r="223" spans="1:6" x14ac:dyDescent="0.25">
      <c r="A223" s="150"/>
      <c r="B223" s="151">
        <v>10590.8</v>
      </c>
      <c r="C223" s="152">
        <f>'rozpočet2017-2019'!L106</f>
        <v>20224</v>
      </c>
      <c r="D223" s="152">
        <f>'rozpočet2017-2019'!M106</f>
        <v>20224</v>
      </c>
      <c r="E223" s="152">
        <f>'rozpočet2017-2019'!N106</f>
        <v>20224</v>
      </c>
      <c r="F223" s="152">
        <f>'rozpočet2017-2019'!O106</f>
        <v>20224</v>
      </c>
    </row>
    <row r="224" spans="1:6" x14ac:dyDescent="0.25">
      <c r="A224" s="21"/>
      <c r="B224" s="11"/>
      <c r="C224" s="11"/>
      <c r="D224" s="11"/>
      <c r="E224" s="11"/>
      <c r="F224" s="11"/>
    </row>
    <row r="225" spans="1:6" x14ac:dyDescent="0.25">
      <c r="A225" s="268" t="s">
        <v>8</v>
      </c>
      <c r="B225" s="268"/>
      <c r="C225" s="268"/>
      <c r="D225" s="268"/>
      <c r="E225" s="268"/>
      <c r="F225" s="268"/>
    </row>
    <row r="226" spans="1:6" ht="31.5" customHeight="1" x14ac:dyDescent="0.25">
      <c r="A226" s="75" t="s">
        <v>9</v>
      </c>
      <c r="B226" s="269" t="s">
        <v>508</v>
      </c>
      <c r="C226" s="269"/>
      <c r="D226" s="269"/>
      <c r="E226" s="269"/>
      <c r="F226" s="269"/>
    </row>
    <row r="227" spans="1:6" ht="30" x14ac:dyDescent="0.25">
      <c r="A227" s="37" t="s">
        <v>11</v>
      </c>
      <c r="B227" s="264" t="s">
        <v>511</v>
      </c>
      <c r="C227" s="264"/>
      <c r="D227" s="264"/>
      <c r="E227" s="264"/>
      <c r="F227" s="264"/>
    </row>
    <row r="228" spans="1:6" x14ac:dyDescent="0.25">
      <c r="A228" s="74" t="s">
        <v>13</v>
      </c>
      <c r="B228" s="39" t="s">
        <v>14</v>
      </c>
      <c r="C228" s="39" t="s">
        <v>15</v>
      </c>
      <c r="D228" s="39" t="s">
        <v>16</v>
      </c>
      <c r="E228" s="39" t="s">
        <v>17</v>
      </c>
      <c r="F228" s="39" t="s">
        <v>18</v>
      </c>
    </row>
    <row r="229" spans="1:6" ht="30" x14ac:dyDescent="0.25">
      <c r="A229" s="74" t="s">
        <v>19</v>
      </c>
      <c r="B229" s="39"/>
      <c r="C229" s="39">
        <v>287</v>
      </c>
      <c r="D229" s="39">
        <v>280</v>
      </c>
      <c r="E229" s="39">
        <v>280</v>
      </c>
      <c r="F229" s="39">
        <v>280</v>
      </c>
    </row>
    <row r="230" spans="1:6" x14ac:dyDescent="0.25">
      <c r="A230" s="74" t="s">
        <v>20</v>
      </c>
      <c r="B230" s="39">
        <v>347</v>
      </c>
      <c r="C230" s="39"/>
      <c r="D230" s="39"/>
      <c r="E230" s="39"/>
      <c r="F230" s="39"/>
    </row>
    <row r="231" spans="1:6" x14ac:dyDescent="0.25">
      <c r="A231" s="21"/>
      <c r="B231" s="11"/>
      <c r="C231" s="11"/>
      <c r="D231" s="11"/>
      <c r="E231" s="11"/>
      <c r="F231" s="11"/>
    </row>
    <row r="232" spans="1:6" x14ac:dyDescent="0.25">
      <c r="A232" s="21" t="s">
        <v>2</v>
      </c>
      <c r="B232" s="11"/>
      <c r="C232" s="11"/>
      <c r="D232" s="11"/>
      <c r="E232" s="11"/>
      <c r="F232" s="11"/>
    </row>
    <row r="233" spans="1:6" ht="36" customHeight="1" x14ac:dyDescent="0.25">
      <c r="A233" s="261" t="s">
        <v>512</v>
      </c>
      <c r="B233" s="261"/>
      <c r="C233" s="261"/>
      <c r="D233" s="261"/>
      <c r="E233" s="261"/>
      <c r="F233" s="261"/>
    </row>
    <row r="234" spans="1:6" x14ac:dyDescent="0.25">
      <c r="A234" s="21"/>
      <c r="B234" s="11"/>
      <c r="C234" s="11"/>
      <c r="D234" s="11"/>
      <c r="E234" s="11"/>
      <c r="F234" s="11"/>
    </row>
    <row r="235" spans="1:6" x14ac:dyDescent="0.25">
      <c r="A235" s="42" t="s">
        <v>513</v>
      </c>
      <c r="B235" s="11"/>
      <c r="C235" s="11"/>
      <c r="D235" s="11"/>
      <c r="E235" s="11"/>
      <c r="F235" s="11"/>
    </row>
    <row r="236" spans="1:6" x14ac:dyDescent="0.25">
      <c r="A236" s="21" t="s">
        <v>154</v>
      </c>
      <c r="B236" s="11"/>
      <c r="C236" s="11"/>
      <c r="D236" s="11"/>
      <c r="E236" s="11"/>
      <c r="F236" s="11"/>
    </row>
    <row r="237" spans="1:6" x14ac:dyDescent="0.25">
      <c r="A237" s="21"/>
      <c r="B237" s="11"/>
      <c r="C237" s="11"/>
      <c r="D237" s="11"/>
      <c r="E237" s="11"/>
      <c r="F237" s="11"/>
    </row>
    <row r="238" spans="1:6" x14ac:dyDescent="0.25">
      <c r="A238" s="40" t="s">
        <v>1</v>
      </c>
      <c r="B238" s="41">
        <v>2015</v>
      </c>
      <c r="C238" s="221" t="s">
        <v>35</v>
      </c>
      <c r="D238" s="41">
        <v>2017</v>
      </c>
      <c r="E238" s="41">
        <v>2018</v>
      </c>
      <c r="F238" s="41">
        <v>2019</v>
      </c>
    </row>
    <row r="239" spans="1:6" x14ac:dyDescent="0.25">
      <c r="A239" s="150"/>
      <c r="B239" s="151">
        <v>57765.42</v>
      </c>
      <c r="C239" s="152">
        <f>'rozpočet2017-2019'!L107</f>
        <v>36882</v>
      </c>
      <c r="D239" s="152">
        <f>'rozpočet2017-2019'!M107</f>
        <v>58912</v>
      </c>
      <c r="E239" s="152">
        <f>'rozpočet2017-2019'!N107</f>
        <v>56748</v>
      </c>
      <c r="F239" s="152">
        <f>'rozpočet2017-2019'!O107</f>
        <v>56748</v>
      </c>
    </row>
    <row r="240" spans="1:6" x14ac:dyDescent="0.25">
      <c r="A240" s="21"/>
      <c r="B240" s="11"/>
      <c r="C240" s="11"/>
      <c r="D240" s="11"/>
      <c r="E240" s="11"/>
      <c r="F240" s="11"/>
    </row>
    <row r="241" spans="1:6" x14ac:dyDescent="0.25">
      <c r="A241" s="268" t="s">
        <v>8</v>
      </c>
      <c r="B241" s="268"/>
      <c r="C241" s="268"/>
      <c r="D241" s="268"/>
      <c r="E241" s="268"/>
      <c r="F241" s="268"/>
    </row>
    <row r="242" spans="1:6" ht="47.25" customHeight="1" x14ac:dyDescent="0.25">
      <c r="A242" s="75" t="s">
        <v>9</v>
      </c>
      <c r="B242" s="269" t="s">
        <v>514</v>
      </c>
      <c r="C242" s="269"/>
      <c r="D242" s="269"/>
      <c r="E242" s="269"/>
      <c r="F242" s="269"/>
    </row>
    <row r="243" spans="1:6" ht="30" x14ac:dyDescent="0.25">
      <c r="A243" s="37" t="s">
        <v>11</v>
      </c>
      <c r="B243" s="264" t="s">
        <v>515</v>
      </c>
      <c r="C243" s="264"/>
      <c r="D243" s="264"/>
      <c r="E243" s="264"/>
      <c r="F243" s="264"/>
    </row>
    <row r="244" spans="1:6" x14ac:dyDescent="0.25">
      <c r="A244" s="74" t="s">
        <v>13</v>
      </c>
      <c r="B244" s="39" t="s">
        <v>14</v>
      </c>
      <c r="C244" s="39" t="s">
        <v>15</v>
      </c>
      <c r="D244" s="39" t="s">
        <v>16</v>
      </c>
      <c r="E244" s="39" t="s">
        <v>17</v>
      </c>
      <c r="F244" s="39" t="s">
        <v>18</v>
      </c>
    </row>
    <row r="245" spans="1:6" ht="30" x14ac:dyDescent="0.25">
      <c r="A245" s="74" t="s">
        <v>19</v>
      </c>
      <c r="B245" s="39"/>
      <c r="C245" s="39">
        <v>150</v>
      </c>
      <c r="D245" s="39">
        <v>150</v>
      </c>
      <c r="E245" s="39">
        <v>150</v>
      </c>
      <c r="F245" s="39">
        <v>150</v>
      </c>
    </row>
    <row r="246" spans="1:6" x14ac:dyDescent="0.25">
      <c r="A246" s="74" t="s">
        <v>20</v>
      </c>
      <c r="B246" s="39"/>
      <c r="C246" s="39"/>
      <c r="D246" s="39"/>
      <c r="E246" s="39"/>
      <c r="F246" s="39"/>
    </row>
    <row r="247" spans="1:6" x14ac:dyDescent="0.25">
      <c r="A247" s="21"/>
      <c r="B247" s="11"/>
      <c r="C247" s="11"/>
      <c r="D247" s="11"/>
      <c r="E247" s="11"/>
      <c r="F247" s="11"/>
    </row>
    <row r="248" spans="1:6" x14ac:dyDescent="0.25">
      <c r="A248" s="21"/>
      <c r="B248" s="11"/>
      <c r="C248" s="11"/>
      <c r="D248" s="11"/>
      <c r="E248" s="11"/>
      <c r="F248" s="11"/>
    </row>
    <row r="249" spans="1:6" x14ac:dyDescent="0.25">
      <c r="A249" s="21" t="s">
        <v>2</v>
      </c>
      <c r="B249" s="11"/>
      <c r="C249" s="11"/>
      <c r="D249" s="11"/>
      <c r="E249" s="11"/>
      <c r="F249" s="11"/>
    </row>
    <row r="250" spans="1:6" ht="179.25" customHeight="1" x14ac:dyDescent="0.25">
      <c r="A250" s="261" t="s">
        <v>516</v>
      </c>
      <c r="B250" s="261"/>
      <c r="C250" s="261"/>
      <c r="D250" s="261"/>
      <c r="E250" s="261"/>
      <c r="F250" s="261"/>
    </row>
    <row r="251" spans="1:6" x14ac:dyDescent="0.25">
      <c r="A251" s="21"/>
      <c r="B251" s="11"/>
      <c r="C251" s="11"/>
      <c r="D251" s="11"/>
      <c r="E251" s="11"/>
      <c r="F251" s="11"/>
    </row>
  </sheetData>
  <mergeCells count="51">
    <mergeCell ref="A92:F92"/>
    <mergeCell ref="B45:F45"/>
    <mergeCell ref="A17:F17"/>
    <mergeCell ref="B18:F18"/>
    <mergeCell ref="B19:F19"/>
    <mergeCell ref="A43:F43"/>
    <mergeCell ref="B44:F44"/>
    <mergeCell ref="B49:F49"/>
    <mergeCell ref="A64:F64"/>
    <mergeCell ref="B65:F65"/>
    <mergeCell ref="B66:F66"/>
    <mergeCell ref="B70:F70"/>
    <mergeCell ref="B93:F93"/>
    <mergeCell ref="B94:F94"/>
    <mergeCell ref="A110:F110"/>
    <mergeCell ref="B111:F111"/>
    <mergeCell ref="B112:F112"/>
    <mergeCell ref="B191:F191"/>
    <mergeCell ref="A225:F225"/>
    <mergeCell ref="B226:F226"/>
    <mergeCell ref="B227:F227"/>
    <mergeCell ref="A241:F241"/>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A9:F9"/>
    <mergeCell ref="A55:F55"/>
    <mergeCell ref="A101:F101"/>
    <mergeCell ref="A250:F250"/>
    <mergeCell ref="A198:F198"/>
    <mergeCell ref="A207:F207"/>
    <mergeCell ref="B208:F208"/>
    <mergeCell ref="B209:F209"/>
    <mergeCell ref="A216:F216"/>
    <mergeCell ref="A233:F233"/>
    <mergeCell ref="B242:F242"/>
    <mergeCell ref="B243:F243"/>
    <mergeCell ref="A26:F26"/>
    <mergeCell ref="A77:F77"/>
    <mergeCell ref="A119:F119"/>
    <mergeCell ref="A128:F128"/>
  </mergeCells>
  <pageMargins left="0.70866141732283472" right="0.31496062992125984"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2015</vt:lpstr>
      <vt:lpstr>rozpočet2017-2019</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2016-10-27T06:52:39Z</cp:lastPrinted>
  <dcterms:created xsi:type="dcterms:W3CDTF">2016-10-27T05:35:09Z</dcterms:created>
  <dcterms:modified xsi:type="dcterms:W3CDTF">2017-01-11T07:27:32Z</dcterms:modified>
</cp:coreProperties>
</file>