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85" yWindow="285" windowWidth="13860" windowHeight="10860" activeTab="1"/>
  </bookViews>
  <sheets>
    <sheet name="Bežné príjmy" sheetId="1" r:id="rId1"/>
    <sheet name="bežné výdavky" sheetId="2" r:id="rId2"/>
    <sheet name="Kapitálové príjmy" sheetId="3" r:id="rId3"/>
    <sheet name="Kapitálové výdavky" sheetId="4" r:id="rId4"/>
    <sheet name="Fin operácie - príjmy" sheetId="5" r:id="rId5"/>
    <sheet name="Finančné operácie - výdavky" sheetId="6" r:id="rId6"/>
    <sheet name="HOSP." sheetId="7" r:id="rId7"/>
    <sheet name="Zdroje krytia" sheetId="8" r:id="rId8"/>
  </sheets>
  <calcPr calcId="144525"/>
</workbook>
</file>

<file path=xl/calcChain.xml><?xml version="1.0" encoding="utf-8"?>
<calcChain xmlns="http://schemas.openxmlformats.org/spreadsheetml/2006/main">
  <c r="S7" i="8" l="1"/>
  <c r="K7" i="8"/>
  <c r="J7" i="8"/>
  <c r="I7" i="8"/>
  <c r="S6" i="8"/>
  <c r="S5" i="8"/>
  <c r="S4" i="8"/>
  <c r="S3" i="8" s="1"/>
  <c r="R3" i="8"/>
  <c r="Q3" i="8"/>
  <c r="P3" i="8"/>
  <c r="O3" i="8"/>
  <c r="N3" i="8"/>
  <c r="M3" i="8"/>
  <c r="L3" i="8"/>
  <c r="K3" i="8"/>
  <c r="J3" i="8" l="1"/>
  <c r="K200" i="2"/>
  <c r="K198" i="2"/>
  <c r="J193" i="2"/>
  <c r="O190" i="2"/>
  <c r="N190" i="2"/>
  <c r="M190" i="2"/>
  <c r="L190" i="2"/>
  <c r="K190" i="2"/>
  <c r="J190" i="2"/>
  <c r="I190" i="2"/>
  <c r="H190" i="2"/>
  <c r="O189" i="2"/>
  <c r="N189" i="2"/>
  <c r="M189" i="2"/>
  <c r="L189" i="2"/>
  <c r="K189" i="2"/>
  <c r="J189" i="2"/>
  <c r="I189" i="2"/>
  <c r="O184" i="2"/>
  <c r="N184" i="2"/>
  <c r="M184" i="2"/>
  <c r="L184" i="2"/>
  <c r="K184" i="2"/>
  <c r="J184" i="2"/>
  <c r="I184" i="2"/>
  <c r="H184" i="2"/>
  <c r="O178" i="2"/>
  <c r="N178" i="2"/>
  <c r="M178" i="2"/>
  <c r="L178" i="2"/>
  <c r="K178" i="2"/>
  <c r="J178" i="2"/>
  <c r="I178" i="2"/>
  <c r="H178" i="2"/>
  <c r="O176" i="2"/>
  <c r="N176" i="2"/>
  <c r="M176" i="2"/>
  <c r="K176" i="2"/>
  <c r="J176" i="2"/>
  <c r="I176" i="2"/>
  <c r="J172" i="2"/>
  <c r="I172" i="2"/>
  <c r="I171" i="2"/>
  <c r="O169" i="2"/>
  <c r="N169" i="2"/>
  <c r="M169" i="2"/>
  <c r="L169" i="2"/>
  <c r="K169" i="2"/>
  <c r="J169" i="2"/>
  <c r="I169" i="2"/>
  <c r="O168" i="2"/>
  <c r="N168" i="2"/>
  <c r="M168" i="2"/>
  <c r="L168" i="2"/>
  <c r="K168" i="2"/>
  <c r="J168" i="2"/>
  <c r="I168" i="2"/>
  <c r="I166" i="2"/>
  <c r="O163" i="2"/>
  <c r="N163" i="2"/>
  <c r="M163" i="2"/>
  <c r="L163" i="2"/>
  <c r="K163" i="2"/>
  <c r="J163" i="2"/>
  <c r="I163" i="2"/>
  <c r="O153" i="2"/>
  <c r="N153" i="2"/>
  <c r="M153" i="2"/>
  <c r="L153" i="2"/>
  <c r="K153" i="2"/>
  <c r="J153" i="2"/>
  <c r="I153" i="2"/>
  <c r="O148" i="2"/>
  <c r="N148" i="2"/>
  <c r="M148" i="2"/>
  <c r="L148" i="2"/>
  <c r="K148" i="2"/>
  <c r="J148" i="2"/>
  <c r="I148" i="2"/>
  <c r="O147" i="2"/>
  <c r="N147" i="2"/>
  <c r="M147" i="2"/>
  <c r="L147" i="2"/>
  <c r="K147" i="2"/>
  <c r="J147" i="2"/>
  <c r="I147" i="2"/>
  <c r="O142" i="2"/>
  <c r="N142" i="2"/>
  <c r="M142" i="2"/>
  <c r="L142" i="2"/>
  <c r="K142" i="2"/>
  <c r="J142" i="2"/>
  <c r="I142" i="2"/>
  <c r="G142" i="2"/>
  <c r="F142" i="2"/>
  <c r="E142" i="2"/>
  <c r="O139" i="2"/>
  <c r="N139" i="2"/>
  <c r="M139" i="2"/>
  <c r="L139" i="2"/>
  <c r="K139" i="2"/>
  <c r="J139" i="2"/>
  <c r="I139" i="2"/>
  <c r="H139" i="2"/>
  <c r="G139" i="2"/>
  <c r="F139" i="2"/>
  <c r="E139" i="2"/>
  <c r="D139" i="2"/>
  <c r="O124" i="2"/>
  <c r="N124" i="2"/>
  <c r="M124" i="2"/>
  <c r="L124" i="2"/>
  <c r="K124" i="2"/>
  <c r="J124" i="2"/>
  <c r="I124" i="2"/>
  <c r="F124" i="2"/>
  <c r="E124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K116" i="2"/>
  <c r="O113" i="2"/>
  <c r="N113" i="2"/>
  <c r="M113" i="2"/>
  <c r="L113" i="2"/>
  <c r="K113" i="2"/>
  <c r="J113" i="2"/>
  <c r="I113" i="2"/>
  <c r="O110" i="2"/>
  <c r="N110" i="2"/>
  <c r="M110" i="2"/>
  <c r="K110" i="2"/>
  <c r="J110" i="2"/>
  <c r="I110" i="2"/>
  <c r="G110" i="2"/>
  <c r="F110" i="2"/>
  <c r="E110" i="2"/>
  <c r="D110" i="2"/>
  <c r="O108" i="2"/>
  <c r="N108" i="2"/>
  <c r="M108" i="2"/>
  <c r="K108" i="2"/>
  <c r="J108" i="2"/>
  <c r="I108" i="2"/>
  <c r="G108" i="2"/>
  <c r="F108" i="2"/>
  <c r="E108" i="2"/>
  <c r="D108" i="2"/>
  <c r="K106" i="2"/>
  <c r="K101" i="2"/>
  <c r="O89" i="2"/>
  <c r="N89" i="2"/>
  <c r="M89" i="2"/>
  <c r="L89" i="2"/>
  <c r="K89" i="2"/>
  <c r="J89" i="2"/>
  <c r="I89" i="2"/>
  <c r="O84" i="2"/>
  <c r="N84" i="2"/>
  <c r="M84" i="2"/>
  <c r="L84" i="2"/>
  <c r="K84" i="2"/>
  <c r="J84" i="2"/>
  <c r="I84" i="2"/>
  <c r="O79" i="2"/>
  <c r="N79" i="2"/>
  <c r="M79" i="2"/>
  <c r="L79" i="2"/>
  <c r="K79" i="2"/>
  <c r="J79" i="2"/>
  <c r="I79" i="2"/>
  <c r="H79" i="2"/>
  <c r="M77" i="2"/>
  <c r="K77" i="2"/>
  <c r="O72" i="2"/>
  <c r="N72" i="2"/>
  <c r="M72" i="2"/>
  <c r="L72" i="2"/>
  <c r="K72" i="2"/>
  <c r="J72" i="2"/>
  <c r="I72" i="2"/>
  <c r="H72" i="2"/>
  <c r="O68" i="2"/>
  <c r="N68" i="2"/>
  <c r="O55" i="2"/>
  <c r="N55" i="2"/>
  <c r="M55" i="2"/>
  <c r="L55" i="2"/>
  <c r="K55" i="2"/>
  <c r="J55" i="2"/>
  <c r="I55" i="2"/>
  <c r="O54" i="2"/>
  <c r="N54" i="2"/>
  <c r="M54" i="2"/>
  <c r="L54" i="2"/>
  <c r="K54" i="2"/>
  <c r="J54" i="2"/>
  <c r="I54" i="2"/>
  <c r="O48" i="2"/>
  <c r="N48" i="2"/>
  <c r="M48" i="2"/>
  <c r="L48" i="2"/>
  <c r="K48" i="2"/>
  <c r="J48" i="2"/>
  <c r="I48" i="2"/>
  <c r="K46" i="2"/>
  <c r="O43" i="2"/>
  <c r="N43" i="2"/>
  <c r="M43" i="2"/>
  <c r="L43" i="2"/>
  <c r="K43" i="2"/>
  <c r="J43" i="2"/>
  <c r="I43" i="2"/>
  <c r="H43" i="2"/>
  <c r="O41" i="2"/>
  <c r="N41" i="2"/>
  <c r="M41" i="2"/>
  <c r="L41" i="2"/>
  <c r="K41" i="2"/>
  <c r="J41" i="2"/>
  <c r="I41" i="2"/>
  <c r="H41" i="2"/>
  <c r="G41" i="2"/>
  <c r="F41" i="2"/>
  <c r="E41" i="2"/>
  <c r="D41" i="2"/>
  <c r="O36" i="2"/>
  <c r="N36" i="2"/>
  <c r="M36" i="2"/>
  <c r="L36" i="2"/>
  <c r="K36" i="2"/>
  <c r="J36" i="2"/>
  <c r="I36" i="2"/>
  <c r="H36" i="2"/>
  <c r="O34" i="2"/>
  <c r="N34" i="2"/>
  <c r="M34" i="2"/>
  <c r="L34" i="2"/>
  <c r="K34" i="2"/>
  <c r="J34" i="2"/>
  <c r="I34" i="2"/>
  <c r="H34" i="2"/>
  <c r="G34" i="2"/>
  <c r="F34" i="2"/>
  <c r="E34" i="2"/>
  <c r="D34" i="2"/>
  <c r="H32" i="2"/>
  <c r="O29" i="2"/>
  <c r="N29" i="2"/>
  <c r="M29" i="2"/>
  <c r="L29" i="2"/>
  <c r="K29" i="2"/>
  <c r="J29" i="2"/>
  <c r="I29" i="2"/>
  <c r="H29" i="2"/>
  <c r="O27" i="2"/>
  <c r="N27" i="2"/>
  <c r="M27" i="2"/>
  <c r="L27" i="2"/>
  <c r="K27" i="2"/>
  <c r="J27" i="2"/>
  <c r="I27" i="2"/>
  <c r="H27" i="2"/>
  <c r="G27" i="2"/>
  <c r="F27" i="2"/>
  <c r="E27" i="2"/>
  <c r="D27" i="2"/>
  <c r="O25" i="2"/>
  <c r="N25" i="2"/>
  <c r="M25" i="2"/>
  <c r="L25" i="2"/>
  <c r="K25" i="2"/>
  <c r="J25" i="2"/>
  <c r="I25" i="2"/>
  <c r="H25" i="2"/>
  <c r="G25" i="2"/>
  <c r="F25" i="2"/>
  <c r="E25" i="2"/>
  <c r="D25" i="2"/>
  <c r="O19" i="2"/>
  <c r="N19" i="2"/>
  <c r="M19" i="2"/>
  <c r="L19" i="2"/>
  <c r="K19" i="2"/>
  <c r="J19" i="2"/>
  <c r="I19" i="2"/>
  <c r="H19" i="2"/>
  <c r="O14" i="2"/>
  <c r="N14" i="2"/>
  <c r="M14" i="2"/>
  <c r="L14" i="2"/>
  <c r="K14" i="2"/>
  <c r="J14" i="2"/>
  <c r="I14" i="2"/>
  <c r="H14" i="2"/>
  <c r="O10" i="2"/>
  <c r="N10" i="2"/>
  <c r="M10" i="2"/>
  <c r="L10" i="2"/>
  <c r="K10" i="2"/>
  <c r="J10" i="2"/>
  <c r="I10" i="2"/>
  <c r="H10" i="2"/>
  <c r="O4" i="2"/>
  <c r="O204" i="2" s="1"/>
  <c r="N4" i="2"/>
  <c r="N204" i="2" s="1"/>
  <c r="M4" i="2"/>
  <c r="M204" i="2" s="1"/>
  <c r="L4" i="2"/>
  <c r="L204" i="2" s="1"/>
  <c r="K4" i="2"/>
  <c r="K204" i="2" s="1"/>
  <c r="J4" i="2"/>
  <c r="J204" i="2" s="1"/>
  <c r="I4" i="2"/>
  <c r="I204" i="2" s="1"/>
  <c r="H4" i="2"/>
  <c r="H204" i="2" s="1"/>
  <c r="G4" i="2"/>
  <c r="G204" i="2" s="1"/>
  <c r="F4" i="2"/>
  <c r="F204" i="2" s="1"/>
  <c r="E4" i="2"/>
  <c r="E204" i="2" s="1"/>
  <c r="D4" i="2"/>
  <c r="D204" i="2" s="1"/>
  <c r="L16" i="7"/>
  <c r="J16" i="7"/>
  <c r="H16" i="7"/>
  <c r="F16" i="7"/>
  <c r="D16" i="7"/>
  <c r="B16" i="7"/>
  <c r="L12" i="7"/>
  <c r="J12" i="7"/>
  <c r="H12" i="7"/>
  <c r="F12" i="7"/>
  <c r="D12" i="7"/>
  <c r="B12" i="7"/>
  <c r="J8" i="7"/>
  <c r="J20" i="7" s="1"/>
  <c r="H8" i="7"/>
  <c r="H20" i="7" s="1"/>
  <c r="F8" i="7"/>
  <c r="F20" i="7" s="1"/>
  <c r="D8" i="7"/>
  <c r="D20" i="7" s="1"/>
  <c r="B8" i="7"/>
  <c r="B20" i="7" s="1"/>
  <c r="R11" i="6"/>
  <c r="R10" i="6"/>
  <c r="R8" i="6"/>
  <c r="R7" i="6"/>
  <c r="R6" i="6"/>
  <c r="Q5" i="6"/>
  <c r="R5" i="6" s="1"/>
  <c r="T4" i="6"/>
  <c r="T12" i="6" s="1"/>
  <c r="S4" i="6"/>
  <c r="S12" i="6" s="1"/>
  <c r="Q4" i="6"/>
  <c r="Q12" i="6" s="1"/>
  <c r="P4" i="6"/>
  <c r="P12" i="6" s="1"/>
  <c r="O4" i="6"/>
  <c r="O12" i="6" s="1"/>
  <c r="N4" i="6"/>
  <c r="N12" i="6" s="1"/>
  <c r="R12" i="6" s="1"/>
  <c r="M4" i="6"/>
  <c r="M12" i="6" s="1"/>
  <c r="L4" i="6"/>
  <c r="L12" i="6" s="1"/>
  <c r="K4" i="6"/>
  <c r="K12" i="6" s="1"/>
  <c r="J4" i="6"/>
  <c r="J12" i="6" s="1"/>
  <c r="I4" i="6"/>
  <c r="I12" i="6" s="1"/>
  <c r="H4" i="6"/>
  <c r="H12" i="6" s="1"/>
  <c r="G4" i="6"/>
  <c r="G12" i="6" s="1"/>
  <c r="F4" i="6"/>
  <c r="F12" i="6" s="1"/>
  <c r="E4" i="6"/>
  <c r="E12" i="6" s="1"/>
  <c r="D4" i="6"/>
  <c r="D12" i="6" s="1"/>
  <c r="E17" i="5"/>
  <c r="G9" i="5"/>
  <c r="O8" i="5"/>
  <c r="O17" i="5" s="1"/>
  <c r="N8" i="5"/>
  <c r="N17" i="5" s="1"/>
  <c r="M8" i="5"/>
  <c r="M17" i="5" s="1"/>
  <c r="L8" i="5"/>
  <c r="L17" i="5" s="1"/>
  <c r="K8" i="5"/>
  <c r="K17" i="5" s="1"/>
  <c r="J8" i="5"/>
  <c r="J17" i="5" s="1"/>
  <c r="I8" i="5"/>
  <c r="I17" i="5" s="1"/>
  <c r="H8" i="5"/>
  <c r="H17" i="5" s="1"/>
  <c r="G8" i="5"/>
  <c r="G17" i="5" s="1"/>
  <c r="D8" i="5"/>
  <c r="D17" i="5" s="1"/>
  <c r="O5" i="5"/>
  <c r="N5" i="5"/>
  <c r="M5" i="5"/>
  <c r="L5" i="5"/>
  <c r="K5" i="5"/>
  <c r="J5" i="5"/>
  <c r="I5" i="5"/>
  <c r="H5" i="5"/>
  <c r="G5" i="5"/>
  <c r="F5" i="5"/>
  <c r="F17" i="5" s="1"/>
  <c r="E5" i="5"/>
  <c r="D5" i="5"/>
  <c r="N137" i="4"/>
  <c r="H137" i="4"/>
  <c r="O135" i="4"/>
  <c r="O137" i="4" s="1"/>
  <c r="L135" i="4"/>
  <c r="K135" i="4"/>
  <c r="J135" i="4"/>
  <c r="J137" i="4" s="1"/>
  <c r="I135" i="4"/>
  <c r="I137" i="4" s="1"/>
  <c r="K132" i="4"/>
  <c r="M116" i="4"/>
  <c r="M137" i="4" s="1"/>
  <c r="L116" i="4"/>
  <c r="L137" i="4" s="1"/>
  <c r="K116" i="4"/>
  <c r="K137" i="4" s="1"/>
  <c r="M114" i="4"/>
  <c r="M107" i="4"/>
  <c r="L107" i="4"/>
  <c r="K107" i="4"/>
  <c r="M99" i="4"/>
  <c r="L99" i="4"/>
  <c r="K99" i="4"/>
  <c r="M72" i="4"/>
  <c r="L72" i="4"/>
  <c r="K72" i="4"/>
  <c r="M68" i="4"/>
  <c r="L68" i="4"/>
  <c r="K68" i="4"/>
  <c r="M60" i="4"/>
  <c r="L60" i="4"/>
  <c r="K60" i="4"/>
  <c r="M51" i="4"/>
  <c r="L51" i="4"/>
  <c r="K51" i="4"/>
  <c r="M30" i="4"/>
  <c r="L30" i="4"/>
  <c r="K30" i="4"/>
  <c r="M12" i="4"/>
  <c r="K12" i="4"/>
  <c r="M9" i="4"/>
  <c r="K9" i="4"/>
  <c r="O51" i="3"/>
  <c r="N51" i="3"/>
  <c r="M51" i="3"/>
  <c r="K51" i="3"/>
  <c r="J51" i="3"/>
  <c r="I51" i="3"/>
  <c r="H51" i="3"/>
  <c r="G51" i="3"/>
  <c r="F51" i="3"/>
  <c r="E51" i="3"/>
  <c r="D51" i="3"/>
  <c r="O50" i="3"/>
  <c r="N50" i="3"/>
  <c r="M50" i="3"/>
  <c r="K50" i="3"/>
  <c r="J50" i="3"/>
  <c r="I50" i="3"/>
  <c r="H50" i="3"/>
  <c r="G50" i="3"/>
  <c r="F50" i="3"/>
  <c r="E50" i="3"/>
  <c r="D50" i="3"/>
  <c r="N18" i="3"/>
  <c r="M19" i="3"/>
  <c r="M18" i="3" s="1"/>
  <c r="M17" i="3" s="1"/>
  <c r="M54" i="3" s="1"/>
  <c r="O18" i="3"/>
  <c r="O17" i="3" s="1"/>
  <c r="O54" i="3" s="1"/>
  <c r="L18" i="3"/>
  <c r="K18" i="3"/>
  <c r="J18" i="3"/>
  <c r="I18" i="3"/>
  <c r="G18" i="3"/>
  <c r="F18" i="3"/>
  <c r="E18" i="3"/>
  <c r="D18" i="3"/>
  <c r="L17" i="3"/>
  <c r="L54" i="3" s="1"/>
  <c r="K17" i="3"/>
  <c r="K54" i="3" s="1"/>
  <c r="J17" i="3"/>
  <c r="J54" i="3" s="1"/>
  <c r="I17" i="3"/>
  <c r="I54" i="3" s="1"/>
  <c r="G17" i="3"/>
  <c r="G54" i="3" s="1"/>
  <c r="F17" i="3"/>
  <c r="F54" i="3" s="1"/>
  <c r="E17" i="3"/>
  <c r="E54" i="3" s="1"/>
  <c r="D17" i="3"/>
  <c r="D54" i="3" s="1"/>
  <c r="O11" i="3"/>
  <c r="N11" i="3"/>
  <c r="M11" i="3"/>
  <c r="L11" i="3"/>
  <c r="K11" i="3"/>
  <c r="J11" i="3"/>
  <c r="I11" i="3"/>
  <c r="H11" i="3"/>
  <c r="G11" i="3"/>
  <c r="F11" i="3"/>
  <c r="E11" i="3"/>
  <c r="D11" i="3"/>
  <c r="O7" i="3"/>
  <c r="N7" i="3"/>
  <c r="M7" i="3"/>
  <c r="L7" i="3"/>
  <c r="K7" i="3"/>
  <c r="J7" i="3"/>
  <c r="I7" i="3"/>
  <c r="H7" i="3"/>
  <c r="G7" i="3"/>
  <c r="F7" i="3"/>
  <c r="E7" i="3"/>
  <c r="D7" i="3"/>
  <c r="O6" i="3"/>
  <c r="N6" i="3"/>
  <c r="M6" i="3"/>
  <c r="L6" i="3"/>
  <c r="K6" i="3"/>
  <c r="J6" i="3"/>
  <c r="I6" i="3"/>
  <c r="H6" i="3"/>
  <c r="G6" i="3"/>
  <c r="F6" i="3"/>
  <c r="E6" i="3"/>
  <c r="D6" i="3"/>
  <c r="O5" i="3"/>
  <c r="N5" i="3"/>
  <c r="M5" i="3"/>
  <c r="L5" i="3"/>
  <c r="K5" i="3"/>
  <c r="J5" i="3"/>
  <c r="I5" i="3"/>
  <c r="H5" i="3"/>
  <c r="H54" i="3" s="1"/>
  <c r="G5" i="3"/>
  <c r="F5" i="3"/>
  <c r="E5" i="3"/>
  <c r="D5" i="3"/>
  <c r="K108" i="1"/>
  <c r="J108" i="1"/>
  <c r="I108" i="1"/>
  <c r="L107" i="1"/>
  <c r="K107" i="1"/>
  <c r="J107" i="1"/>
  <c r="I107" i="1"/>
  <c r="H107" i="1"/>
  <c r="G107" i="1"/>
  <c r="F107" i="1"/>
  <c r="E107" i="1"/>
  <c r="D107" i="1"/>
  <c r="O106" i="1"/>
  <c r="N106" i="1"/>
  <c r="J94" i="1"/>
  <c r="K88" i="1"/>
  <c r="K81" i="1"/>
  <c r="O73" i="1"/>
  <c r="N73" i="1"/>
  <c r="M73" i="1"/>
  <c r="K73" i="1"/>
  <c r="J73" i="1"/>
  <c r="I73" i="1"/>
  <c r="O71" i="1"/>
  <c r="N71" i="1"/>
  <c r="N70" i="1" s="1"/>
  <c r="N69" i="1" s="1"/>
  <c r="M71" i="1"/>
  <c r="L71" i="1"/>
  <c r="L70" i="1" s="1"/>
  <c r="L69" i="1" s="1"/>
  <c r="K71" i="1"/>
  <c r="J71" i="1"/>
  <c r="J70" i="1" s="1"/>
  <c r="J69" i="1" s="1"/>
  <c r="I71" i="1"/>
  <c r="H71" i="1"/>
  <c r="H70" i="1" s="1"/>
  <c r="H69" i="1" s="1"/>
  <c r="G71" i="1"/>
  <c r="F71" i="1"/>
  <c r="F70" i="1" s="1"/>
  <c r="F69" i="1" s="1"/>
  <c r="E71" i="1"/>
  <c r="D71" i="1"/>
  <c r="D70" i="1" s="1"/>
  <c r="D69" i="1" s="1"/>
  <c r="O70" i="1"/>
  <c r="O69" i="1" s="1"/>
  <c r="M70" i="1"/>
  <c r="M69" i="1" s="1"/>
  <c r="K70" i="1"/>
  <c r="K69" i="1" s="1"/>
  <c r="I70" i="1"/>
  <c r="I69" i="1" s="1"/>
  <c r="G70" i="1"/>
  <c r="G69" i="1" s="1"/>
  <c r="E70" i="1"/>
  <c r="E69" i="1" s="1"/>
  <c r="K66" i="1"/>
  <c r="O63" i="1"/>
  <c r="N63" i="1"/>
  <c r="M63" i="1"/>
  <c r="L63" i="1"/>
  <c r="K63" i="1"/>
  <c r="J63" i="1"/>
  <c r="I63" i="1"/>
  <c r="O62" i="1"/>
  <c r="N62" i="1"/>
  <c r="M62" i="1"/>
  <c r="L62" i="1"/>
  <c r="K62" i="1"/>
  <c r="J62" i="1"/>
  <c r="I62" i="1"/>
  <c r="G62" i="1"/>
  <c r="F62" i="1"/>
  <c r="E62" i="1"/>
  <c r="D62" i="1"/>
  <c r="O60" i="1"/>
  <c r="N60" i="1"/>
  <c r="M60" i="1"/>
  <c r="L60" i="1"/>
  <c r="K60" i="1"/>
  <c r="J60" i="1"/>
  <c r="I60" i="1"/>
  <c r="H60" i="1"/>
  <c r="G60" i="1"/>
  <c r="F60" i="1"/>
  <c r="E60" i="1"/>
  <c r="D60" i="1"/>
  <c r="O58" i="1"/>
  <c r="N58" i="1"/>
  <c r="M58" i="1"/>
  <c r="L58" i="1"/>
  <c r="K58" i="1"/>
  <c r="J58" i="1"/>
  <c r="I58" i="1"/>
  <c r="H58" i="1"/>
  <c r="G58" i="1"/>
  <c r="F58" i="1"/>
  <c r="E58" i="1"/>
  <c r="D58" i="1"/>
  <c r="K57" i="1"/>
  <c r="J57" i="1"/>
  <c r="I57" i="1"/>
  <c r="K54" i="1"/>
  <c r="I53" i="1"/>
  <c r="I52" i="1"/>
  <c r="K49" i="1"/>
  <c r="O45" i="1"/>
  <c r="N45" i="1"/>
  <c r="M45" i="1"/>
  <c r="L45" i="1"/>
  <c r="K45" i="1"/>
  <c r="J45" i="1"/>
  <c r="I45" i="1"/>
  <c r="O41" i="1"/>
  <c r="O40" i="1" s="1"/>
  <c r="O26" i="1" s="1"/>
  <c r="N41" i="1"/>
  <c r="M41" i="1"/>
  <c r="M40" i="1" s="1"/>
  <c r="M26" i="1" s="1"/>
  <c r="L41" i="1"/>
  <c r="K41" i="1"/>
  <c r="K40" i="1" s="1"/>
  <c r="K26" i="1" s="1"/>
  <c r="J41" i="1"/>
  <c r="I41" i="1"/>
  <c r="I40" i="1" s="1"/>
  <c r="I26" i="1" s="1"/>
  <c r="H41" i="1"/>
  <c r="G41" i="1"/>
  <c r="G40" i="1" s="1"/>
  <c r="G26" i="1" s="1"/>
  <c r="F41" i="1"/>
  <c r="E41" i="1"/>
  <c r="E40" i="1" s="1"/>
  <c r="E26" i="1" s="1"/>
  <c r="D41" i="1"/>
  <c r="N40" i="1"/>
  <c r="L40" i="1"/>
  <c r="J40" i="1"/>
  <c r="H40" i="1"/>
  <c r="F40" i="1"/>
  <c r="D40" i="1"/>
  <c r="K38" i="1"/>
  <c r="O32" i="1"/>
  <c r="N32" i="1"/>
  <c r="M32" i="1"/>
  <c r="L32" i="1"/>
  <c r="K32" i="1"/>
  <c r="J32" i="1"/>
  <c r="I32" i="1"/>
  <c r="G32" i="1"/>
  <c r="F32" i="1"/>
  <c r="E32" i="1"/>
  <c r="D32" i="1"/>
  <c r="O28" i="1"/>
  <c r="N28" i="1"/>
  <c r="M28" i="1"/>
  <c r="L28" i="1"/>
  <c r="K28" i="1"/>
  <c r="J28" i="1"/>
  <c r="I28" i="1"/>
  <c r="O27" i="1"/>
  <c r="N27" i="1"/>
  <c r="M27" i="1"/>
  <c r="L27" i="1"/>
  <c r="K27" i="1"/>
  <c r="J27" i="1"/>
  <c r="I27" i="1"/>
  <c r="G27" i="1"/>
  <c r="F27" i="1"/>
  <c r="E27" i="1"/>
  <c r="D27" i="1"/>
  <c r="N26" i="1"/>
  <c r="L26" i="1"/>
  <c r="J26" i="1"/>
  <c r="F26" i="1"/>
  <c r="D26" i="1"/>
  <c r="K24" i="1"/>
  <c r="I24" i="1"/>
  <c r="O18" i="1"/>
  <c r="N18" i="1"/>
  <c r="N17" i="1" s="1"/>
  <c r="N5" i="1" s="1"/>
  <c r="M18" i="1"/>
  <c r="L18" i="1"/>
  <c r="L17" i="1" s="1"/>
  <c r="L5" i="1" s="1"/>
  <c r="K18" i="1"/>
  <c r="J18" i="1"/>
  <c r="J17" i="1" s="1"/>
  <c r="J5" i="1" s="1"/>
  <c r="I18" i="1"/>
  <c r="H18" i="1"/>
  <c r="H17" i="1" s="1"/>
  <c r="H5" i="1" s="1"/>
  <c r="O17" i="1"/>
  <c r="M17" i="1"/>
  <c r="K17" i="1"/>
  <c r="I17" i="1"/>
  <c r="G17" i="1"/>
  <c r="F17" i="1"/>
  <c r="E17" i="1"/>
  <c r="D17" i="1"/>
  <c r="O13" i="1"/>
  <c r="N13" i="1"/>
  <c r="M13" i="1"/>
  <c r="L13" i="1"/>
  <c r="K13" i="1"/>
  <c r="J13" i="1"/>
  <c r="I13" i="1"/>
  <c r="O12" i="1"/>
  <c r="N12" i="1"/>
  <c r="M12" i="1"/>
  <c r="L12" i="1"/>
  <c r="K12" i="1"/>
  <c r="J12" i="1"/>
  <c r="I12" i="1"/>
  <c r="G12" i="1"/>
  <c r="F12" i="1"/>
  <c r="E12" i="1"/>
  <c r="D12" i="1"/>
  <c r="O6" i="1"/>
  <c r="N6" i="1"/>
  <c r="M6" i="1"/>
  <c r="L6" i="1"/>
  <c r="K6" i="1"/>
  <c r="J6" i="1"/>
  <c r="I6" i="1"/>
  <c r="H6" i="1"/>
  <c r="G6" i="1"/>
  <c r="F6" i="1"/>
  <c r="E6" i="1"/>
  <c r="D6" i="1"/>
  <c r="O5" i="1"/>
  <c r="O110" i="1" s="1"/>
  <c r="M5" i="1"/>
  <c r="M110" i="1" s="1"/>
  <c r="K5" i="1"/>
  <c r="K110" i="1" s="1"/>
  <c r="I5" i="1"/>
  <c r="I110" i="1" s="1"/>
  <c r="G5" i="1"/>
  <c r="G110" i="1" s="1"/>
  <c r="F5" i="1"/>
  <c r="E5" i="1"/>
  <c r="E110" i="1" s="1"/>
  <c r="D5" i="1"/>
  <c r="L8" i="7" l="1"/>
  <c r="L20" i="7" s="1"/>
  <c r="N20" i="7"/>
  <c r="C8" i="7"/>
  <c r="E8" i="7"/>
  <c r="G8" i="7"/>
  <c r="I8" i="7"/>
  <c r="K8" i="7"/>
  <c r="M8" i="7"/>
  <c r="Q20" i="7"/>
  <c r="C12" i="7"/>
  <c r="E12" i="7"/>
  <c r="G12" i="7"/>
  <c r="I12" i="7"/>
  <c r="K12" i="7"/>
  <c r="M12" i="7"/>
  <c r="C16" i="7"/>
  <c r="E16" i="7"/>
  <c r="G16" i="7"/>
  <c r="I16" i="7"/>
  <c r="K16" i="7"/>
  <c r="M16" i="7"/>
  <c r="R20" i="7"/>
  <c r="O20" i="7"/>
  <c r="R4" i="6"/>
  <c r="N17" i="3"/>
  <c r="N54" i="3" s="1"/>
  <c r="D110" i="1"/>
  <c r="F110" i="1"/>
  <c r="H110" i="1"/>
  <c r="J110" i="1"/>
  <c r="L110" i="1"/>
  <c r="N110" i="1"/>
  <c r="J82" i="7"/>
  <c r="J69" i="7"/>
  <c r="Q63" i="7"/>
  <c r="Q71" i="7" s="1"/>
  <c r="P63" i="7"/>
  <c r="P71" i="7" s="1"/>
  <c r="O63" i="7"/>
  <c r="O71" i="7" s="1"/>
  <c r="Q62" i="7"/>
  <c r="Q70" i="7" s="1"/>
  <c r="P62" i="7"/>
  <c r="P70" i="7" s="1"/>
  <c r="O62" i="7"/>
  <c r="O70" i="7" s="1"/>
  <c r="W123" i="4"/>
  <c r="W39" i="4"/>
  <c r="W32" i="4"/>
  <c r="N211" i="2"/>
  <c r="M211" i="2"/>
  <c r="L211" i="2"/>
  <c r="AB56" i="2"/>
  <c r="M20" i="7" l="1"/>
  <c r="I20" i="7"/>
  <c r="E20" i="7"/>
  <c r="K20" i="7"/>
  <c r="G20" i="7"/>
  <c r="C20" i="7"/>
  <c r="N213" i="2"/>
  <c r="N207" i="2"/>
</calcChain>
</file>

<file path=xl/sharedStrings.xml><?xml version="1.0" encoding="utf-8"?>
<sst xmlns="http://schemas.openxmlformats.org/spreadsheetml/2006/main" count="791" uniqueCount="466">
  <si>
    <t>Kategória</t>
  </si>
  <si>
    <t>Položka</t>
  </si>
  <si>
    <t>U k a z o v a t e ľ</t>
  </si>
  <si>
    <t>čerpanie k 31.12.2006</t>
  </si>
  <si>
    <t>čerpanie k 31.12.2007</t>
  </si>
  <si>
    <t>čerpanie k 31.12.2008</t>
  </si>
  <si>
    <t>čerpanie k 31.12.2009</t>
  </si>
  <si>
    <t>čerpanie k 31.12.2010</t>
  </si>
  <si>
    <t>Čerpanie rozpočtu 2011</t>
  </si>
  <si>
    <t>Čerpanie rozpočtu 2012</t>
  </si>
  <si>
    <t>Čerpanie rozpočtu 2013</t>
  </si>
  <si>
    <t>Čerpanie rozpočtu 2014</t>
  </si>
  <si>
    <t>Čerpanie rozpočtu 2015</t>
  </si>
  <si>
    <t>Čerpanie rozpočtu 2016</t>
  </si>
  <si>
    <t>Čerpanie rozpočtu 2017</t>
  </si>
  <si>
    <t>Predpoklad 2018</t>
  </si>
  <si>
    <t>Návrh rozpočtu 2019</t>
  </si>
  <si>
    <t>Index rastu</t>
  </si>
  <si>
    <t>Návrh rozpočtu 2020</t>
  </si>
  <si>
    <t>Návrh rozpočtu 2021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</si>
  <si>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</si>
  <si>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</si>
  <si>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</si>
  <si>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</si>
  <si>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</si>
  <si>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</si>
  <si>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</si>
  <si>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</si>
  <si>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</si>
  <si>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</si>
  <si>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</si>
  <si>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</si>
  <si>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</si>
  <si>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</si>
  <si>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</si>
  <si>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</si>
  <si>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</si>
  <si>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</si>
  <si>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</si>
  <si>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</si>
  <si>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</si>
  <si>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</si>
  <si>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</si>
  <si>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</si>
  <si>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</si>
  <si>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</si>
  <si>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</si>
  <si>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</si>
  <si>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</si>
  <si>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</si>
  <si>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</si>
  <si>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</si>
  <si>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</si>
  <si>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</si>
  <si>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</si>
  <si>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</si>
  <si>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</si>
  <si>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</si>
  <si>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</si>
  <si>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</si>
  <si>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</si>
  <si>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Za propagáciu</t>
  </si>
  <si>
    <t>Obce TKO</t>
  </si>
  <si>
    <t>Za stravné v Jedálni-šek</t>
  </si>
  <si>
    <t>Potraviny - jedáleň</t>
  </si>
  <si>
    <t>Potraviny - školské jedálne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</si>
  <si>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</si>
  <si>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</si>
  <si>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</si>
  <si>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</si>
  <si>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</si>
  <si>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</si>
  <si>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</si>
  <si>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</si>
  <si>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</si>
  <si>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</si>
  <si>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</si>
  <si>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</si>
  <si>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</si>
  <si>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</si>
  <si>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</si>
  <si>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</si>
  <si>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</si>
  <si>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</si>
  <si>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</si>
  <si>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</si>
  <si>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</si>
  <si>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</si>
  <si>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</si>
  <si>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</si>
  <si>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</si>
  <si>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</si>
  <si>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</si>
  <si>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</si>
  <si>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</si>
  <si>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</si>
  <si>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</si>
  <si>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</si>
  <si>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Vojnové hroby</t>
  </si>
  <si>
    <t>Chránené dielne</t>
  </si>
  <si>
    <t>Recyklačný fond</t>
  </si>
  <si>
    <t>MK Kostol sv. Jakuba</t>
  </si>
  <si>
    <t>Dotácia cesty</t>
  </si>
  <si>
    <t>Modernizácia zberného dvora</t>
  </si>
  <si>
    <t>MŠ G. Haina</t>
  </si>
  <si>
    <t>MK Oprava parkanového múru</t>
  </si>
  <si>
    <t xml:space="preserve">Osobitný príjemca </t>
  </si>
  <si>
    <t>Osobitný príjemca - mesto</t>
  </si>
  <si>
    <t xml:space="preserve">Karpatské klim. mestečká </t>
  </si>
  <si>
    <t>Dotácia ŠR - školstvo</t>
  </si>
  <si>
    <t>MK Radnica a zvonica NMP č.2</t>
  </si>
  <si>
    <t xml:space="preserve">vzdelávanie seniorov </t>
  </si>
  <si>
    <t xml:space="preserve">Kultúra- puto spájajúce obyvateľov vidieka </t>
  </si>
  <si>
    <t>Prestavba NMP - I.etapa - Exter. manaž.</t>
  </si>
  <si>
    <t>Rekultivácia skládky - Dlhé Stráže (02..)</t>
  </si>
  <si>
    <t>opatrovateľska služba</t>
  </si>
  <si>
    <t>ostatné</t>
  </si>
  <si>
    <t>Zahraničné granty</t>
  </si>
  <si>
    <t>Bežné</t>
  </si>
  <si>
    <t>Bežné príjmy celkom</t>
  </si>
  <si>
    <t>Funkčná klasifikácia</t>
  </si>
  <si>
    <t>Ukazovateľ</t>
  </si>
  <si>
    <t>Čerpanie rozpočtu 2006</t>
  </si>
  <si>
    <t>Čerpanie rozpočtu 2007</t>
  </si>
  <si>
    <t>Čerpanie rozpočtu 2008</t>
  </si>
  <si>
    <t>Čerpanie rozpočtu 2009</t>
  </si>
  <si>
    <t>Čerpanie rozpočtu 2010</t>
  </si>
  <si>
    <t xml:space="preserve">Návrh rozpočtu 2019 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</si>
  <si>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</si>
  <si>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</si>
  <si>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</si>
  <si>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</si>
  <si>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</si>
  <si>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</si>
  <si>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</si>
  <si>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</si>
  <si>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</si>
  <si>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Poplatky banke</t>
  </si>
  <si>
    <t>Daň z príjmu</t>
  </si>
  <si>
    <t>01.3.3</t>
  </si>
  <si>
    <t>Iné všeobecné služby-matrika</t>
  </si>
  <si>
    <t>01.6.0</t>
  </si>
  <si>
    <t>REGOB</t>
  </si>
  <si>
    <t>voľby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</si>
  <si>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</si>
  <si>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</si>
  <si>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</si>
  <si>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</si>
  <si>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</si>
  <si>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</si>
  <si>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</si>
  <si>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</si>
  <si>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leasing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</si>
  <si>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</si>
  <si>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</si>
  <si>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</si>
  <si>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</si>
  <si>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</si>
  <si>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</si>
  <si>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</si>
  <si>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</si>
  <si>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</si>
  <si>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</si>
  <si>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Fontána dobročinnosti</t>
  </si>
  <si>
    <t>04.5.1</t>
  </si>
  <si>
    <t>Doprava</t>
  </si>
  <si>
    <t>Údržba ciest - Technické služby</t>
  </si>
  <si>
    <t>Zrážková voda - TS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</si>
  <si>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</si>
  <si>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</si>
  <si>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</si>
  <si>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</si>
  <si>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</si>
  <si>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</si>
  <si>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</si>
  <si>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UNESCO</t>
  </si>
  <si>
    <t>Partnerské mestá</t>
  </si>
  <si>
    <t>Slovenské kráľovské mestá</t>
  </si>
  <si>
    <t xml:space="preserve">členské </t>
  </si>
  <si>
    <t>Medzinárodný zraz turistov</t>
  </si>
  <si>
    <t>Značenie Levočské vrchy</t>
  </si>
  <si>
    <t>Lyžiarske trate</t>
  </si>
  <si>
    <t>04.9.0</t>
  </si>
  <si>
    <t>Chránená dielňa</t>
  </si>
  <si>
    <t>600</t>
  </si>
  <si>
    <t>05.1.0</t>
  </si>
  <si>
    <t>Nakladanie s odpadmi</t>
  </si>
  <si>
    <t>630</t>
  </si>
  <si>
    <t>Uzat.a rek.skládky KO D.Stráže</t>
  </si>
  <si>
    <t>skládka KO D.Stráže</t>
  </si>
  <si>
    <t>Tranfer na Technické služby</t>
  </si>
  <si>
    <t>05.2.0</t>
  </si>
  <si>
    <t>Nakladanie s odpadovými vodami</t>
  </si>
  <si>
    <t>ČOV, parkoviská - stočné</t>
  </si>
  <si>
    <t>0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</si>
  <si>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</si>
  <si>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</si>
  <si>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</si>
  <si>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</si>
  <si>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</si>
  <si>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</si>
  <si>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</si>
  <si>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</si>
  <si>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</si>
  <si>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</si>
  <si>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</si>
  <si>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</si>
  <si>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</si>
  <si>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</si>
  <si>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</si>
  <si>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</si>
  <si>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</si>
  <si>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Územný plán mesta</t>
  </si>
  <si>
    <t>projekty</t>
  </si>
  <si>
    <t>Oplotenie zimného štadióna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</si>
  <si>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</si>
  <si>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</si>
  <si>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</si>
  <si>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</si>
  <si>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</si>
  <si>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</si>
  <si>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</si>
  <si>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</si>
  <si>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</si>
  <si>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</si>
  <si>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</si>
  <si>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 xml:space="preserve">Kláštorská </t>
  </si>
  <si>
    <t>08.1.0</t>
  </si>
  <si>
    <t>Transfery pre šport a telovýchovu</t>
  </si>
  <si>
    <t>Transfer pre TS (SÚZ)</t>
  </si>
  <si>
    <t>Nájom TS</t>
  </si>
  <si>
    <t>Ostat.trans.pre šport a telových.</t>
  </si>
  <si>
    <t>08.2.0</t>
  </si>
  <si>
    <t>Kultúrne služby</t>
  </si>
  <si>
    <t>Náklady na obradné siene / APO/</t>
  </si>
  <si>
    <t>Karpatské klim. mestečká</t>
  </si>
  <si>
    <t xml:space="preserve">Dni Majstra Pavla </t>
  </si>
  <si>
    <t>Dni Majstra Pavla - MsKS</t>
  </si>
  <si>
    <t>ostatné kultúrne podujatia</t>
  </si>
  <si>
    <t>Ostatné transfery na  kultúru</t>
  </si>
  <si>
    <t>500. výročie</t>
  </si>
  <si>
    <t>Transfery na  kultúru - FS Levočan</t>
  </si>
  <si>
    <t>kultúrno - spoločenské aktivíty</t>
  </si>
  <si>
    <t>Transfer pre MsKS</t>
  </si>
  <si>
    <t>Divadlo - MsKS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</si>
  <si>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</si>
  <si>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</si>
  <si>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</si>
  <si>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</si>
  <si>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</si>
  <si>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</si>
  <si>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</si>
  <si>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</si>
  <si>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</si>
  <si>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</si>
  <si>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</si>
  <si>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</si>
  <si>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</si>
  <si>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</si>
  <si>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</si>
  <si>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</si>
  <si>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</si>
  <si>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</si>
  <si>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</si>
  <si>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</si>
  <si>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>ZŠ G. Haina 37 škol. infra.</t>
  </si>
  <si>
    <t>MŠ Žel. riadok - škol. Infra.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</si>
  <si>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</si>
  <si>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</si>
  <si>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</si>
  <si>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</si>
  <si>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</si>
  <si>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</si>
  <si>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</si>
  <si>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</si>
  <si>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</si>
  <si>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</si>
  <si>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</si>
  <si>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</si>
  <si>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</si>
  <si>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</si>
  <si>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</si>
  <si>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</si>
  <si>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</si>
  <si>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</si>
  <si>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</si>
  <si>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</si>
  <si>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</si>
  <si>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</si>
  <si>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 xml:space="preserve">kapitalové príjmy 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</si>
  <si>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</si>
  <si>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</si>
  <si>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</si>
  <si>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</si>
  <si>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</si>
  <si>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</si>
  <si>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</si>
  <si>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</si>
  <si>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</si>
  <si>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</si>
  <si>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Kapitalové granty a transfery</t>
  </si>
  <si>
    <t>refundácia projektov</t>
  </si>
  <si>
    <t>refundácia projektov - krátkodobý úver</t>
  </si>
  <si>
    <t>Tréningová hala</t>
  </si>
  <si>
    <t>dot. na  obnovu kult. pamiatok</t>
  </si>
  <si>
    <t>komunitné centrum</t>
  </si>
  <si>
    <t>Radnica a Zvonica NMP 2</t>
  </si>
  <si>
    <t>ostatné transfery</t>
  </si>
  <si>
    <t>Prestavba NMP I. etapa</t>
  </si>
  <si>
    <t>modernizácia autobusových zastávok</t>
  </si>
  <si>
    <t xml:space="preserve">Byty </t>
  </si>
  <si>
    <t>oddychové zóny</t>
  </si>
  <si>
    <t>Parkovacie plochy - etapa 3.2</t>
  </si>
  <si>
    <t>Pódium</t>
  </si>
  <si>
    <t>Premostenie Lev. Potoka</t>
  </si>
  <si>
    <t>Parkovacie plochy</t>
  </si>
  <si>
    <t>Dom meštiansky - galéria</t>
  </si>
  <si>
    <t>prevencia kriminality</t>
  </si>
  <si>
    <t>NMP č.4</t>
  </si>
  <si>
    <t>Sanácia miest s nelegálnym odpadom</t>
  </si>
  <si>
    <t>Pranier</t>
  </si>
  <si>
    <t>Telocvičňa ZŠ G. Haina</t>
  </si>
  <si>
    <t>Fontána dorbočinnosti</t>
  </si>
  <si>
    <t xml:space="preserve">Zlepšenie kľúčových kopetencií žiakov ZŠ </t>
  </si>
  <si>
    <t>Modernizácia zbrného dvora</t>
  </si>
  <si>
    <t>Prestavba zberných miest</t>
  </si>
  <si>
    <t>Hradby</t>
  </si>
  <si>
    <t>Kapitálové</t>
  </si>
  <si>
    <t>Kapitalové príjmy celkom</t>
  </si>
  <si>
    <t>Časť 1.2.2. Výdavky kapitálového rozpočtu</t>
  </si>
  <si>
    <t>Rozpočet 2015</t>
  </si>
  <si>
    <t>Verejná správa</t>
  </si>
  <si>
    <t>Policajné služby</t>
  </si>
  <si>
    <t>kamerový systém</t>
  </si>
  <si>
    <t>auto</t>
  </si>
  <si>
    <t>Výstavba</t>
  </si>
  <si>
    <t>Projektová dokumentácia</t>
  </si>
  <si>
    <t>Spolufinancovanie projektov</t>
  </si>
  <si>
    <t>Technické zhodnotenie - poliklinika</t>
  </si>
  <si>
    <t>Na  obnovu kult. Pamiatok</t>
  </si>
  <si>
    <t>Košická ul. Č. 26</t>
  </si>
  <si>
    <t>Košická ul. Č. 26 II. Etapa</t>
  </si>
  <si>
    <t>Dom meštiansky, NMP č.43</t>
  </si>
  <si>
    <t>Prestavba N.M.P. II. etapa časť B</t>
  </si>
  <si>
    <t xml:space="preserve">PD Košická ulica č. 26 </t>
  </si>
  <si>
    <t>Klietka hamby</t>
  </si>
  <si>
    <t>Fasáda NMP 50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</si>
  <si>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</si>
  <si>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</si>
  <si>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</si>
  <si>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</si>
  <si>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</si>
  <si>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</si>
  <si>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Cesta Lev. Dolina</t>
  </si>
  <si>
    <t>Chodník - mestský cintorín</t>
  </si>
  <si>
    <t>Autobusové zastávky Lev. Lúky</t>
  </si>
  <si>
    <t>Prístupová cesta - Garáže Západ</t>
  </si>
  <si>
    <t>Spevnené plochy a komunikácie</t>
  </si>
  <si>
    <t>Zábradlie Križný potok</t>
  </si>
  <si>
    <t>Parkovisko -ul. Športovcov</t>
  </si>
  <si>
    <t>schody okružná</t>
  </si>
  <si>
    <t>chodník - Kláštorská</t>
  </si>
  <si>
    <t>výstavba parkoviska sídl, Západ II.</t>
  </si>
  <si>
    <t>Chodník - ul. Francisciho</t>
  </si>
  <si>
    <t>Železničný riadok - cesta - garáže</t>
  </si>
  <si>
    <t>Za sedriou - cesta</t>
  </si>
  <si>
    <t>Nákladanie s odpadmi</t>
  </si>
  <si>
    <t>spolufinancovanie</t>
  </si>
  <si>
    <t>Príspevok pre TS</t>
  </si>
  <si>
    <t>Univerzálny vyklápač</t>
  </si>
  <si>
    <t>Rozvoj bývania</t>
  </si>
  <si>
    <t>Príspevok pre TS nákup profesionálnej kosačky</t>
  </si>
  <si>
    <t>Ortofomapa</t>
  </si>
  <si>
    <t>územný plán</t>
  </si>
  <si>
    <t>MPV Plantáže</t>
  </si>
  <si>
    <t>VO Bottova, Kasárenska ul.</t>
  </si>
  <si>
    <t>Obnova verejného osvetlenia</t>
  </si>
  <si>
    <t>VO Probstnerova cesta</t>
  </si>
  <si>
    <t>Kaplnka Levočské Lúky, NN prípojka</t>
  </si>
  <si>
    <t>Vnútrobloky</t>
  </si>
  <si>
    <t>Vyňatie z LPF Mariánska hora</t>
  </si>
  <si>
    <t>Príspevok pre TS - administratívna budova</t>
  </si>
  <si>
    <t>Detské ihrisko</t>
  </si>
  <si>
    <t>Spevnené plochy Sídl. Sever</t>
  </si>
  <si>
    <t>MPV cyklochodník</t>
  </si>
  <si>
    <t>chata Kohlwald</t>
  </si>
  <si>
    <t>odvodnenie, sídl. Pri prameni</t>
  </si>
  <si>
    <t>Nám. Majstra Pavla 50,51 -PD (FRB)</t>
  </si>
  <si>
    <t>Spevnené plochy sídl. Sever</t>
  </si>
  <si>
    <t>Byty</t>
  </si>
  <si>
    <t>preložka VN</t>
  </si>
  <si>
    <t>MPV pozemkov pre most Lev. Dolina</t>
  </si>
  <si>
    <t xml:space="preserve">MPV pozemkov pre autobus. zastávku </t>
  </si>
  <si>
    <t>MPV stavba Strelnica</t>
  </si>
  <si>
    <t>Pozemky Menhardská brána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</si>
  <si>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</si>
  <si>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</si>
  <si>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</si>
  <si>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</si>
  <si>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</si>
  <si>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</si>
  <si>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 xml:space="preserve">NMP č. 54 - divadlo, výmena okien II. etapa </t>
  </si>
  <si>
    <t>08.4.0.</t>
  </si>
  <si>
    <t xml:space="preserve">ZŠ G. Haina - ŠJ </t>
  </si>
  <si>
    <t>MŠ Žel. riadok - elok. MŠ Francisciho</t>
  </si>
  <si>
    <t>MŠ Francisciho</t>
  </si>
  <si>
    <t>10.7.0</t>
  </si>
  <si>
    <t>Rozpočet kapitál. výdavky celkom</t>
  </si>
  <si>
    <t>Finančné operácie</t>
  </si>
  <si>
    <t>Krátkodobé úvery</t>
  </si>
  <si>
    <t>Dlhodobé úvery</t>
  </si>
  <si>
    <t>Príjmy z prevodov peňaž. Fondov obcí FRB</t>
  </si>
  <si>
    <t>fond nevyčerpaných dotácií</t>
  </si>
  <si>
    <t xml:space="preserve">predaj akcií </t>
  </si>
  <si>
    <t>zábezpeky</t>
  </si>
  <si>
    <t>Prevod investičný fond</t>
  </si>
  <si>
    <t>Finančné operácie celkom</t>
  </si>
  <si>
    <t xml:space="preserve">Časť 2.2. Výdavkové finančné operácie </t>
  </si>
  <si>
    <t>Návrh rozpočtu 2022</t>
  </si>
  <si>
    <t>01.7</t>
  </si>
  <si>
    <t>Splácanie bankových úverov dlhodobých</t>
  </si>
  <si>
    <t>Splácanie bankových úverov krátkodobých</t>
  </si>
  <si>
    <t>Splácanie bankových úverov ŠFRB</t>
  </si>
  <si>
    <t>dodávateľský úver - chodníky</t>
  </si>
  <si>
    <t xml:space="preserve">dodávateľský úver - auto </t>
  </si>
  <si>
    <t>Prevod na fond nevyčerpaných dotácií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</si>
  <si>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</si>
  <si>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</si>
  <si>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</si>
  <si>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</si>
  <si>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</si>
  <si>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</si>
  <si>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</si>
  <si>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</si>
  <si>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</si>
  <si>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</si>
  <si>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</si>
  <si>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</si>
  <si>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> 936 286,00</t>
  </si>
  <si>
    <t>6 570 626,00</t>
  </si>
  <si>
    <t>6 697 732,00</t>
  </si>
  <si>
    <t>PD</t>
  </si>
  <si>
    <t>Zdroje krytia</t>
  </si>
  <si>
    <t>spolu</t>
  </si>
  <si>
    <t>prebytok BR</t>
  </si>
  <si>
    <t>kapitálové príjmy</t>
  </si>
  <si>
    <t>príjmy z min. rokov</t>
  </si>
  <si>
    <t>granty a transfery</t>
  </si>
  <si>
    <t>Fond nevyčerpaných dot.</t>
  </si>
  <si>
    <t>finančné operácie</t>
  </si>
  <si>
    <t>prebytok rozpočtu 2018</t>
  </si>
  <si>
    <t>úver</t>
  </si>
  <si>
    <t>Káblová televízia - štúdia</t>
  </si>
  <si>
    <t>Kapitál. výdavky celkom</t>
  </si>
  <si>
    <t xml:space="preserve">Kostol sv. Jakuba </t>
  </si>
  <si>
    <t>Chodník - predmestie</t>
  </si>
  <si>
    <t xml:space="preserve">Nízkouhlíková stratégia </t>
  </si>
  <si>
    <t>Zlepšenie kľúčových kompetencií žiakov ZŠ</t>
  </si>
  <si>
    <t>fond opráv ŠFRB</t>
  </si>
  <si>
    <t>PD - Zariadenie pre seniorov</t>
  </si>
  <si>
    <t>Časť 1.1 Bežný rozpočet</t>
  </si>
  <si>
    <t>Časť 1.1.1. Príjmy bežného rozpočtu</t>
  </si>
  <si>
    <t>Časť 1.1.2. Výdavky bežného rozpočtu</t>
  </si>
  <si>
    <t>Časť 1.2. Kapitálový rozpočet</t>
  </si>
  <si>
    <t>Časť 1.2.1. Príjmy kapitálového rozpočtu</t>
  </si>
  <si>
    <t>Podnikateľská činnosť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</si>
</sst>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S_k"/>
  </numFmts>
  <fonts count="29" x14ac:knownFonts="1"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rgb="FF00B050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8"/>
      <color rgb="FF555555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04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95">
    <xf numFmtId="0" fontId="0" fillId="0" borderId="0" xfId="0"/>
    <xf numFmtId="0" fontId="4" fillId="0" borderId="0" xfId="0" applyFont="1"/>
    <xf numFmtId="3" fontId="5" fillId="0" borderId="13" xfId="0" applyNumberFormat="1" applyFont="1" applyFill="1" applyBorder="1"/>
    <xf numFmtId="4" fontId="5" fillId="0" borderId="13" xfId="0" applyNumberFormat="1" applyFont="1" applyFill="1" applyBorder="1"/>
    <xf numFmtId="3" fontId="5" fillId="0" borderId="14" xfId="0" applyNumberFormat="1" applyFont="1" applyFill="1" applyBorder="1"/>
    <xf numFmtId="3" fontId="5" fillId="0" borderId="16" xfId="0" applyNumberFormat="1" applyFont="1" applyFill="1" applyBorder="1"/>
    <xf numFmtId="3" fontId="4" fillId="0" borderId="0" xfId="0" applyNumberFormat="1" applyFont="1"/>
    <xf numFmtId="3" fontId="6" fillId="0" borderId="20" xfId="0" applyNumberFormat="1" applyFont="1" applyFill="1" applyBorder="1"/>
    <xf numFmtId="4" fontId="6" fillId="0" borderId="20" xfId="0" applyNumberFormat="1" applyFont="1" applyFill="1" applyBorder="1"/>
    <xf numFmtId="3" fontId="6" fillId="0" borderId="15" xfId="0" applyNumberFormat="1" applyFont="1" applyFill="1" applyBorder="1"/>
    <xf numFmtId="3" fontId="7" fillId="0" borderId="21" xfId="0" applyNumberFormat="1" applyFont="1" applyBorder="1"/>
    <xf numFmtId="0" fontId="0" fillId="0" borderId="0" xfId="0" applyFont="1"/>
    <xf numFmtId="0" fontId="10" fillId="0" borderId="19" xfId="0" applyFont="1" applyFill="1" applyBorder="1"/>
    <xf numFmtId="0" fontId="10" fillId="0" borderId="24" xfId="0" applyFont="1" applyFill="1" applyBorder="1"/>
    <xf numFmtId="3" fontId="10" fillId="0" borderId="24" xfId="0" applyNumberFormat="1" applyFont="1" applyFill="1" applyBorder="1"/>
    <xf numFmtId="3" fontId="10" fillId="0" borderId="18" xfId="0" applyNumberFormat="1" applyFont="1" applyFill="1" applyBorder="1"/>
    <xf numFmtId="4" fontId="8" fillId="0" borderId="18" xfId="0" applyNumberFormat="1" applyFont="1" applyFill="1" applyBorder="1"/>
    <xf numFmtId="3" fontId="8" fillId="0" borderId="18" xfId="0" applyNumberFormat="1" applyFont="1" applyFill="1" applyBorder="1"/>
    <xf numFmtId="3" fontId="4" fillId="0" borderId="24" xfId="0" applyNumberFormat="1" applyFont="1" applyBorder="1"/>
    <xf numFmtId="3" fontId="0" fillId="0" borderId="21" xfId="0" applyNumberFormat="1" applyFont="1" applyBorder="1"/>
    <xf numFmtId="0" fontId="10" fillId="0" borderId="26" xfId="0" applyFont="1" applyFill="1" applyBorder="1"/>
    <xf numFmtId="3" fontId="10" fillId="0" borderId="26" xfId="0" applyNumberFormat="1" applyFont="1" applyFill="1" applyBorder="1"/>
    <xf numFmtId="3" fontId="10" fillId="0" borderId="27" xfId="0" applyNumberFormat="1" applyFont="1" applyFill="1" applyBorder="1"/>
    <xf numFmtId="4" fontId="8" fillId="0" borderId="27" xfId="0" applyNumberFormat="1" applyFont="1" applyFill="1" applyBorder="1"/>
    <xf numFmtId="3" fontId="8" fillId="0" borderId="27" xfId="0" applyNumberFormat="1" applyFont="1" applyFill="1" applyBorder="1"/>
    <xf numFmtId="3" fontId="4" fillId="0" borderId="29" xfId="0" applyNumberFormat="1" applyFont="1" applyBorder="1"/>
    <xf numFmtId="3" fontId="4" fillId="0" borderId="30" xfId="0" applyNumberFormat="1" applyFont="1" applyBorder="1"/>
    <xf numFmtId="0" fontId="10" fillId="0" borderId="31" xfId="0" applyFont="1" applyFill="1" applyBorder="1"/>
    <xf numFmtId="3" fontId="10" fillId="0" borderId="31" xfId="0" applyNumberFormat="1" applyFont="1" applyFill="1" applyBorder="1"/>
    <xf numFmtId="3" fontId="10" fillId="0" borderId="32" xfId="0" applyNumberFormat="1" applyFont="1" applyFill="1" applyBorder="1"/>
    <xf numFmtId="4" fontId="8" fillId="0" borderId="32" xfId="0" applyNumberFormat="1" applyFont="1" applyFill="1" applyBorder="1"/>
    <xf numFmtId="3" fontId="8" fillId="0" borderId="32" xfId="0" applyNumberFormat="1" applyFont="1" applyFill="1" applyBorder="1"/>
    <xf numFmtId="3" fontId="4" fillId="0" borderId="31" xfId="0" applyNumberFormat="1" applyFont="1" applyBorder="1"/>
    <xf numFmtId="3" fontId="4" fillId="0" borderId="33" xfId="0" applyNumberFormat="1" applyFont="1" applyBorder="1"/>
    <xf numFmtId="0" fontId="10" fillId="0" borderId="35" xfId="0" applyFont="1" applyFill="1" applyBorder="1"/>
    <xf numFmtId="3" fontId="10" fillId="0" borderId="35" xfId="0" applyNumberFormat="1" applyFont="1" applyFill="1" applyBorder="1"/>
    <xf numFmtId="3" fontId="10" fillId="0" borderId="36" xfId="0" applyNumberFormat="1" applyFont="1" applyFill="1" applyBorder="1"/>
    <xf numFmtId="4" fontId="8" fillId="0" borderId="36" xfId="0" applyNumberFormat="1" applyFont="1" applyFill="1" applyBorder="1"/>
    <xf numFmtId="3" fontId="8" fillId="0" borderId="36" xfId="0" applyNumberFormat="1" applyFont="1" applyFill="1" applyBorder="1"/>
    <xf numFmtId="3" fontId="4" fillId="0" borderId="38" xfId="0" applyNumberFormat="1" applyFont="1" applyBorder="1"/>
    <xf numFmtId="3" fontId="4" fillId="0" borderId="39" xfId="0" applyNumberFormat="1" applyFont="1" applyBorder="1"/>
    <xf numFmtId="3" fontId="11" fillId="0" borderId="24" xfId="0" applyNumberFormat="1" applyFont="1" applyFill="1" applyBorder="1"/>
    <xf numFmtId="4" fontId="11" fillId="0" borderId="24" xfId="0" applyNumberFormat="1" applyFont="1" applyFill="1" applyBorder="1"/>
    <xf numFmtId="3" fontId="11" fillId="0" borderId="18" xfId="0" applyNumberFormat="1" applyFont="1" applyFill="1" applyBorder="1"/>
    <xf numFmtId="3" fontId="11" fillId="0" borderId="21" xfId="0" applyNumberFormat="1" applyFont="1" applyFill="1" applyBorder="1"/>
    <xf numFmtId="0" fontId="9" fillId="0" borderId="24" xfId="0" applyFont="1" applyFill="1" applyBorder="1"/>
    <xf numFmtId="0" fontId="9" fillId="0" borderId="12" xfId="0" applyFont="1" applyFill="1" applyBorder="1"/>
    <xf numFmtId="3" fontId="2" fillId="0" borderId="34" xfId="0" applyNumberFormat="1" applyFont="1" applyFill="1" applyBorder="1"/>
    <xf numFmtId="4" fontId="2" fillId="0" borderId="34" xfId="0" applyNumberFormat="1" applyFont="1" applyFill="1" applyBorder="1"/>
    <xf numFmtId="3" fontId="2" fillId="0" borderId="11" xfId="0" applyNumberFormat="1" applyFont="1" applyFill="1" applyBorder="1"/>
    <xf numFmtId="3" fontId="2" fillId="0" borderId="41" xfId="0" applyNumberFormat="1" applyFont="1" applyFill="1" applyBorder="1"/>
    <xf numFmtId="0" fontId="10" fillId="0" borderId="42" xfId="0" applyFont="1" applyFill="1" applyBorder="1"/>
    <xf numFmtId="0" fontId="10" fillId="0" borderId="29" xfId="0" applyFont="1" applyFill="1" applyBorder="1"/>
    <xf numFmtId="3" fontId="10" fillId="0" borderId="28" xfId="0" applyNumberFormat="1" applyFont="1" applyFill="1" applyBorder="1"/>
    <xf numFmtId="4" fontId="8" fillId="0" borderId="28" xfId="0" applyNumberFormat="1" applyFont="1" applyFill="1" applyBorder="1"/>
    <xf numFmtId="3" fontId="8" fillId="0" borderId="28" xfId="0" applyNumberFormat="1" applyFont="1" applyFill="1" applyBorder="1"/>
    <xf numFmtId="3" fontId="10" fillId="0" borderId="37" xfId="0" applyNumberFormat="1" applyFont="1" applyFill="1" applyBorder="1"/>
    <xf numFmtId="4" fontId="8" fillId="0" borderId="37" xfId="0" applyNumberFormat="1" applyFont="1" applyFill="1" applyBorder="1"/>
    <xf numFmtId="3" fontId="8" fillId="0" borderId="37" xfId="0" applyNumberFormat="1" applyFont="1" applyFill="1" applyBorder="1"/>
    <xf numFmtId="0" fontId="9" fillId="0" borderId="34" xfId="0" applyFont="1" applyFill="1" applyBorder="1"/>
    <xf numFmtId="0" fontId="9" fillId="0" borderId="43" xfId="0" applyFont="1" applyFill="1" applyBorder="1"/>
    <xf numFmtId="0" fontId="9" fillId="0" borderId="44" xfId="0" applyFont="1" applyFill="1" applyBorder="1"/>
    <xf numFmtId="3" fontId="9" fillId="0" borderId="20" xfId="0" applyNumberFormat="1" applyFont="1" applyFill="1" applyBorder="1"/>
    <xf numFmtId="3" fontId="9" fillId="0" borderId="24" xfId="0" applyNumberFormat="1" applyFont="1" applyFill="1" applyBorder="1"/>
    <xf numFmtId="4" fontId="9" fillId="0" borderId="24" xfId="0" applyNumberFormat="1" applyFont="1" applyFill="1" applyBorder="1"/>
    <xf numFmtId="3" fontId="9" fillId="0" borderId="18" xfId="0" applyNumberFormat="1" applyFont="1" applyFill="1" applyBorder="1"/>
    <xf numFmtId="3" fontId="9" fillId="0" borderId="21" xfId="0" applyNumberFormat="1" applyFont="1" applyFill="1" applyBorder="1"/>
    <xf numFmtId="0" fontId="8" fillId="0" borderId="26" xfId="0" applyFont="1" applyFill="1" applyBorder="1"/>
    <xf numFmtId="3" fontId="8" fillId="0" borderId="26" xfId="0" applyNumberFormat="1" applyFont="1" applyFill="1" applyBorder="1"/>
    <xf numFmtId="0" fontId="8" fillId="0" borderId="31" xfId="0" applyFont="1" applyFill="1" applyBorder="1"/>
    <xf numFmtId="3" fontId="8" fillId="0" borderId="31" xfId="0" applyNumberFormat="1" applyFont="1" applyFill="1" applyBorder="1"/>
    <xf numFmtId="0" fontId="8" fillId="0" borderId="35" xfId="0" applyFont="1" applyFill="1" applyBorder="1"/>
    <xf numFmtId="0" fontId="8" fillId="0" borderId="38" xfId="0" applyFont="1" applyFill="1" applyBorder="1"/>
    <xf numFmtId="3" fontId="5" fillId="0" borderId="23" xfId="0" applyNumberFormat="1" applyFont="1" applyFill="1" applyBorder="1"/>
    <xf numFmtId="4" fontId="5" fillId="0" borderId="23" xfId="0" applyNumberFormat="1" applyFont="1" applyFill="1" applyBorder="1"/>
    <xf numFmtId="3" fontId="5" fillId="0" borderId="46" xfId="0" applyNumberFormat="1" applyFont="1" applyFill="1" applyBorder="1"/>
    <xf numFmtId="3" fontId="5" fillId="0" borderId="47" xfId="0" applyNumberFormat="1" applyFont="1" applyFill="1" applyBorder="1"/>
    <xf numFmtId="3" fontId="6" fillId="0" borderId="23" xfId="0" applyNumberFormat="1" applyFont="1" applyFill="1" applyBorder="1"/>
    <xf numFmtId="4" fontId="6" fillId="0" borderId="23" xfId="0" applyNumberFormat="1" applyFont="1" applyFill="1" applyBorder="1"/>
    <xf numFmtId="3" fontId="6" fillId="0" borderId="46" xfId="0" applyNumberFormat="1" applyFont="1" applyFill="1" applyBorder="1"/>
    <xf numFmtId="3" fontId="6" fillId="0" borderId="47" xfId="0" applyNumberFormat="1" applyFont="1" applyFill="1" applyBorder="1"/>
    <xf numFmtId="0" fontId="9" fillId="0" borderId="45" xfId="0" applyFont="1" applyFill="1" applyBorder="1"/>
    <xf numFmtId="0" fontId="8" fillId="0" borderId="27" xfId="0" applyFont="1" applyFill="1" applyBorder="1"/>
    <xf numFmtId="0" fontId="8" fillId="0" borderId="28" xfId="0" applyFont="1" applyFill="1" applyBorder="1"/>
    <xf numFmtId="3" fontId="8" fillId="0" borderId="29" xfId="0" applyNumberFormat="1" applyFont="1" applyFill="1" applyBorder="1"/>
    <xf numFmtId="4" fontId="4" fillId="0" borderId="29" xfId="0" applyNumberFormat="1" applyFont="1" applyBorder="1"/>
    <xf numFmtId="4" fontId="4" fillId="0" borderId="30" xfId="0" applyNumberFormat="1" applyFont="1" applyBorder="1"/>
    <xf numFmtId="0" fontId="8" fillId="0" borderId="32" xfId="0" applyFont="1" applyFill="1" applyBorder="1"/>
    <xf numFmtId="4" fontId="4" fillId="0" borderId="31" xfId="0" applyNumberFormat="1" applyFont="1" applyBorder="1"/>
    <xf numFmtId="4" fontId="4" fillId="0" borderId="33" xfId="0" applyNumberFormat="1" applyFont="1" applyBorder="1"/>
    <xf numFmtId="0" fontId="8" fillId="0" borderId="36" xfId="0" applyFont="1" applyFill="1" applyBorder="1"/>
    <xf numFmtId="3" fontId="8" fillId="0" borderId="35" xfId="0" applyNumberFormat="1" applyFont="1" applyFill="1" applyBorder="1"/>
    <xf numFmtId="0" fontId="2" fillId="0" borderId="24" xfId="0" applyFont="1" applyFill="1" applyBorder="1"/>
    <xf numFmtId="0" fontId="2" fillId="0" borderId="18" xfId="0" applyFont="1" applyFill="1" applyBorder="1"/>
    <xf numFmtId="3" fontId="2" fillId="0" borderId="23" xfId="0" applyNumberFormat="1" applyFont="1" applyFill="1" applyBorder="1"/>
    <xf numFmtId="3" fontId="2" fillId="0" borderId="24" xfId="0" applyNumberFormat="1" applyFont="1" applyFill="1" applyBorder="1"/>
    <xf numFmtId="4" fontId="2" fillId="0" borderId="24" xfId="0" applyNumberFormat="1" applyFont="1" applyFill="1" applyBorder="1"/>
    <xf numFmtId="3" fontId="2" fillId="0" borderId="18" xfId="0" applyNumberFormat="1" applyFont="1" applyFill="1" applyBorder="1"/>
    <xf numFmtId="3" fontId="2" fillId="0" borderId="21" xfId="0" applyNumberFormat="1" applyFont="1" applyFill="1" applyBorder="1"/>
    <xf numFmtId="3" fontId="8" fillId="0" borderId="30" xfId="0" applyNumberFormat="1" applyFont="1" applyFill="1" applyBorder="1"/>
    <xf numFmtId="3" fontId="8" fillId="0" borderId="33" xfId="0" applyNumberFormat="1" applyFont="1" applyFill="1" applyBorder="1"/>
    <xf numFmtId="0" fontId="8" fillId="0" borderId="37" xfId="0" applyFont="1" applyFill="1" applyBorder="1"/>
    <xf numFmtId="3" fontId="8" fillId="0" borderId="39" xfId="0" applyNumberFormat="1" applyFont="1" applyFill="1" applyBorder="1"/>
    <xf numFmtId="3" fontId="6" fillId="0" borderId="24" xfId="0" applyNumberFormat="1" applyFont="1" applyFill="1" applyBorder="1"/>
    <xf numFmtId="4" fontId="6" fillId="0" borderId="24" xfId="0" applyNumberFormat="1" applyFont="1" applyFill="1" applyBorder="1"/>
    <xf numFmtId="3" fontId="6" fillId="0" borderId="18" xfId="0" applyNumberFormat="1" applyFont="1" applyFill="1" applyBorder="1"/>
    <xf numFmtId="3" fontId="6" fillId="0" borderId="21" xfId="0" applyNumberFormat="1" applyFont="1" applyFill="1" applyBorder="1"/>
    <xf numFmtId="4" fontId="2" fillId="0" borderId="18" xfId="0" applyNumberFormat="1" applyFont="1" applyFill="1" applyBorder="1"/>
    <xf numFmtId="0" fontId="8" fillId="0" borderId="15" xfId="0" applyFont="1" applyFill="1" applyBorder="1"/>
    <xf numFmtId="4" fontId="8" fillId="0" borderId="15" xfId="0" applyNumberFormat="1" applyFont="1" applyFill="1" applyBorder="1"/>
    <xf numFmtId="3" fontId="8" fillId="0" borderId="15" xfId="0" applyNumberFormat="1" applyFont="1" applyFill="1" applyBorder="1"/>
    <xf numFmtId="3" fontId="8" fillId="0" borderId="48" xfId="0" applyNumberFormat="1" applyFont="1" applyFill="1" applyBorder="1"/>
    <xf numFmtId="0" fontId="8" fillId="0" borderId="29" xfId="0" applyFont="1" applyFill="1" applyBorder="1"/>
    <xf numFmtId="4" fontId="8" fillId="0" borderId="29" xfId="0" applyNumberFormat="1" applyFont="1" applyFill="1" applyBorder="1"/>
    <xf numFmtId="3" fontId="8" fillId="0" borderId="38" xfId="0" applyNumberFormat="1" applyFont="1" applyFill="1" applyBorder="1"/>
    <xf numFmtId="0" fontId="8" fillId="0" borderId="24" xfId="0" applyFont="1" applyFill="1" applyBorder="1"/>
    <xf numFmtId="0" fontId="8" fillId="0" borderId="11" xfId="0" applyFont="1" applyFill="1" applyBorder="1"/>
    <xf numFmtId="4" fontId="8" fillId="0" borderId="11" xfId="0" applyNumberFormat="1" applyFont="1" applyFill="1" applyBorder="1"/>
    <xf numFmtId="3" fontId="8" fillId="0" borderId="11" xfId="0" applyNumberFormat="1" applyFont="1" applyFill="1" applyBorder="1"/>
    <xf numFmtId="3" fontId="4" fillId="0" borderId="48" xfId="0" applyNumberFormat="1" applyFont="1" applyBorder="1"/>
    <xf numFmtId="3" fontId="6" fillId="0" borderId="34" xfId="0" applyNumberFormat="1" applyFont="1" applyFill="1" applyBorder="1"/>
    <xf numFmtId="4" fontId="6" fillId="0" borderId="34" xfId="0" applyNumberFormat="1" applyFont="1" applyFill="1" applyBorder="1"/>
    <xf numFmtId="3" fontId="6" fillId="0" borderId="11" xfId="0" applyNumberFormat="1" applyFont="1" applyFill="1" applyBorder="1"/>
    <xf numFmtId="4" fontId="4" fillId="0" borderId="24" xfId="0" applyNumberFormat="1" applyFont="1" applyBorder="1"/>
    <xf numFmtId="4" fontId="4" fillId="0" borderId="21" xfId="0" applyNumberFormat="1" applyFont="1" applyBorder="1"/>
    <xf numFmtId="0" fontId="10" fillId="0" borderId="34" xfId="0" applyFont="1" applyFill="1" applyBorder="1"/>
    <xf numFmtId="3" fontId="8" fillId="0" borderId="24" xfId="0" applyNumberFormat="1" applyFont="1" applyFill="1" applyBorder="1"/>
    <xf numFmtId="4" fontId="10" fillId="0" borderId="11" xfId="0" applyNumberFormat="1" applyFont="1" applyFill="1" applyBorder="1"/>
    <xf numFmtId="3" fontId="10" fillId="0" borderId="11" xfId="0" applyNumberFormat="1" applyFont="1" applyFill="1" applyBorder="1"/>
    <xf numFmtId="3" fontId="11" fillId="0" borderId="34" xfId="0" applyNumberFormat="1" applyFont="1" applyFill="1" applyBorder="1"/>
    <xf numFmtId="4" fontId="11" fillId="0" borderId="34" xfId="0" applyNumberFormat="1" applyFont="1" applyFill="1" applyBorder="1"/>
    <xf numFmtId="3" fontId="11" fillId="0" borderId="11" xfId="0" applyNumberFormat="1" applyFont="1" applyFill="1" applyBorder="1"/>
    <xf numFmtId="4" fontId="11" fillId="0" borderId="11" xfId="0" applyNumberFormat="1" applyFont="1" applyFill="1" applyBorder="1"/>
    <xf numFmtId="3" fontId="11" fillId="0" borderId="41" xfId="0" applyNumberFormat="1" applyFont="1" applyFill="1" applyBorder="1"/>
    <xf numFmtId="0" fontId="10" fillId="0" borderId="27" xfId="0" applyFont="1" applyFill="1" applyBorder="1"/>
    <xf numFmtId="0" fontId="10" fillId="0" borderId="28" xfId="0" applyFont="1" applyFill="1" applyBorder="1"/>
    <xf numFmtId="3" fontId="10" fillId="0" borderId="29" xfId="0" applyNumberFormat="1" applyFont="1" applyFill="1" applyBorder="1"/>
    <xf numFmtId="0" fontId="10" fillId="0" borderId="32" xfId="0" applyFont="1" applyFill="1" applyBorder="1"/>
    <xf numFmtId="4" fontId="10" fillId="0" borderId="32" xfId="0" applyNumberFormat="1" applyFont="1" applyFill="1" applyBorder="1"/>
    <xf numFmtId="3" fontId="10" fillId="0" borderId="33" xfId="0" applyNumberFormat="1" applyFont="1" applyFill="1" applyBorder="1"/>
    <xf numFmtId="0" fontId="10" fillId="0" borderId="36" xfId="0" applyFont="1" applyFill="1" applyBorder="1"/>
    <xf numFmtId="4" fontId="4" fillId="0" borderId="35" xfId="0" applyNumberFormat="1" applyFont="1" applyBorder="1"/>
    <xf numFmtId="4" fontId="4" fillId="0" borderId="49" xfId="0" applyNumberFormat="1" applyFont="1" applyBorder="1"/>
    <xf numFmtId="3" fontId="13" fillId="0" borderId="24" xfId="0" applyNumberFormat="1" applyFont="1" applyFill="1" applyBorder="1"/>
    <xf numFmtId="4" fontId="13" fillId="0" borderId="24" xfId="0" applyNumberFormat="1" applyFont="1" applyFill="1" applyBorder="1"/>
    <xf numFmtId="3" fontId="13" fillId="0" borderId="18" xfId="0" applyNumberFormat="1" applyFont="1" applyFill="1" applyBorder="1"/>
    <xf numFmtId="3" fontId="13" fillId="0" borderId="21" xfId="0" applyNumberFormat="1" applyFont="1" applyFill="1" applyBorder="1"/>
    <xf numFmtId="0" fontId="2" fillId="0" borderId="34" xfId="0" applyFont="1" applyFill="1" applyBorder="1"/>
    <xf numFmtId="3" fontId="2" fillId="0" borderId="20" xfId="0" applyNumberFormat="1" applyFont="1" applyFill="1" applyBorder="1"/>
    <xf numFmtId="4" fontId="2" fillId="0" borderId="11" xfId="0" applyNumberFormat="1" applyFont="1" applyFill="1" applyBorder="1"/>
    <xf numFmtId="4" fontId="9" fillId="0" borderId="18" xfId="0" applyNumberFormat="1" applyFont="1" applyFill="1" applyBorder="1"/>
    <xf numFmtId="4" fontId="8" fillId="0" borderId="26" xfId="0" applyNumberFormat="1" applyFont="1" applyFill="1" applyBorder="1"/>
    <xf numFmtId="4" fontId="8" fillId="0" borderId="31" xfId="0" applyNumberFormat="1" applyFont="1" applyFill="1" applyBorder="1"/>
    <xf numFmtId="3" fontId="12" fillId="0" borderId="31" xfId="0" applyNumberFormat="1" applyFont="1" applyFill="1" applyBorder="1"/>
    <xf numFmtId="3" fontId="12" fillId="0" borderId="32" xfId="0" applyNumberFormat="1" applyFont="1" applyFill="1" applyBorder="1"/>
    <xf numFmtId="4" fontId="8" fillId="0" borderId="32" xfId="0" applyNumberFormat="1" applyFont="1" applyFill="1" applyBorder="1" applyAlignment="1"/>
    <xf numFmtId="4" fontId="4" fillId="0" borderId="38" xfId="0" applyNumberFormat="1" applyFont="1" applyBorder="1"/>
    <xf numFmtId="4" fontId="4" fillId="0" borderId="39" xfId="0" applyNumberFormat="1" applyFont="1" applyBorder="1"/>
    <xf numFmtId="0" fontId="8" fillId="0" borderId="46" xfId="0" applyFont="1" applyFill="1" applyBorder="1"/>
    <xf numFmtId="3" fontId="8" fillId="0" borderId="23" xfId="0" applyNumberFormat="1" applyFont="1" applyFill="1" applyBorder="1"/>
    <xf numFmtId="4" fontId="4" fillId="0" borderId="23" xfId="0" applyNumberFormat="1" applyFont="1" applyBorder="1"/>
    <xf numFmtId="4" fontId="4" fillId="0" borderId="47" xfId="0" applyNumberFormat="1" applyFont="1" applyBorder="1"/>
    <xf numFmtId="3" fontId="5" fillId="0" borderId="53" xfId="0" applyNumberFormat="1" applyFont="1" applyFill="1" applyBorder="1"/>
    <xf numFmtId="4" fontId="5" fillId="0" borderId="53" xfId="0" applyNumberFormat="1" applyFont="1" applyFill="1" applyBorder="1"/>
    <xf numFmtId="3" fontId="14" fillId="0" borderId="53" xfId="0" applyNumberFormat="1" applyFont="1" applyBorder="1"/>
    <xf numFmtId="3" fontId="14" fillId="0" borderId="55" xfId="0" applyNumberFormat="1" applyFont="1" applyBorder="1"/>
    <xf numFmtId="3" fontId="6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3" fontId="6" fillId="0" borderId="13" xfId="0" applyNumberFormat="1" applyFont="1" applyFill="1" applyBorder="1" applyAlignment="1">
      <alignment vertical="center"/>
    </xf>
    <xf numFmtId="3" fontId="6" fillId="0" borderId="16" xfId="0" applyNumberFormat="1" applyFont="1" applyFill="1" applyBorder="1" applyAlignment="1">
      <alignment vertical="center"/>
    </xf>
    <xf numFmtId="0" fontId="8" fillId="0" borderId="26" xfId="0" applyFont="1" applyFill="1" applyBorder="1" applyAlignment="1">
      <alignment horizontal="center"/>
    </xf>
    <xf numFmtId="3" fontId="0" fillId="0" borderId="0" xfId="0" applyNumberFormat="1"/>
    <xf numFmtId="0" fontId="8" fillId="0" borderId="31" xfId="0" applyFont="1" applyFill="1" applyBorder="1" applyAlignment="1">
      <alignment horizontal="center"/>
    </xf>
    <xf numFmtId="3" fontId="8" fillId="0" borderId="60" xfId="0" applyNumberFormat="1" applyFont="1" applyFill="1" applyBorder="1"/>
    <xf numFmtId="4" fontId="8" fillId="0" borderId="60" xfId="0" applyNumberFormat="1" applyFont="1" applyFill="1" applyBorder="1"/>
    <xf numFmtId="0" fontId="8" fillId="0" borderId="44" xfId="0" applyFont="1" applyFill="1" applyBorder="1"/>
    <xf numFmtId="4" fontId="8" fillId="0" borderId="44" xfId="0" applyNumberFormat="1" applyFont="1" applyFill="1" applyBorder="1"/>
    <xf numFmtId="3" fontId="8" fillId="0" borderId="34" xfId="0" applyNumberFormat="1" applyFont="1" applyFill="1" applyBorder="1"/>
    <xf numFmtId="49" fontId="6" fillId="0" borderId="40" xfId="0" applyNumberFormat="1" applyFont="1" applyFill="1" applyBorder="1"/>
    <xf numFmtId="3" fontId="6" fillId="0" borderId="19" xfId="0" applyNumberFormat="1" applyFont="1" applyFill="1" applyBorder="1" applyAlignment="1">
      <alignment horizontal="right"/>
    </xf>
    <xf numFmtId="3" fontId="3" fillId="0" borderId="21" xfId="0" applyNumberFormat="1" applyFont="1" applyBorder="1"/>
    <xf numFmtId="0" fontId="10" fillId="0" borderId="61" xfId="0" applyNumberFormat="1" applyFont="1" applyFill="1" applyBorder="1" applyAlignment="1">
      <alignment horizontal="center"/>
    </xf>
    <xf numFmtId="3" fontId="10" fillId="0" borderId="26" xfId="0" applyNumberFormat="1" applyFont="1" applyFill="1" applyBorder="1" applyAlignment="1">
      <alignment horizontal="right"/>
    </xf>
    <xf numFmtId="4" fontId="10" fillId="0" borderId="26" xfId="0" applyNumberFormat="1" applyFont="1" applyFill="1" applyBorder="1"/>
    <xf numFmtId="4" fontId="10" fillId="0" borderId="27" xfId="0" applyNumberFormat="1" applyFont="1" applyFill="1" applyBorder="1"/>
    <xf numFmtId="0" fontId="10" fillId="0" borderId="60" xfId="0" applyNumberFormat="1" applyFont="1" applyFill="1" applyBorder="1" applyAlignment="1">
      <alignment horizontal="center"/>
    </xf>
    <xf numFmtId="3" fontId="10" fillId="0" borderId="31" xfId="0" applyNumberFormat="1" applyFont="1" applyFill="1" applyBorder="1" applyAlignment="1">
      <alignment horizontal="right"/>
    </xf>
    <xf numFmtId="4" fontId="10" fillId="0" borderId="31" xfId="0" applyNumberFormat="1" applyFont="1" applyFill="1" applyBorder="1"/>
    <xf numFmtId="0" fontId="10" fillId="0" borderId="62" xfId="0" applyNumberFormat="1" applyFont="1" applyFill="1" applyBorder="1" applyAlignment="1">
      <alignment horizontal="center"/>
    </xf>
    <xf numFmtId="0" fontId="10" fillId="0" borderId="62" xfId="0" applyFont="1" applyFill="1" applyBorder="1"/>
    <xf numFmtId="3" fontId="10" fillId="0" borderId="62" xfId="0" applyNumberFormat="1" applyFont="1" applyFill="1" applyBorder="1" applyAlignment="1">
      <alignment horizontal="right"/>
    </xf>
    <xf numFmtId="4" fontId="10" fillId="0" borderId="37" xfId="0" applyNumberFormat="1" applyFont="1" applyFill="1" applyBorder="1"/>
    <xf numFmtId="0" fontId="8" fillId="0" borderId="61" xfId="0" applyFont="1" applyFill="1" applyBorder="1"/>
    <xf numFmtId="3" fontId="8" fillId="0" borderId="61" xfId="0" applyNumberFormat="1" applyFont="1" applyFill="1" applyBorder="1" applyAlignment="1">
      <alignment horizontal="right"/>
    </xf>
    <xf numFmtId="0" fontId="8" fillId="0" borderId="60" xfId="0" applyFont="1" applyFill="1" applyBorder="1"/>
    <xf numFmtId="3" fontId="8" fillId="0" borderId="60" xfId="0" applyNumberFormat="1" applyFont="1" applyFill="1" applyBorder="1" applyAlignment="1">
      <alignment horizontal="right"/>
    </xf>
    <xf numFmtId="3" fontId="8" fillId="0" borderId="44" xfId="0" applyNumberFormat="1" applyFont="1" applyFill="1" applyBorder="1" applyAlignment="1">
      <alignment horizontal="right"/>
    </xf>
    <xf numFmtId="0" fontId="8" fillId="0" borderId="20" xfId="0" applyFont="1" applyFill="1" applyBorder="1"/>
    <xf numFmtId="3" fontId="7" fillId="0" borderId="24" xfId="0" applyNumberFormat="1" applyFont="1" applyBorder="1"/>
    <xf numFmtId="0" fontId="8" fillId="0" borderId="61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3" fontId="8" fillId="0" borderId="44" xfId="0" applyNumberFormat="1" applyFont="1" applyFill="1" applyBorder="1"/>
    <xf numFmtId="3" fontId="6" fillId="0" borderId="24" xfId="0" applyNumberFormat="1" applyFont="1" applyFill="1" applyBorder="1" applyAlignment="1">
      <alignment horizontal="right"/>
    </xf>
    <xf numFmtId="0" fontId="10" fillId="0" borderId="44" xfId="0" applyNumberFormat="1" applyFont="1" applyFill="1" applyBorder="1" applyAlignment="1">
      <alignment horizontal="center"/>
    </xf>
    <xf numFmtId="0" fontId="8" fillId="0" borderId="63" xfId="0" applyFont="1" applyFill="1" applyBorder="1"/>
    <xf numFmtId="3" fontId="8" fillId="0" borderId="20" xfId="0" applyNumberFormat="1" applyFont="1" applyFill="1" applyBorder="1" applyAlignment="1">
      <alignment horizontal="right"/>
    </xf>
    <xf numFmtId="0" fontId="8" fillId="0" borderId="64" xfId="0" applyFont="1" applyFill="1" applyBorder="1" applyAlignment="1">
      <alignment horizontal="center"/>
    </xf>
    <xf numFmtId="3" fontId="8" fillId="0" borderId="26" xfId="0" applyNumberFormat="1" applyFont="1" applyFill="1" applyBorder="1" applyAlignment="1">
      <alignment horizontal="right"/>
    </xf>
    <xf numFmtId="3" fontId="8" fillId="0" borderId="31" xfId="0" applyNumberFormat="1" applyFont="1" applyFill="1" applyBorder="1" applyAlignment="1">
      <alignment horizontal="right"/>
    </xf>
    <xf numFmtId="3" fontId="8" fillId="0" borderId="20" xfId="0" applyNumberFormat="1" applyFont="1" applyFill="1" applyBorder="1"/>
    <xf numFmtId="0" fontId="8" fillId="0" borderId="65" xfId="0" applyFont="1" applyFill="1" applyBorder="1" applyAlignment="1">
      <alignment horizontal="center"/>
    </xf>
    <xf numFmtId="0" fontId="8" fillId="0" borderId="66" xfId="0" applyFont="1" applyFill="1" applyBorder="1"/>
    <xf numFmtId="3" fontId="8" fillId="0" borderId="34" xfId="0" applyNumberFormat="1" applyFont="1" applyFill="1" applyBorder="1" applyAlignment="1">
      <alignment horizontal="right"/>
    </xf>
    <xf numFmtId="0" fontId="8" fillId="0" borderId="34" xfId="0" applyFont="1" applyFill="1" applyBorder="1"/>
    <xf numFmtId="4" fontId="8" fillId="0" borderId="24" xfId="0" applyNumberFormat="1" applyFont="1" applyFill="1" applyBorder="1"/>
    <xf numFmtId="0" fontId="8" fillId="0" borderId="25" xfId="0" applyFont="1" applyFill="1" applyBorder="1"/>
    <xf numFmtId="0" fontId="8" fillId="0" borderId="44" xfId="0" applyFont="1" applyFill="1" applyBorder="1" applyAlignment="1">
      <alignment horizontal="center"/>
    </xf>
    <xf numFmtId="2" fontId="8" fillId="0" borderId="20" xfId="0" applyNumberFormat="1" applyFont="1" applyFill="1" applyBorder="1"/>
    <xf numFmtId="0" fontId="8" fillId="0" borderId="35" xfId="0" applyFont="1" applyFill="1" applyBorder="1" applyAlignment="1">
      <alignment horizontal="center"/>
    </xf>
    <xf numFmtId="3" fontId="8" fillId="0" borderId="35" xfId="0" applyNumberFormat="1" applyFont="1" applyFill="1" applyBorder="1" applyAlignment="1">
      <alignment horizontal="right"/>
    </xf>
    <xf numFmtId="4" fontId="8" fillId="0" borderId="35" xfId="0" applyNumberFormat="1" applyFont="1" applyFill="1" applyBorder="1"/>
    <xf numFmtId="0" fontId="10" fillId="0" borderId="68" xfId="0" applyFont="1" applyFill="1" applyBorder="1" applyAlignment="1">
      <alignment horizontal="center"/>
    </xf>
    <xf numFmtId="0" fontId="10" fillId="0" borderId="61" xfId="0" applyFont="1" applyFill="1" applyBorder="1" applyAlignment="1">
      <alignment horizontal="left"/>
    </xf>
    <xf numFmtId="3" fontId="10" fillId="0" borderId="61" xfId="0" applyNumberFormat="1" applyFont="1" applyFill="1" applyBorder="1" applyAlignment="1">
      <alignment horizontal="right"/>
    </xf>
    <xf numFmtId="0" fontId="10" fillId="0" borderId="61" xfId="0" applyFont="1" applyFill="1" applyBorder="1" applyAlignment="1">
      <alignment horizontal="right"/>
    </xf>
    <xf numFmtId="0" fontId="10" fillId="0" borderId="68" xfId="0" applyFont="1" applyFill="1" applyBorder="1" applyAlignment="1">
      <alignment horizontal="left"/>
    </xf>
    <xf numFmtId="3" fontId="10" fillId="0" borderId="68" xfId="0" applyNumberFormat="1" applyFont="1" applyFill="1" applyBorder="1" applyAlignment="1">
      <alignment horizontal="right"/>
    </xf>
    <xf numFmtId="0" fontId="10" fillId="0" borderId="68" xfId="0" applyFont="1" applyFill="1" applyBorder="1" applyAlignment="1">
      <alignment horizontal="right"/>
    </xf>
    <xf numFmtId="4" fontId="10" fillId="0" borderId="28" xfId="0" applyNumberFormat="1" applyFont="1" applyFill="1" applyBorder="1"/>
    <xf numFmtId="0" fontId="8" fillId="0" borderId="12" xfId="0" applyFont="1" applyFill="1" applyBorder="1"/>
    <xf numFmtId="3" fontId="8" fillId="0" borderId="12" xfId="0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49" fontId="6" fillId="0" borderId="10" xfId="0" applyNumberFormat="1" applyFont="1" applyFill="1" applyBorder="1"/>
    <xf numFmtId="3" fontId="6" fillId="0" borderId="12" xfId="0" applyNumberFormat="1" applyFont="1" applyFill="1" applyBorder="1" applyAlignment="1">
      <alignment horizontal="right"/>
    </xf>
    <xf numFmtId="3" fontId="10" fillId="0" borderId="19" xfId="0" applyNumberFormat="1" applyFont="1" applyFill="1" applyBorder="1" applyAlignment="1">
      <alignment horizontal="right"/>
    </xf>
    <xf numFmtId="4" fontId="10" fillId="0" borderId="24" xfId="0" applyNumberFormat="1" applyFont="1" applyFill="1" applyBorder="1"/>
    <xf numFmtId="0" fontId="10" fillId="0" borderId="68" xfId="0" applyNumberFormat="1" applyFont="1" applyFill="1" applyBorder="1" applyAlignment="1">
      <alignment horizontal="center"/>
    </xf>
    <xf numFmtId="0" fontId="10" fillId="0" borderId="12" xfId="0" applyNumberFormat="1" applyFont="1" applyFill="1" applyBorder="1" applyAlignment="1">
      <alignment horizontal="center"/>
    </xf>
    <xf numFmtId="3" fontId="10" fillId="0" borderId="34" xfId="0" applyNumberFormat="1" applyFont="1" applyFill="1" applyBorder="1"/>
    <xf numFmtId="4" fontId="10" fillId="0" borderId="29" xfId="0" applyNumberFormat="1" applyFont="1" applyFill="1" applyBorder="1"/>
    <xf numFmtId="3" fontId="10" fillId="0" borderId="38" xfId="0" applyNumberFormat="1" applyFont="1" applyFill="1" applyBorder="1"/>
    <xf numFmtId="0" fontId="10" fillId="0" borderId="20" xfId="0" applyFont="1" applyFill="1" applyBorder="1"/>
    <xf numFmtId="0" fontId="10" fillId="0" borderId="0" xfId="0" applyNumberFormat="1" applyFont="1" applyFill="1" applyBorder="1" applyAlignment="1">
      <alignment horizontal="center"/>
    </xf>
    <xf numFmtId="3" fontId="10" fillId="0" borderId="20" xfId="0" applyNumberFormat="1" applyFont="1" applyFill="1" applyBorder="1"/>
    <xf numFmtId="4" fontId="10" fillId="0" borderId="36" xfId="0" applyNumberFormat="1" applyFont="1" applyFill="1" applyBorder="1"/>
    <xf numFmtId="0" fontId="6" fillId="0" borderId="19" xfId="0" applyFont="1" applyFill="1" applyBorder="1" applyAlignment="1">
      <alignment horizontal="right"/>
    </xf>
    <xf numFmtId="4" fontId="6" fillId="0" borderId="18" xfId="0" applyNumberFormat="1" applyFont="1" applyFill="1" applyBorder="1"/>
    <xf numFmtId="49" fontId="10" fillId="0" borderId="61" xfId="0" applyNumberFormat="1" applyFont="1" applyFill="1" applyBorder="1" applyAlignment="1">
      <alignment horizontal="center"/>
    </xf>
    <xf numFmtId="49" fontId="10" fillId="0" borderId="60" xfId="0" applyNumberFormat="1" applyFont="1" applyFill="1" applyBorder="1" applyAlignment="1">
      <alignment horizontal="center"/>
    </xf>
    <xf numFmtId="0" fontId="8" fillId="0" borderId="62" xfId="0" applyFont="1" applyFill="1" applyBorder="1" applyAlignment="1">
      <alignment horizontal="center"/>
    </xf>
    <xf numFmtId="49" fontId="10" fillId="0" borderId="61" xfId="0" applyNumberFormat="1" applyFont="1" applyFill="1" applyBorder="1" applyAlignment="1">
      <alignment horizontal="left"/>
    </xf>
    <xf numFmtId="3" fontId="10" fillId="0" borderId="61" xfId="0" applyNumberFormat="1" applyFont="1" applyFill="1" applyBorder="1" applyAlignment="1">
      <alignment horizontal="left"/>
    </xf>
    <xf numFmtId="49" fontId="10" fillId="0" borderId="61" xfId="0" applyNumberFormat="1" applyFont="1" applyFill="1" applyBorder="1" applyAlignment="1">
      <alignment horizontal="right"/>
    </xf>
    <xf numFmtId="49" fontId="8" fillId="0" borderId="60" xfId="0" applyNumberFormat="1" applyFont="1" applyFill="1" applyBorder="1" applyAlignment="1">
      <alignment horizontal="left"/>
    </xf>
    <xf numFmtId="3" fontId="8" fillId="0" borderId="60" xfId="0" applyNumberFormat="1" applyFont="1" applyFill="1" applyBorder="1" applyAlignment="1">
      <alignment horizontal="left"/>
    </xf>
    <xf numFmtId="49" fontId="8" fillId="0" borderId="60" xfId="0" applyNumberFormat="1" applyFont="1" applyFill="1" applyBorder="1" applyAlignment="1">
      <alignment horizontal="right"/>
    </xf>
    <xf numFmtId="3" fontId="8" fillId="0" borderId="70" xfId="0" applyNumberFormat="1" applyFont="1" applyFill="1" applyBorder="1" applyAlignment="1">
      <alignment horizontal="right"/>
    </xf>
    <xf numFmtId="4" fontId="8" fillId="0" borderId="29" xfId="0" applyNumberFormat="1" applyFont="1" applyFill="1" applyBorder="1" applyAlignment="1">
      <alignment horizontal="right"/>
    </xf>
    <xf numFmtId="3" fontId="8" fillId="0" borderId="71" xfId="0" applyNumberFormat="1" applyFont="1" applyFill="1" applyBorder="1" applyAlignment="1">
      <alignment horizontal="left"/>
    </xf>
    <xf numFmtId="3" fontId="8" fillId="0" borderId="71" xfId="0" applyNumberFormat="1" applyFont="1" applyFill="1" applyBorder="1" applyAlignment="1">
      <alignment horizontal="right"/>
    </xf>
    <xf numFmtId="49" fontId="8" fillId="0" borderId="71" xfId="0" applyNumberFormat="1" applyFont="1" applyFill="1" applyBorder="1" applyAlignment="1">
      <alignment horizontal="right"/>
    </xf>
    <xf numFmtId="3" fontId="8" fillId="0" borderId="72" xfId="0" applyNumberFormat="1" applyFont="1" applyFill="1" applyBorder="1" applyAlignment="1">
      <alignment horizontal="right"/>
    </xf>
    <xf numFmtId="4" fontId="8" fillId="0" borderId="20" xfId="0" applyNumberFormat="1" applyFont="1" applyFill="1" applyBorder="1" applyAlignment="1">
      <alignment horizontal="right"/>
    </xf>
    <xf numFmtId="49" fontId="8" fillId="0" borderId="35" xfId="0" applyNumberFormat="1" applyFont="1" applyFill="1" applyBorder="1"/>
    <xf numFmtId="49" fontId="8" fillId="0" borderId="35" xfId="0" applyNumberFormat="1" applyFont="1" applyFill="1" applyBorder="1" applyAlignment="1">
      <alignment horizontal="right"/>
    </xf>
    <xf numFmtId="3" fontId="8" fillId="0" borderId="73" xfId="0" applyNumberFormat="1" applyFont="1" applyFill="1" applyBorder="1" applyAlignment="1">
      <alignment horizontal="right"/>
    </xf>
    <xf numFmtId="4" fontId="8" fillId="0" borderId="35" xfId="0" applyNumberFormat="1" applyFont="1" applyFill="1" applyBorder="1" applyAlignment="1">
      <alignment horizontal="right"/>
    </xf>
    <xf numFmtId="49" fontId="6" fillId="0" borderId="10" xfId="0" applyNumberFormat="1" applyFont="1" applyFill="1" applyBorder="1" applyAlignment="1">
      <alignment horizontal="left"/>
    </xf>
    <xf numFmtId="3" fontId="9" fillId="0" borderId="12" xfId="0" applyNumberFormat="1" applyFont="1" applyFill="1" applyBorder="1" applyAlignment="1">
      <alignment horizontal="left"/>
    </xf>
    <xf numFmtId="0" fontId="9" fillId="0" borderId="12" xfId="0" applyNumberFormat="1" applyFont="1" applyFill="1" applyBorder="1" applyAlignment="1">
      <alignment horizontal="right"/>
    </xf>
    <xf numFmtId="3" fontId="9" fillId="0" borderId="34" xfId="0" applyNumberFormat="1" applyFont="1" applyFill="1" applyBorder="1"/>
    <xf numFmtId="4" fontId="9" fillId="0" borderId="34" xfId="0" applyNumberFormat="1" applyFont="1" applyFill="1" applyBorder="1"/>
    <xf numFmtId="3" fontId="9" fillId="0" borderId="11" xfId="0" applyNumberFormat="1" applyFont="1" applyFill="1" applyBorder="1"/>
    <xf numFmtId="49" fontId="8" fillId="0" borderId="12" xfId="0" applyNumberFormat="1" applyFont="1" applyFill="1" applyBorder="1"/>
    <xf numFmtId="3" fontId="8" fillId="0" borderId="12" xfId="0" applyNumberFormat="1" applyFont="1" applyFill="1" applyBorder="1"/>
    <xf numFmtId="49" fontId="8" fillId="0" borderId="12" xfId="0" applyNumberFormat="1" applyFont="1" applyFill="1" applyBorder="1" applyAlignment="1">
      <alignment horizontal="right"/>
    </xf>
    <xf numFmtId="0" fontId="8" fillId="0" borderId="62" xfId="0" applyFont="1" applyFill="1" applyBorder="1"/>
    <xf numFmtId="3" fontId="8" fillId="0" borderId="62" xfId="0" applyNumberFormat="1" applyFont="1" applyFill="1" applyBorder="1" applyAlignment="1">
      <alignment horizontal="right"/>
    </xf>
    <xf numFmtId="3" fontId="8" fillId="0" borderId="62" xfId="0" applyNumberFormat="1" applyFont="1" applyFill="1" applyBorder="1"/>
    <xf numFmtId="0" fontId="8" fillId="0" borderId="71" xfId="0" applyFont="1" applyFill="1" applyBorder="1" applyAlignment="1">
      <alignment horizontal="center"/>
    </xf>
    <xf numFmtId="4" fontId="8" fillId="0" borderId="20" xfId="0" applyNumberFormat="1" applyFont="1" applyFill="1" applyBorder="1"/>
    <xf numFmtId="3" fontId="6" fillId="0" borderId="61" xfId="0" applyNumberFormat="1" applyFont="1" applyFill="1" applyBorder="1" applyAlignment="1">
      <alignment horizontal="right"/>
    </xf>
    <xf numFmtId="3" fontId="6" fillId="0" borderId="26" xfId="0" applyNumberFormat="1" applyFont="1" applyFill="1" applyBorder="1"/>
    <xf numFmtId="3" fontId="6" fillId="0" borderId="68" xfId="0" applyNumberFormat="1" applyFont="1" applyFill="1" applyBorder="1" applyAlignment="1">
      <alignment horizontal="right"/>
    </xf>
    <xf numFmtId="3" fontId="6" fillId="0" borderId="29" xfId="0" applyNumberFormat="1" applyFont="1" applyFill="1" applyBorder="1"/>
    <xf numFmtId="4" fontId="6" fillId="0" borderId="28" xfId="0" applyNumberFormat="1" applyFont="1" applyFill="1" applyBorder="1"/>
    <xf numFmtId="3" fontId="6" fillId="0" borderId="28" xfId="0" applyNumberFormat="1" applyFont="1" applyFill="1" applyBorder="1"/>
    <xf numFmtId="0" fontId="8" fillId="0" borderId="68" xfId="0" applyFont="1" applyFill="1" applyBorder="1" applyAlignment="1">
      <alignment horizontal="center"/>
    </xf>
    <xf numFmtId="4" fontId="8" fillId="0" borderId="38" xfId="0" applyNumberFormat="1" applyFont="1" applyFill="1" applyBorder="1"/>
    <xf numFmtId="0" fontId="8" fillId="0" borderId="19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3" fontId="6" fillId="0" borderId="27" xfId="0" applyNumberFormat="1" applyFont="1" applyFill="1" applyBorder="1"/>
    <xf numFmtId="3" fontId="12" fillId="0" borderId="26" xfId="0" applyNumberFormat="1" applyFont="1" applyBorder="1"/>
    <xf numFmtId="3" fontId="12" fillId="0" borderId="67" xfId="0" applyNumberFormat="1" applyFont="1" applyBorder="1"/>
    <xf numFmtId="0" fontId="7" fillId="0" borderId="0" xfId="0" applyFont="1"/>
    <xf numFmtId="49" fontId="2" fillId="0" borderId="74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73" xfId="0" applyNumberFormat="1" applyFont="1" applyFill="1" applyBorder="1" applyAlignment="1">
      <alignment horizontal="center"/>
    </xf>
    <xf numFmtId="49" fontId="2" fillId="0" borderId="61" xfId="0" applyNumberFormat="1" applyFont="1" applyFill="1" applyBorder="1" applyAlignment="1">
      <alignment horizontal="center"/>
    </xf>
    <xf numFmtId="3" fontId="8" fillId="0" borderId="61" xfId="0" applyNumberFormat="1" applyFont="1" applyFill="1" applyBorder="1"/>
    <xf numFmtId="49" fontId="2" fillId="0" borderId="68" xfId="0" applyNumberFormat="1" applyFont="1" applyFill="1" applyBorder="1" applyAlignment="1">
      <alignment horizontal="center"/>
    </xf>
    <xf numFmtId="3" fontId="8" fillId="0" borderId="68" xfId="0" applyNumberFormat="1" applyFont="1" applyFill="1" applyBorder="1"/>
    <xf numFmtId="0" fontId="8" fillId="0" borderId="68" xfId="0" applyFont="1" applyFill="1" applyBorder="1"/>
    <xf numFmtId="49" fontId="2" fillId="0" borderId="60" xfId="0" applyNumberFormat="1" applyFont="1" applyFill="1" applyBorder="1" applyAlignment="1">
      <alignment horizontal="center"/>
    </xf>
    <xf numFmtId="49" fontId="2" fillId="0" borderId="31" xfId="0" applyNumberFormat="1" applyFont="1" applyFill="1" applyBorder="1" applyAlignment="1">
      <alignment horizontal="center"/>
    </xf>
    <xf numFmtId="49" fontId="2" fillId="0" borderId="38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4" fontId="12" fillId="0" borderId="20" xfId="0" applyNumberFormat="1" applyFont="1" applyFill="1" applyBorder="1"/>
    <xf numFmtId="3" fontId="12" fillId="0" borderId="15" xfId="0" applyNumberFormat="1" applyFont="1" applyFill="1" applyBorder="1"/>
    <xf numFmtId="4" fontId="12" fillId="0" borderId="15" xfId="0" applyNumberFormat="1" applyFont="1" applyFill="1" applyBorder="1"/>
    <xf numFmtId="4" fontId="12" fillId="0" borderId="31" xfId="0" applyNumberFormat="1" applyFont="1" applyFill="1" applyBorder="1"/>
    <xf numFmtId="4" fontId="12" fillId="0" borderId="32" xfId="0" applyNumberFormat="1" applyFont="1" applyFill="1" applyBorder="1"/>
    <xf numFmtId="3" fontId="3" fillId="0" borderId="24" xfId="0" applyNumberFormat="1" applyFont="1" applyBorder="1"/>
    <xf numFmtId="0" fontId="8" fillId="0" borderId="29" xfId="0" applyFont="1" applyFill="1" applyBorder="1" applyAlignment="1">
      <alignment horizontal="center"/>
    </xf>
    <xf numFmtId="3" fontId="9" fillId="0" borderId="35" xfId="0" applyNumberFormat="1" applyFont="1" applyFill="1" applyBorder="1"/>
    <xf numFmtId="3" fontId="9" fillId="0" borderId="12" xfId="0" applyNumberFormat="1" applyFont="1" applyFill="1" applyBorder="1" applyAlignment="1">
      <alignment horizontal="right"/>
    </xf>
    <xf numFmtId="4" fontId="9" fillId="0" borderId="35" xfId="0" applyNumberFormat="1" applyFont="1" applyFill="1" applyBorder="1"/>
    <xf numFmtId="0" fontId="12" fillId="0" borderId="62" xfId="0" applyFont="1" applyFill="1" applyBorder="1" applyAlignment="1">
      <alignment horizontal="center"/>
    </xf>
    <xf numFmtId="4" fontId="8" fillId="0" borderId="34" xfId="0" applyNumberFormat="1" applyFont="1" applyFill="1" applyBorder="1"/>
    <xf numFmtId="3" fontId="6" fillId="0" borderId="12" xfId="0" applyNumberFormat="1" applyFont="1" applyFill="1" applyBorder="1" applyAlignment="1">
      <alignment horizontal="right" vertical="center" wrapText="1"/>
    </xf>
    <xf numFmtId="3" fontId="7" fillId="0" borderId="24" xfId="0" applyNumberFormat="1" applyFont="1" applyFill="1" applyBorder="1" applyAlignment="1">
      <alignment vertical="center" wrapText="1"/>
    </xf>
    <xf numFmtId="4" fontId="7" fillId="0" borderId="24" xfId="0" applyNumberFormat="1" applyFont="1" applyFill="1" applyBorder="1" applyAlignment="1">
      <alignment vertical="center" wrapText="1"/>
    </xf>
    <xf numFmtId="3" fontId="2" fillId="0" borderId="19" xfId="0" applyNumberFormat="1" applyFont="1" applyFill="1" applyBorder="1" applyAlignment="1">
      <alignment horizontal="right" vertical="center" wrapText="1"/>
    </xf>
    <xf numFmtId="3" fontId="3" fillId="0" borderId="24" xfId="0" applyNumberFormat="1" applyFont="1" applyFill="1" applyBorder="1" applyAlignment="1">
      <alignment vertical="center" wrapText="1"/>
    </xf>
    <xf numFmtId="4" fontId="3" fillId="0" borderId="24" xfId="0" applyNumberFormat="1" applyFont="1" applyFill="1" applyBorder="1" applyAlignment="1">
      <alignment vertical="center" wrapText="1"/>
    </xf>
    <xf numFmtId="3" fontId="12" fillId="0" borderId="26" xfId="0" applyNumberFormat="1" applyFont="1" applyFill="1" applyBorder="1" applyAlignment="1">
      <alignment vertical="center" wrapText="1"/>
    </xf>
    <xf numFmtId="4" fontId="12" fillId="0" borderId="26" xfId="0" applyNumberFormat="1" applyFont="1" applyFill="1" applyBorder="1" applyAlignment="1">
      <alignment vertical="center" wrapText="1"/>
    </xf>
    <xf numFmtId="3" fontId="12" fillId="0" borderId="27" xfId="0" applyNumberFormat="1" applyFont="1" applyFill="1" applyBorder="1" applyAlignment="1">
      <alignment vertical="center" wrapText="1"/>
    </xf>
    <xf numFmtId="4" fontId="12" fillId="0" borderId="27" xfId="0" applyNumberFormat="1" applyFont="1" applyFill="1" applyBorder="1" applyAlignment="1">
      <alignment vertical="center" wrapText="1"/>
    </xf>
    <xf numFmtId="3" fontId="12" fillId="0" borderId="31" xfId="0" applyNumberFormat="1" applyFont="1" applyFill="1" applyBorder="1" applyAlignment="1">
      <alignment vertical="center" wrapText="1"/>
    </xf>
    <xf numFmtId="4" fontId="12" fillId="0" borderId="32" xfId="0" applyNumberFormat="1" applyFont="1" applyFill="1" applyBorder="1" applyAlignment="1">
      <alignment vertical="center" wrapText="1"/>
    </xf>
    <xf numFmtId="3" fontId="12" fillId="0" borderId="32" xfId="0" applyNumberFormat="1" applyFont="1" applyFill="1" applyBorder="1" applyAlignment="1">
      <alignment vertical="center" wrapText="1"/>
    </xf>
    <xf numFmtId="3" fontId="12" fillId="0" borderId="35" xfId="0" applyNumberFormat="1" applyFont="1" applyFill="1" applyBorder="1" applyAlignment="1">
      <alignment vertical="center" wrapText="1"/>
    </xf>
    <xf numFmtId="4" fontId="12" fillId="0" borderId="36" xfId="0" applyNumberFormat="1" applyFont="1" applyFill="1" applyBorder="1" applyAlignment="1">
      <alignment vertical="center" wrapText="1"/>
    </xf>
    <xf numFmtId="3" fontId="12" fillId="0" borderId="36" xfId="0" applyNumberFormat="1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center"/>
    </xf>
    <xf numFmtId="0" fontId="12" fillId="0" borderId="31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center"/>
    </xf>
    <xf numFmtId="3" fontId="8" fillId="0" borderId="71" xfId="0" applyNumberFormat="1" applyFont="1" applyFill="1" applyBorder="1"/>
    <xf numFmtId="0" fontId="8" fillId="0" borderId="71" xfId="0" applyFont="1" applyFill="1" applyBorder="1"/>
    <xf numFmtId="0" fontId="12" fillId="0" borderId="76" xfId="0" applyFont="1" applyFill="1" applyBorder="1" applyAlignment="1">
      <alignment horizontal="center"/>
    </xf>
    <xf numFmtId="0" fontId="8" fillId="0" borderId="77" xfId="0" applyFont="1" applyFill="1" applyBorder="1"/>
    <xf numFmtId="3" fontId="8" fillId="0" borderId="77" xfId="0" applyNumberFormat="1" applyFont="1" applyFill="1" applyBorder="1"/>
    <xf numFmtId="3" fontId="8" fillId="0" borderId="8" xfId="0" applyNumberFormat="1" applyFont="1" applyFill="1" applyBorder="1"/>
    <xf numFmtId="4" fontId="8" fillId="0" borderId="8" xfId="0" applyNumberFormat="1" applyFont="1" applyFill="1" applyBorder="1"/>
    <xf numFmtId="0" fontId="5" fillId="0" borderId="53" xfId="0" applyFont="1" applyFill="1" applyBorder="1"/>
    <xf numFmtId="4" fontId="0" fillId="0" borderId="0" xfId="0" applyNumberFormat="1"/>
    <xf numFmtId="3" fontId="0" fillId="0" borderId="0" xfId="0" applyNumberFormat="1" applyFont="1"/>
    <xf numFmtId="0" fontId="5" fillId="0" borderId="79" xfId="0" applyFont="1" applyFill="1" applyBorder="1"/>
    <xf numFmtId="3" fontId="5" fillId="0" borderId="34" xfId="0" applyNumberFormat="1" applyFont="1" applyFill="1" applyBorder="1" applyAlignment="1">
      <alignment horizontal="right"/>
    </xf>
    <xf numFmtId="4" fontId="5" fillId="0" borderId="34" xfId="0" applyNumberFormat="1" applyFont="1" applyFill="1" applyBorder="1" applyAlignment="1">
      <alignment horizontal="right"/>
    </xf>
    <xf numFmtId="3" fontId="5" fillId="0" borderId="41" xfId="0" applyNumberFormat="1" applyFont="1" applyFill="1" applyBorder="1" applyAlignment="1">
      <alignment horizontal="right"/>
    </xf>
    <xf numFmtId="0" fontId="6" fillId="0" borderId="80" xfId="0" applyFont="1" applyFill="1" applyBorder="1"/>
    <xf numFmtId="0" fontId="2" fillId="0" borderId="46" xfId="0" applyFont="1" applyFill="1" applyBorder="1" applyAlignment="1">
      <alignment horizontal="center"/>
    </xf>
    <xf numFmtId="0" fontId="2" fillId="0" borderId="29" xfId="0" applyFont="1" applyFill="1" applyBorder="1"/>
    <xf numFmtId="0" fontId="2" fillId="0" borderId="28" xfId="0" applyFont="1" applyFill="1" applyBorder="1"/>
    <xf numFmtId="0" fontId="2" fillId="0" borderId="15" xfId="0" applyFont="1" applyFill="1" applyBorder="1"/>
    <xf numFmtId="0" fontId="10" fillId="0" borderId="15" xfId="0" applyFont="1" applyFill="1" applyBorder="1"/>
    <xf numFmtId="3" fontId="10" fillId="0" borderId="15" xfId="0" applyNumberFormat="1" applyFont="1" applyFill="1" applyBorder="1"/>
    <xf numFmtId="0" fontId="2" fillId="0" borderId="24" xfId="0" applyFont="1" applyFill="1" applyBorder="1" applyAlignment="1">
      <alignment horizontal="center"/>
    </xf>
    <xf numFmtId="0" fontId="8" fillId="0" borderId="28" xfId="0" applyFont="1" applyBorder="1"/>
    <xf numFmtId="3" fontId="8" fillId="0" borderId="28" xfId="0" applyNumberFormat="1" applyFont="1" applyBorder="1"/>
    <xf numFmtId="4" fontId="8" fillId="0" borderId="28" xfId="0" applyNumberFormat="1" applyFont="1" applyBorder="1"/>
    <xf numFmtId="0" fontId="12" fillId="0" borderId="31" xfId="0" applyFont="1" applyFill="1" applyBorder="1"/>
    <xf numFmtId="0" fontId="12" fillId="0" borderId="32" xfId="0" applyFont="1" applyFill="1" applyBorder="1"/>
    <xf numFmtId="3" fontId="12" fillId="0" borderId="28" xfId="0" applyNumberFormat="1" applyFont="1" applyFill="1" applyBorder="1"/>
    <xf numFmtId="4" fontId="12" fillId="0" borderId="28" xfId="0" applyNumberFormat="1" applyFont="1" applyFill="1" applyBorder="1"/>
    <xf numFmtId="3" fontId="12" fillId="0" borderId="29" xfId="0" applyNumberFormat="1" applyFont="1" applyFill="1" applyBorder="1"/>
    <xf numFmtId="4" fontId="12" fillId="0" borderId="29" xfId="0" applyNumberFormat="1" applyFont="1" applyFill="1" applyBorder="1"/>
    <xf numFmtId="3" fontId="12" fillId="0" borderId="30" xfId="0" applyNumberFormat="1" applyFont="1" applyFill="1" applyBorder="1"/>
    <xf numFmtId="0" fontId="8" fillId="0" borderId="35" xfId="0" applyFont="1" applyFill="1" applyBorder="1" applyAlignment="1">
      <alignment horizontal="left"/>
    </xf>
    <xf numFmtId="0" fontId="5" fillId="0" borderId="81" xfId="0" applyFont="1" applyFill="1" applyBorder="1" applyAlignment="1">
      <alignment horizontal="center"/>
    </xf>
    <xf numFmtId="3" fontId="5" fillId="0" borderId="18" xfId="0" applyNumberFormat="1" applyFont="1" applyFill="1" applyBorder="1"/>
    <xf numFmtId="4" fontId="5" fillId="0" borderId="18" xfId="0" applyNumberFormat="1" applyFont="1" applyFill="1" applyBorder="1"/>
    <xf numFmtId="3" fontId="5" fillId="0" borderId="24" xfId="0" applyNumberFormat="1" applyFont="1" applyFill="1" applyBorder="1"/>
    <xf numFmtId="4" fontId="5" fillId="0" borderId="24" xfId="0" applyNumberFormat="1" applyFont="1" applyFill="1" applyBorder="1"/>
    <xf numFmtId="3" fontId="5" fillId="0" borderId="21" xfId="0" applyNumberFormat="1" applyFont="1" applyFill="1" applyBorder="1"/>
    <xf numFmtId="3" fontId="11" fillId="0" borderId="46" xfId="0" applyNumberFormat="1" applyFont="1" applyFill="1" applyBorder="1"/>
    <xf numFmtId="4" fontId="11" fillId="0" borderId="46" xfId="0" applyNumberFormat="1" applyFont="1" applyFill="1" applyBorder="1"/>
    <xf numFmtId="3" fontId="11" fillId="0" borderId="23" xfId="0" applyNumberFormat="1" applyFont="1" applyFill="1" applyBorder="1"/>
    <xf numFmtId="4" fontId="11" fillId="0" borderId="23" xfId="0" applyNumberFormat="1" applyFont="1" applyFill="1" applyBorder="1"/>
    <xf numFmtId="3" fontId="11" fillId="0" borderId="47" xfId="0" applyNumberFormat="1" applyFont="1" applyFill="1" applyBorder="1"/>
    <xf numFmtId="0" fontId="12" fillId="0" borderId="20" xfId="0" applyFont="1" applyFill="1" applyBorder="1"/>
    <xf numFmtId="0" fontId="12" fillId="0" borderId="15" xfId="0" applyFont="1" applyFill="1" applyBorder="1"/>
    <xf numFmtId="4" fontId="8" fillId="0" borderId="33" xfId="0" applyNumberFormat="1" applyFont="1" applyFill="1" applyBorder="1"/>
    <xf numFmtId="0" fontId="6" fillId="0" borderId="40" xfId="0" applyFont="1" applyFill="1" applyBorder="1"/>
    <xf numFmtId="0" fontId="6" fillId="0" borderId="24" xfId="0" applyFont="1" applyFill="1" applyBorder="1" applyAlignment="1">
      <alignment horizontal="right"/>
    </xf>
    <xf numFmtId="3" fontId="6" fillId="0" borderId="45" xfId="0" applyNumberFormat="1" applyFont="1" applyFill="1" applyBorder="1" applyAlignment="1">
      <alignment horizontal="right"/>
    </xf>
    <xf numFmtId="4" fontId="6" fillId="0" borderId="24" xfId="0" applyNumberFormat="1" applyFont="1" applyFill="1" applyBorder="1" applyAlignment="1">
      <alignment horizontal="right"/>
    </xf>
    <xf numFmtId="3" fontId="7" fillId="0" borderId="24" xfId="0" applyNumberFormat="1" applyFont="1" applyFill="1" applyBorder="1"/>
    <xf numFmtId="4" fontId="7" fillId="0" borderId="24" xfId="0" applyNumberFormat="1" applyFont="1" applyFill="1" applyBorder="1"/>
    <xf numFmtId="3" fontId="7" fillId="0" borderId="21" xfId="0" applyNumberFormat="1" applyFont="1" applyFill="1" applyBorder="1"/>
    <xf numFmtId="4" fontId="2" fillId="0" borderId="21" xfId="0" applyNumberFormat="1" applyFont="1" applyFill="1" applyBorder="1"/>
    <xf numFmtId="4" fontId="8" fillId="0" borderId="30" xfId="0" applyNumberFormat="1" applyFont="1" applyFill="1" applyBorder="1"/>
    <xf numFmtId="0" fontId="5" fillId="0" borderId="82" xfId="0" applyFont="1" applyFill="1" applyBorder="1"/>
    <xf numFmtId="0" fontId="5" fillId="0" borderId="54" xfId="0" applyFont="1" applyFill="1" applyBorder="1" applyAlignment="1">
      <alignment horizontal="center"/>
    </xf>
    <xf numFmtId="3" fontId="5" fillId="0" borderId="55" xfId="0" applyNumberFormat="1" applyFont="1" applyFill="1" applyBorder="1"/>
    <xf numFmtId="4" fontId="0" fillId="0" borderId="0" xfId="0" applyNumberFormat="1" applyAlignment="1"/>
    <xf numFmtId="3" fontId="6" fillId="0" borderId="34" xfId="0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horizontal="right"/>
    </xf>
    <xf numFmtId="4" fontId="6" fillId="0" borderId="34" xfId="0" applyNumberFormat="1" applyFont="1" applyFill="1" applyBorder="1" applyAlignment="1">
      <alignment horizontal="right"/>
    </xf>
    <xf numFmtId="0" fontId="6" fillId="0" borderId="41" xfId="0" applyFont="1" applyFill="1" applyBorder="1" applyAlignment="1">
      <alignment horizontal="right"/>
    </xf>
    <xf numFmtId="49" fontId="2" fillId="0" borderId="25" xfId="0" applyNumberFormat="1" applyFont="1" applyFill="1" applyBorder="1" applyAlignment="1"/>
    <xf numFmtId="3" fontId="8" fillId="0" borderId="67" xfId="0" applyNumberFormat="1" applyFont="1" applyFill="1" applyBorder="1"/>
    <xf numFmtId="3" fontId="17" fillId="0" borderId="29" xfId="0" applyNumberFormat="1" applyFont="1" applyFill="1" applyBorder="1"/>
    <xf numFmtId="49" fontId="6" fillId="0" borderId="40" xfId="0" applyNumberFormat="1" applyFont="1" applyFill="1" applyBorder="1" applyAlignment="1"/>
    <xf numFmtId="49" fontId="2" fillId="0" borderId="20" xfId="0" applyNumberFormat="1" applyFont="1" applyFill="1" applyBorder="1" applyAlignment="1"/>
    <xf numFmtId="0" fontId="8" fillId="0" borderId="32" xfId="0" applyFont="1" applyFill="1" applyBorder="1" applyAlignment="1">
      <alignment horizontal="right"/>
    </xf>
    <xf numFmtId="3" fontId="8" fillId="0" borderId="32" xfId="0" applyNumberFormat="1" applyFont="1" applyFill="1" applyBorder="1" applyAlignment="1">
      <alignment horizontal="right"/>
    </xf>
    <xf numFmtId="0" fontId="8" fillId="0" borderId="37" xfId="0" applyFont="1" applyFill="1" applyBorder="1" applyAlignment="1">
      <alignment horizontal="right"/>
    </xf>
    <xf numFmtId="3" fontId="8" fillId="0" borderId="37" xfId="0" applyNumberFormat="1" applyFont="1" applyFill="1" applyBorder="1" applyAlignment="1">
      <alignment horizontal="right"/>
    </xf>
    <xf numFmtId="49" fontId="11" fillId="0" borderId="40" xfId="0" applyNumberFormat="1" applyFont="1" applyFill="1" applyBorder="1" applyAlignment="1"/>
    <xf numFmtId="3" fontId="7" fillId="0" borderId="18" xfId="0" applyNumberFormat="1" applyFont="1" applyFill="1" applyBorder="1" applyAlignment="1">
      <alignment horizontal="right"/>
    </xf>
    <xf numFmtId="49" fontId="2" fillId="0" borderId="22" xfId="0" applyNumberFormat="1" applyFont="1" applyFill="1" applyBorder="1" applyAlignment="1"/>
    <xf numFmtId="49" fontId="2" fillId="0" borderId="23" xfId="0" applyNumberFormat="1" applyFont="1" applyFill="1" applyBorder="1" applyAlignment="1"/>
    <xf numFmtId="0" fontId="8" fillId="0" borderId="27" xfId="0" applyFont="1" applyFill="1" applyBorder="1" applyAlignment="1">
      <alignment horizontal="right"/>
    </xf>
    <xf numFmtId="3" fontId="8" fillId="0" borderId="27" xfId="0" applyNumberFormat="1" applyFont="1" applyFill="1" applyBorder="1" applyAlignment="1">
      <alignment horizontal="right"/>
    </xf>
    <xf numFmtId="0" fontId="8" fillId="0" borderId="28" xfId="0" applyFont="1" applyFill="1" applyBorder="1" applyAlignment="1">
      <alignment horizontal="right"/>
    </xf>
    <xf numFmtId="3" fontId="8" fillId="0" borderId="28" xfId="0" applyNumberFormat="1" applyFont="1" applyFill="1" applyBorder="1" applyAlignment="1">
      <alignment horizontal="right"/>
    </xf>
    <xf numFmtId="49" fontId="2" fillId="0" borderId="10" xfId="0" applyNumberFormat="1" applyFont="1" applyFill="1" applyBorder="1" applyAlignment="1"/>
    <xf numFmtId="49" fontId="2" fillId="0" borderId="34" xfId="0" applyNumberFormat="1" applyFont="1" applyFill="1" applyBorder="1" applyAlignment="1"/>
    <xf numFmtId="0" fontId="8" fillId="0" borderId="15" xfId="0" applyFont="1" applyFill="1" applyBorder="1" applyAlignment="1">
      <alignment horizontal="right"/>
    </xf>
    <xf numFmtId="3" fontId="8" fillId="0" borderId="15" xfId="0" applyNumberFormat="1" applyFont="1" applyFill="1" applyBorder="1" applyAlignment="1">
      <alignment horizontal="right"/>
    </xf>
    <xf numFmtId="49" fontId="6" fillId="0" borderId="10" xfId="0" applyNumberFormat="1" applyFont="1" applyFill="1" applyBorder="1" applyAlignment="1"/>
    <xf numFmtId="3" fontId="6" fillId="0" borderId="18" xfId="0" applyNumberFormat="1" applyFont="1" applyFill="1" applyBorder="1" applyAlignment="1">
      <alignment horizontal="left"/>
    </xf>
    <xf numFmtId="0" fontId="6" fillId="0" borderId="18" xfId="0" applyFont="1" applyFill="1" applyBorder="1" applyAlignment="1">
      <alignment horizontal="right"/>
    </xf>
    <xf numFmtId="3" fontId="6" fillId="0" borderId="18" xfId="0" applyNumberFormat="1" applyFont="1" applyFill="1" applyBorder="1" applyAlignment="1">
      <alignment horizontal="right"/>
    </xf>
    <xf numFmtId="0" fontId="10" fillId="0" borderId="26" xfId="0" applyFont="1" applyFill="1" applyBorder="1" applyAlignment="1">
      <alignment horizontal="left"/>
    </xf>
    <xf numFmtId="3" fontId="10" fillId="0" borderId="26" xfId="0" applyNumberFormat="1" applyFont="1" applyFill="1" applyBorder="1" applyAlignment="1">
      <alignment horizontal="left"/>
    </xf>
    <xf numFmtId="0" fontId="6" fillId="0" borderId="26" xfId="0" applyFont="1" applyFill="1" applyBorder="1" applyAlignment="1">
      <alignment horizontal="right"/>
    </xf>
    <xf numFmtId="3" fontId="6" fillId="0" borderId="26" xfId="0" applyNumberFormat="1" applyFont="1" applyFill="1" applyBorder="1" applyAlignment="1">
      <alignment horizontal="right"/>
    </xf>
    <xf numFmtId="3" fontId="18" fillId="0" borderId="26" xfId="0" applyNumberFormat="1" applyFont="1" applyFill="1" applyBorder="1"/>
    <xf numFmtId="3" fontId="18" fillId="0" borderId="67" xfId="0" applyNumberFormat="1" applyFont="1" applyFill="1" applyBorder="1"/>
    <xf numFmtId="0" fontId="10" fillId="0" borderId="29" xfId="0" applyFont="1" applyFill="1" applyBorder="1" applyAlignment="1">
      <alignment horizontal="left"/>
    </xf>
    <xf numFmtId="3" fontId="10" fillId="0" borderId="29" xfId="0" applyNumberFormat="1" applyFont="1" applyFill="1" applyBorder="1" applyAlignment="1">
      <alignment horizontal="left"/>
    </xf>
    <xf numFmtId="0" fontId="6" fillId="0" borderId="29" xfId="0" applyFont="1" applyFill="1" applyBorder="1" applyAlignment="1">
      <alignment horizontal="right"/>
    </xf>
    <xf numFmtId="3" fontId="6" fillId="0" borderId="29" xfId="0" applyNumberFormat="1" applyFont="1" applyFill="1" applyBorder="1" applyAlignment="1">
      <alignment horizontal="right"/>
    </xf>
    <xf numFmtId="3" fontId="18" fillId="0" borderId="29" xfId="0" applyNumberFormat="1" applyFont="1" applyFill="1" applyBorder="1"/>
    <xf numFmtId="3" fontId="18" fillId="0" borderId="30" xfId="0" applyNumberFormat="1" applyFont="1" applyFill="1" applyBorder="1"/>
    <xf numFmtId="3" fontId="19" fillId="0" borderId="29" xfId="0" applyNumberFormat="1" applyFont="1" applyFill="1" applyBorder="1"/>
    <xf numFmtId="4" fontId="19" fillId="0" borderId="29" xfId="0" applyNumberFormat="1" applyFont="1" applyFill="1" applyBorder="1"/>
    <xf numFmtId="3" fontId="19" fillId="0" borderId="30" xfId="0" applyNumberFormat="1" applyFont="1" applyFill="1" applyBorder="1"/>
    <xf numFmtId="0" fontId="10" fillId="0" borderId="31" xfId="0" applyFont="1" applyFill="1" applyBorder="1" applyAlignment="1">
      <alignment horizontal="left"/>
    </xf>
    <xf numFmtId="3" fontId="10" fillId="0" borderId="31" xfId="0" applyNumberFormat="1" applyFont="1" applyFill="1" applyBorder="1" applyAlignment="1">
      <alignment horizontal="left"/>
    </xf>
    <xf numFmtId="0" fontId="6" fillId="0" borderId="31" xfId="0" applyFont="1" applyFill="1" applyBorder="1" applyAlignment="1">
      <alignment horizontal="right"/>
    </xf>
    <xf numFmtId="3" fontId="6" fillId="0" borderId="31" xfId="0" applyNumberFormat="1" applyFont="1" applyFill="1" applyBorder="1" applyAlignment="1">
      <alignment horizontal="right"/>
    </xf>
    <xf numFmtId="3" fontId="6" fillId="0" borderId="31" xfId="0" applyNumberFormat="1" applyFont="1" applyFill="1" applyBorder="1"/>
    <xf numFmtId="3" fontId="9" fillId="0" borderId="31" xfId="0" applyNumberFormat="1" applyFont="1" applyFill="1" applyBorder="1"/>
    <xf numFmtId="3" fontId="6" fillId="0" borderId="33" xfId="0" applyNumberFormat="1" applyFont="1" applyFill="1" applyBorder="1"/>
    <xf numFmtId="0" fontId="8" fillId="0" borderId="36" xfId="0" applyFont="1" applyFill="1" applyBorder="1" applyAlignment="1">
      <alignment horizontal="right"/>
    </xf>
    <xf numFmtId="3" fontId="8" fillId="0" borderId="36" xfId="0" applyNumberFormat="1" applyFont="1" applyFill="1" applyBorder="1" applyAlignment="1">
      <alignment horizontal="right"/>
    </xf>
    <xf numFmtId="3" fontId="8" fillId="0" borderId="41" xfId="0" applyNumberFormat="1" applyFont="1" applyFill="1" applyBorder="1"/>
    <xf numFmtId="3" fontId="20" fillId="0" borderId="27" xfId="0" applyNumberFormat="1" applyFont="1" applyFill="1" applyBorder="1"/>
    <xf numFmtId="4" fontId="20" fillId="0" borderId="27" xfId="0" applyNumberFormat="1" applyFont="1" applyFill="1" applyBorder="1"/>
    <xf numFmtId="3" fontId="20" fillId="0" borderId="26" xfId="0" applyNumberFormat="1" applyFont="1" applyFill="1" applyBorder="1"/>
    <xf numFmtId="4" fontId="20" fillId="0" borderId="26" xfId="0" applyNumberFormat="1" applyFont="1" applyFill="1" applyBorder="1"/>
    <xf numFmtId="3" fontId="20" fillId="0" borderId="67" xfId="0" applyNumberFormat="1" applyFont="1" applyFill="1" applyBorder="1"/>
    <xf numFmtId="3" fontId="20" fillId="0" borderId="15" xfId="0" applyNumberFormat="1" applyFont="1" applyFill="1" applyBorder="1"/>
    <xf numFmtId="3" fontId="20" fillId="0" borderId="32" xfId="0" applyNumberFormat="1" applyFont="1" applyFill="1" applyBorder="1"/>
    <xf numFmtId="4" fontId="20" fillId="0" borderId="32" xfId="0" applyNumberFormat="1" applyFont="1" applyFill="1" applyBorder="1"/>
    <xf numFmtId="3" fontId="20" fillId="0" borderId="31" xfId="0" applyNumberFormat="1" applyFont="1" applyFill="1" applyBorder="1"/>
    <xf numFmtId="4" fontId="20" fillId="0" borderId="31" xfId="0" applyNumberFormat="1" applyFont="1" applyFill="1" applyBorder="1"/>
    <xf numFmtId="3" fontId="20" fillId="0" borderId="33" xfId="0" applyNumberFormat="1" applyFont="1" applyFill="1" applyBorder="1"/>
    <xf numFmtId="0" fontId="8" fillId="0" borderId="75" xfId="0" applyFont="1" applyFill="1" applyBorder="1"/>
    <xf numFmtId="3" fontId="8" fillId="0" borderId="84" xfId="0" applyNumberFormat="1" applyFont="1" applyFill="1" applyBorder="1"/>
    <xf numFmtId="0" fontId="8" fillId="0" borderId="84" xfId="0" applyFont="1" applyFill="1" applyBorder="1"/>
    <xf numFmtId="0" fontId="8" fillId="0" borderId="84" xfId="0" applyFont="1" applyFill="1" applyBorder="1" applyAlignment="1">
      <alignment horizontal="right"/>
    </xf>
    <xf numFmtId="3" fontId="8" fillId="0" borderId="84" xfId="0" applyNumberFormat="1" applyFont="1" applyFill="1" applyBorder="1" applyAlignment="1">
      <alignment horizontal="right"/>
    </xf>
    <xf numFmtId="3" fontId="8" fillId="0" borderId="70" xfId="0" applyNumberFormat="1" applyFont="1" applyFill="1" applyBorder="1"/>
    <xf numFmtId="0" fontId="8" fillId="0" borderId="70" xfId="0" applyFont="1" applyFill="1" applyBorder="1"/>
    <xf numFmtId="0" fontId="8" fillId="0" borderId="70" xfId="0" applyFont="1" applyFill="1" applyBorder="1" applyAlignment="1">
      <alignment horizontal="right"/>
    </xf>
    <xf numFmtId="0" fontId="12" fillId="0" borderId="60" xfId="0" applyFont="1" applyFill="1" applyBorder="1"/>
    <xf numFmtId="3" fontId="12" fillId="0" borderId="72" xfId="0" applyNumberFormat="1" applyFont="1" applyFill="1" applyBorder="1"/>
    <xf numFmtId="0" fontId="12" fillId="0" borderId="72" xfId="0" applyFont="1" applyFill="1" applyBorder="1"/>
    <xf numFmtId="0" fontId="12" fillId="0" borderId="72" xfId="0" applyFont="1" applyFill="1" applyBorder="1" applyAlignment="1">
      <alignment horizontal="right"/>
    </xf>
    <xf numFmtId="3" fontId="12" fillId="0" borderId="72" xfId="0" applyNumberFormat="1" applyFont="1" applyFill="1" applyBorder="1" applyAlignment="1">
      <alignment horizontal="right"/>
    </xf>
    <xf numFmtId="3" fontId="8" fillId="0" borderId="72" xfId="0" applyNumberFormat="1" applyFont="1" applyFill="1" applyBorder="1"/>
    <xf numFmtId="0" fontId="8" fillId="0" borderId="72" xfId="0" applyFont="1" applyFill="1" applyBorder="1"/>
    <xf numFmtId="0" fontId="8" fillId="0" borderId="72" xfId="0" applyFont="1" applyFill="1" applyBorder="1" applyAlignment="1">
      <alignment horizontal="right"/>
    </xf>
    <xf numFmtId="3" fontId="6" fillId="0" borderId="37" xfId="0" applyNumberFormat="1" applyFont="1" applyFill="1" applyBorder="1"/>
    <xf numFmtId="0" fontId="6" fillId="0" borderId="37" xfId="0" applyFont="1" applyFill="1" applyBorder="1"/>
    <xf numFmtId="0" fontId="6" fillId="0" borderId="37" xfId="0" applyFont="1" applyFill="1" applyBorder="1" applyAlignment="1">
      <alignment horizontal="right"/>
    </xf>
    <xf numFmtId="3" fontId="6" fillId="0" borderId="37" xfId="0" applyNumberFormat="1" applyFont="1" applyFill="1" applyBorder="1" applyAlignment="1">
      <alignment horizontal="right"/>
    </xf>
    <xf numFmtId="4" fontId="6" fillId="0" borderId="37" xfId="0" applyNumberFormat="1" applyFont="1" applyFill="1" applyBorder="1"/>
    <xf numFmtId="0" fontId="21" fillId="0" borderId="0" xfId="0" applyFont="1"/>
    <xf numFmtId="4" fontId="21" fillId="0" borderId="0" xfId="0" applyNumberFormat="1" applyFont="1"/>
    <xf numFmtId="3" fontId="6" fillId="0" borderId="69" xfId="0" applyNumberFormat="1" applyFont="1" applyFill="1" applyBorder="1" applyAlignment="1">
      <alignment horizontal="left"/>
    </xf>
    <xf numFmtId="0" fontId="6" fillId="0" borderId="69" xfId="0" applyFont="1" applyFill="1" applyBorder="1" applyAlignment="1">
      <alignment horizontal="right"/>
    </xf>
    <xf numFmtId="3" fontId="6" fillId="0" borderId="69" xfId="0" applyNumberFormat="1" applyFont="1" applyFill="1" applyBorder="1" applyAlignment="1">
      <alignment horizontal="right"/>
    </xf>
    <xf numFmtId="3" fontId="10" fillId="0" borderId="27" xfId="0" applyNumberFormat="1" applyFont="1" applyFill="1" applyBorder="1" applyAlignment="1">
      <alignment horizontal="left"/>
    </xf>
    <xf numFmtId="0" fontId="10" fillId="0" borderId="27" xfId="0" applyFont="1" applyFill="1" applyBorder="1" applyAlignment="1">
      <alignment horizontal="left"/>
    </xf>
    <xf numFmtId="0" fontId="10" fillId="0" borderId="27" xfId="0" applyFont="1" applyFill="1" applyBorder="1" applyAlignment="1">
      <alignment horizontal="right"/>
    </xf>
    <xf numFmtId="3" fontId="10" fillId="0" borderId="27" xfId="0" applyNumberFormat="1" applyFont="1" applyFill="1" applyBorder="1" applyAlignment="1">
      <alignment horizontal="right"/>
    </xf>
    <xf numFmtId="3" fontId="10" fillId="0" borderId="67" xfId="0" applyNumberFormat="1" applyFont="1" applyFill="1" applyBorder="1"/>
    <xf numFmtId="3" fontId="10" fillId="0" borderId="28" xfId="0" applyNumberFormat="1" applyFont="1" applyFill="1" applyBorder="1" applyAlignment="1">
      <alignment horizontal="left"/>
    </xf>
    <xf numFmtId="0" fontId="10" fillId="0" borderId="28" xfId="0" applyFont="1" applyFill="1" applyBorder="1" applyAlignment="1">
      <alignment horizontal="left"/>
    </xf>
    <xf numFmtId="0" fontId="10" fillId="0" borderId="28" xfId="0" applyFont="1" applyFill="1" applyBorder="1" applyAlignment="1">
      <alignment horizontal="right"/>
    </xf>
    <xf numFmtId="3" fontId="10" fillId="0" borderId="28" xfId="0" applyNumberFormat="1" applyFont="1" applyFill="1" applyBorder="1" applyAlignment="1">
      <alignment horizontal="right"/>
    </xf>
    <xf numFmtId="3" fontId="10" fillId="0" borderId="30" xfId="0" applyNumberFormat="1" applyFont="1" applyFill="1" applyBorder="1"/>
    <xf numFmtId="4" fontId="10" fillId="0" borderId="35" xfId="0" applyNumberFormat="1" applyFont="1" applyFill="1" applyBorder="1"/>
    <xf numFmtId="3" fontId="10" fillId="0" borderId="49" xfId="0" applyNumberFormat="1" applyFont="1" applyFill="1" applyBorder="1"/>
    <xf numFmtId="0" fontId="8" fillId="0" borderId="11" xfId="0" applyFont="1" applyFill="1" applyBorder="1" applyAlignment="1">
      <alignment horizontal="right"/>
    </xf>
    <xf numFmtId="3" fontId="8" fillId="0" borderId="11" xfId="0" applyNumberFormat="1" applyFont="1" applyFill="1" applyBorder="1" applyAlignment="1">
      <alignment horizontal="right"/>
    </xf>
    <xf numFmtId="4" fontId="6" fillId="0" borderId="11" xfId="0" applyNumberFormat="1" applyFont="1" applyFill="1" applyBorder="1"/>
    <xf numFmtId="0" fontId="7" fillId="0" borderId="40" xfId="0" applyFont="1" applyFill="1" applyBorder="1"/>
    <xf numFmtId="49" fontId="6" fillId="0" borderId="24" xfId="0" applyNumberFormat="1" applyFont="1" applyFill="1" applyBorder="1" applyAlignment="1">
      <alignment horizontal="right"/>
    </xf>
    <xf numFmtId="0" fontId="12" fillId="0" borderId="17" xfId="0" applyFont="1" applyFill="1" applyBorder="1"/>
    <xf numFmtId="0" fontId="12" fillId="0" borderId="0" xfId="0" applyFont="1" applyFill="1" applyBorder="1"/>
    <xf numFmtId="0" fontId="12" fillId="0" borderId="24" xfId="0" applyFont="1" applyFill="1" applyBorder="1"/>
    <xf numFmtId="3" fontId="12" fillId="0" borderId="18" xfId="0" applyNumberFormat="1" applyFont="1" applyFill="1" applyBorder="1"/>
    <xf numFmtId="0" fontId="12" fillId="0" borderId="45" xfId="0" applyFont="1" applyFill="1" applyBorder="1"/>
    <xf numFmtId="4" fontId="12" fillId="0" borderId="24" xfId="0" applyNumberFormat="1" applyFont="1" applyFill="1" applyBorder="1"/>
    <xf numFmtId="0" fontId="12" fillId="0" borderId="21" xfId="0" applyFont="1" applyFill="1" applyBorder="1"/>
    <xf numFmtId="49" fontId="2" fillId="0" borderId="40" xfId="0" applyNumberFormat="1" applyFont="1" applyFill="1" applyBorder="1" applyAlignment="1"/>
    <xf numFmtId="49" fontId="2" fillId="0" borderId="24" xfId="0" applyNumberFormat="1" applyFont="1" applyFill="1" applyBorder="1" applyAlignment="1">
      <alignment horizontal="left"/>
    </xf>
    <xf numFmtId="1" fontId="9" fillId="0" borderId="24" xfId="0" applyNumberFormat="1" applyFont="1" applyFill="1" applyBorder="1"/>
    <xf numFmtId="1" fontId="9" fillId="0" borderId="21" xfId="0" applyNumberFormat="1" applyFont="1" applyFill="1" applyBorder="1"/>
    <xf numFmtId="0" fontId="2" fillId="0" borderId="26" xfId="0" applyFont="1" applyFill="1" applyBorder="1" applyAlignment="1"/>
    <xf numFmtId="0" fontId="2" fillId="0" borderId="35" xfId="0" applyFont="1" applyFill="1" applyBorder="1" applyAlignment="1"/>
    <xf numFmtId="3" fontId="8" fillId="0" borderId="49" xfId="0" applyNumberFormat="1" applyFont="1" applyFill="1" applyBorder="1"/>
    <xf numFmtId="0" fontId="8" fillId="0" borderId="27" xfId="0" applyFont="1" applyFill="1" applyBorder="1" applyAlignment="1"/>
    <xf numFmtId="3" fontId="8" fillId="0" borderId="27" xfId="0" applyNumberFormat="1" applyFont="1" applyFill="1" applyBorder="1" applyAlignment="1"/>
    <xf numFmtId="4" fontId="8" fillId="0" borderId="26" xfId="0" applyNumberFormat="1" applyFont="1" applyFill="1" applyBorder="1" applyAlignment="1">
      <alignment horizontal="right"/>
    </xf>
    <xf numFmtId="0" fontId="2" fillId="0" borderId="29" xfId="0" applyFont="1" applyFill="1" applyBorder="1" applyAlignment="1"/>
    <xf numFmtId="0" fontId="8" fillId="0" borderId="28" xfId="0" applyFont="1" applyFill="1" applyBorder="1" applyAlignment="1"/>
    <xf numFmtId="3" fontId="8" fillId="0" borderId="28" xfId="0" applyNumberFormat="1" applyFont="1" applyFill="1" applyBorder="1" applyAlignment="1"/>
    <xf numFmtId="3" fontId="8" fillId="0" borderId="29" xfId="0" applyNumberFormat="1" applyFont="1" applyFill="1" applyBorder="1" applyAlignment="1">
      <alignment horizontal="right"/>
    </xf>
    <xf numFmtId="0" fontId="2" fillId="0" borderId="31" xfId="0" applyFont="1" applyFill="1" applyBorder="1" applyAlignment="1"/>
    <xf numFmtId="0" fontId="8" fillId="0" borderId="32" xfId="0" applyFont="1" applyFill="1" applyBorder="1" applyAlignment="1"/>
    <xf numFmtId="3" fontId="2" fillId="0" borderId="53" xfId="0" applyNumberFormat="1" applyFont="1" applyFill="1" applyBorder="1"/>
    <xf numFmtId="4" fontId="2" fillId="0" borderId="53" xfId="0" applyNumberFormat="1" applyFont="1" applyFill="1" applyBorder="1"/>
    <xf numFmtId="3" fontId="2" fillId="0" borderId="55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2" fillId="0" borderId="0" xfId="0" applyNumberFormat="1" applyFont="1" applyFill="1" applyBorder="1" applyAlignment="1">
      <alignment horizontal="left"/>
    </xf>
    <xf numFmtId="49" fontId="2" fillId="0" borderId="10" xfId="0" applyNumberFormat="1" applyFont="1" applyFill="1" applyBorder="1"/>
    <xf numFmtId="3" fontId="0" fillId="0" borderId="34" xfId="0" applyNumberFormat="1" applyFill="1" applyBorder="1"/>
    <xf numFmtId="4" fontId="0" fillId="0" borderId="34" xfId="0" applyNumberFormat="1" applyFill="1" applyBorder="1"/>
    <xf numFmtId="4" fontId="0" fillId="0" borderId="13" xfId="0" applyNumberFormat="1" applyFill="1" applyBorder="1"/>
    <xf numFmtId="3" fontId="0" fillId="0" borderId="13" xfId="0" applyNumberFormat="1" applyFill="1" applyBorder="1"/>
    <xf numFmtId="4" fontId="0" fillId="0" borderId="12" xfId="0" applyNumberFormat="1" applyFill="1" applyBorder="1"/>
    <xf numFmtId="3" fontId="0" fillId="0" borderId="41" xfId="0" applyNumberFormat="1" applyFill="1" applyBorder="1"/>
    <xf numFmtId="0" fontId="0" fillId="0" borderId="26" xfId="0" applyFill="1" applyBorder="1"/>
    <xf numFmtId="3" fontId="0" fillId="0" borderId="26" xfId="0" applyNumberFormat="1" applyFill="1" applyBorder="1"/>
    <xf numFmtId="3" fontId="12" fillId="0" borderId="26" xfId="0" applyNumberFormat="1" applyFont="1" applyFill="1" applyBorder="1" applyAlignment="1">
      <alignment horizontal="right"/>
    </xf>
    <xf numFmtId="4" fontId="12" fillId="0" borderId="26" xfId="0" applyNumberFormat="1" applyFont="1" applyFill="1" applyBorder="1" applyAlignment="1">
      <alignment horizontal="right"/>
    </xf>
    <xf numFmtId="4" fontId="12" fillId="0" borderId="27" xfId="0" applyNumberFormat="1" applyFont="1" applyFill="1" applyBorder="1" applyAlignment="1">
      <alignment horizontal="right"/>
    </xf>
    <xf numFmtId="3" fontId="12" fillId="0" borderId="27" xfId="0" applyNumberFormat="1" applyFont="1" applyFill="1" applyBorder="1" applyAlignment="1">
      <alignment horizontal="right"/>
    </xf>
    <xf numFmtId="3" fontId="12" fillId="0" borderId="26" xfId="0" applyNumberFormat="1" applyFont="1" applyFill="1" applyBorder="1"/>
    <xf numFmtId="4" fontId="12" fillId="0" borderId="61" xfId="0" applyNumberFormat="1" applyFont="1" applyFill="1" applyBorder="1"/>
    <xf numFmtId="3" fontId="12" fillId="0" borderId="67" xfId="0" applyNumberFormat="1" applyFont="1" applyFill="1" applyBorder="1"/>
    <xf numFmtId="0" fontId="0" fillId="0" borderId="29" xfId="0" applyFill="1" applyBorder="1"/>
    <xf numFmtId="0" fontId="12" fillId="0" borderId="29" xfId="0" applyFont="1" applyFill="1" applyBorder="1"/>
    <xf numFmtId="3" fontId="12" fillId="0" borderId="31" xfId="0" applyNumberFormat="1" applyFont="1" applyFill="1" applyBorder="1" applyAlignment="1">
      <alignment horizontal="right"/>
    </xf>
    <xf numFmtId="4" fontId="12" fillId="0" borderId="31" xfId="0" applyNumberFormat="1" applyFont="1" applyFill="1" applyBorder="1" applyAlignment="1">
      <alignment horizontal="right"/>
    </xf>
    <xf numFmtId="4" fontId="12" fillId="0" borderId="32" xfId="0" applyNumberFormat="1" applyFont="1" applyFill="1" applyBorder="1" applyAlignment="1">
      <alignment horizontal="right"/>
    </xf>
    <xf numFmtId="3" fontId="12" fillId="0" borderId="32" xfId="0" applyNumberFormat="1" applyFont="1" applyFill="1" applyBorder="1" applyAlignment="1">
      <alignment horizontal="right"/>
    </xf>
    <xf numFmtId="4" fontId="12" fillId="0" borderId="60" xfId="0" applyNumberFormat="1" applyFont="1" applyFill="1" applyBorder="1"/>
    <xf numFmtId="3" fontId="12" fillId="0" borderId="33" xfId="0" applyNumberFormat="1" applyFont="1" applyFill="1" applyBorder="1"/>
    <xf numFmtId="0" fontId="0" fillId="0" borderId="31" xfId="0" applyFill="1" applyBorder="1"/>
    <xf numFmtId="4" fontId="12" fillId="0" borderId="60" xfId="0" applyNumberFormat="1" applyFont="1" applyFill="1" applyBorder="1" applyAlignment="1">
      <alignment horizontal="right"/>
    </xf>
    <xf numFmtId="3" fontId="12" fillId="0" borderId="33" xfId="0" applyNumberFormat="1" applyFont="1" applyFill="1" applyBorder="1" applyAlignment="1">
      <alignment horizontal="right"/>
    </xf>
    <xf numFmtId="0" fontId="22" fillId="0" borderId="31" xfId="0" applyFont="1" applyFill="1" applyBorder="1"/>
    <xf numFmtId="0" fontId="0" fillId="0" borderId="31" xfId="0" applyFont="1" applyFill="1" applyBorder="1"/>
    <xf numFmtId="0" fontId="4" fillId="0" borderId="31" xfId="0" applyFont="1" applyFill="1" applyBorder="1"/>
    <xf numFmtId="3" fontId="4" fillId="0" borderId="31" xfId="0" applyNumberFormat="1" applyFont="1" applyFill="1" applyBorder="1"/>
    <xf numFmtId="3" fontId="0" fillId="0" borderId="31" xfId="0" applyNumberFormat="1" applyFill="1" applyBorder="1"/>
    <xf numFmtId="4" fontId="0" fillId="0" borderId="31" xfId="0" applyNumberFormat="1" applyFill="1" applyBorder="1"/>
    <xf numFmtId="4" fontId="0" fillId="0" borderId="32" xfId="0" applyNumberFormat="1" applyFill="1" applyBorder="1"/>
    <xf numFmtId="3" fontId="0" fillId="0" borderId="32" xfId="0" applyNumberFormat="1" applyFill="1" applyBorder="1"/>
    <xf numFmtId="4" fontId="0" fillId="0" borderId="60" xfId="0" applyNumberFormat="1" applyFill="1" applyBorder="1"/>
    <xf numFmtId="3" fontId="0" fillId="0" borderId="33" xfId="0" applyNumberFormat="1" applyFill="1" applyBorder="1"/>
    <xf numFmtId="0" fontId="0" fillId="0" borderId="38" xfId="0" applyFill="1" applyBorder="1"/>
    <xf numFmtId="3" fontId="0" fillId="0" borderId="38" xfId="0" applyNumberFormat="1" applyFill="1" applyBorder="1"/>
    <xf numFmtId="4" fontId="0" fillId="0" borderId="38" xfId="0" applyNumberFormat="1" applyFill="1" applyBorder="1"/>
    <xf numFmtId="4" fontId="0" fillId="0" borderId="37" xfId="0" applyNumberFormat="1" applyFill="1" applyBorder="1"/>
    <xf numFmtId="3" fontId="0" fillId="0" borderId="37" xfId="0" applyNumberFormat="1" applyFill="1" applyBorder="1"/>
    <xf numFmtId="4" fontId="0" fillId="0" borderId="71" xfId="0" applyNumberFormat="1" applyFill="1" applyBorder="1"/>
    <xf numFmtId="3" fontId="0" fillId="0" borderId="39" xfId="0" applyNumberFormat="1" applyFill="1" applyBorder="1"/>
    <xf numFmtId="4" fontId="2" fillId="0" borderId="54" xfId="0" applyNumberFormat="1" applyFont="1" applyFill="1" applyBorder="1"/>
    <xf numFmtId="3" fontId="2" fillId="0" borderId="51" xfId="0" applyNumberFormat="1" applyFont="1" applyFill="1" applyBorder="1"/>
    <xf numFmtId="4" fontId="2" fillId="0" borderId="52" xfId="0" applyNumberFormat="1" applyFont="1" applyFill="1" applyBorder="1"/>
    <xf numFmtId="3" fontId="0" fillId="0" borderId="86" xfId="0" applyNumberFormat="1" applyFill="1" applyBorder="1"/>
    <xf numFmtId="4" fontId="0" fillId="0" borderId="86" xfId="0" applyNumberFormat="1" applyFill="1" applyBorder="1"/>
    <xf numFmtId="3" fontId="7" fillId="0" borderId="87" xfId="0" applyNumberFormat="1" applyFont="1" applyFill="1" applyBorder="1" applyAlignment="1">
      <alignment vertical="center"/>
    </xf>
    <xf numFmtId="4" fontId="7" fillId="0" borderId="87" xfId="0" applyNumberFormat="1" applyFont="1" applyFill="1" applyBorder="1" applyAlignment="1">
      <alignment vertical="center"/>
    </xf>
    <xf numFmtId="3" fontId="7" fillId="0" borderId="87" xfId="0" applyNumberFormat="1" applyFont="1" applyFill="1" applyBorder="1"/>
    <xf numFmtId="4" fontId="7" fillId="0" borderId="87" xfId="0" applyNumberFormat="1" applyFont="1" applyFill="1" applyBorder="1"/>
    <xf numFmtId="3" fontId="24" fillId="0" borderId="0" xfId="0" applyNumberFormat="1" applyFont="1"/>
    <xf numFmtId="3" fontId="14" fillId="0" borderId="0" xfId="0" applyNumberFormat="1" applyFont="1"/>
    <xf numFmtId="0" fontId="25" fillId="0" borderId="0" xfId="0" applyFont="1"/>
    <xf numFmtId="0" fontId="26" fillId="0" borderId="0" xfId="0" applyFont="1"/>
    <xf numFmtId="0" fontId="3" fillId="2" borderId="87" xfId="0" applyFont="1" applyFill="1" applyBorder="1" applyAlignment="1">
      <alignment vertical="center" wrapText="1"/>
    </xf>
    <xf numFmtId="0" fontId="3" fillId="2" borderId="8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/>
    </xf>
    <xf numFmtId="3" fontId="6" fillId="3" borderId="34" xfId="0" applyNumberFormat="1" applyFont="1" applyFill="1" applyBorder="1" applyAlignment="1">
      <alignment horizontal="right"/>
    </xf>
    <xf numFmtId="3" fontId="6" fillId="3" borderId="41" xfId="0" applyNumberFormat="1" applyFont="1" applyFill="1" applyBorder="1" applyAlignment="1">
      <alignment horizontal="right"/>
    </xf>
    <xf numFmtId="0" fontId="8" fillId="0" borderId="89" xfId="0" applyFont="1" applyFill="1" applyBorder="1"/>
    <xf numFmtId="0" fontId="6" fillId="3" borderId="40" xfId="0" applyFont="1" applyFill="1" applyBorder="1" applyAlignment="1">
      <alignment horizontal="left"/>
    </xf>
    <xf numFmtId="3" fontId="6" fillId="3" borderId="24" xfId="0" applyNumberFormat="1" applyFont="1" applyFill="1" applyBorder="1"/>
    <xf numFmtId="3" fontId="6" fillId="3" borderId="21" xfId="0" applyNumberFormat="1" applyFont="1" applyFill="1" applyBorder="1"/>
    <xf numFmtId="0" fontId="8" fillId="0" borderId="17" xfId="0" applyFont="1" applyFill="1" applyBorder="1"/>
    <xf numFmtId="0" fontId="10" fillId="0" borderId="89" xfId="0" applyFont="1" applyFill="1" applyBorder="1" applyAlignment="1">
      <alignment horizontal="left"/>
    </xf>
    <xf numFmtId="3" fontId="18" fillId="0" borderId="31" xfId="0" applyNumberFormat="1" applyFont="1" applyFill="1" applyBorder="1"/>
    <xf numFmtId="0" fontId="10" fillId="0" borderId="90" xfId="0" applyFont="1" applyFill="1" applyBorder="1" applyAlignment="1">
      <alignment horizontal="left"/>
    </xf>
    <xf numFmtId="0" fontId="8" fillId="0" borderId="91" xfId="0" applyFont="1" applyFill="1" applyBorder="1"/>
    <xf numFmtId="0" fontId="8" fillId="0" borderId="90" xfId="0" applyFont="1" applyFill="1" applyBorder="1"/>
    <xf numFmtId="0" fontId="6" fillId="3" borderId="90" xfId="0" applyFont="1" applyFill="1" applyBorder="1" applyAlignment="1">
      <alignment horizontal="left"/>
    </xf>
    <xf numFmtId="3" fontId="6" fillId="3" borderId="31" xfId="0" applyNumberFormat="1" applyFont="1" applyFill="1" applyBorder="1"/>
    <xf numFmtId="3" fontId="6" fillId="3" borderId="33" xfId="0" applyNumberFormat="1" applyFont="1" applyFill="1" applyBorder="1"/>
    <xf numFmtId="3" fontId="12" fillId="0" borderId="70" xfId="0" applyNumberFormat="1" applyFont="1" applyFill="1" applyBorder="1"/>
    <xf numFmtId="0" fontId="12" fillId="0" borderId="70" xfId="0" applyFont="1" applyFill="1" applyBorder="1"/>
    <xf numFmtId="0" fontId="12" fillId="0" borderId="70" xfId="0" applyFont="1" applyFill="1" applyBorder="1" applyAlignment="1">
      <alignment horizontal="right"/>
    </xf>
    <xf numFmtId="3" fontId="12" fillId="0" borderId="70" xfId="0" applyNumberFormat="1" applyFont="1" applyFill="1" applyBorder="1" applyAlignment="1">
      <alignment horizontal="right"/>
    </xf>
    <xf numFmtId="0" fontId="6" fillId="0" borderId="90" xfId="0" applyFont="1" applyFill="1" applyBorder="1" applyAlignment="1">
      <alignment horizontal="left"/>
    </xf>
    <xf numFmtId="3" fontId="6" fillId="0" borderId="70" xfId="0" applyNumberFormat="1" applyFont="1" applyFill="1" applyBorder="1" applyAlignment="1">
      <alignment horizontal="left"/>
    </xf>
    <xf numFmtId="0" fontId="6" fillId="0" borderId="70" xfId="0" applyFont="1" applyFill="1" applyBorder="1" applyAlignment="1">
      <alignment horizontal="left"/>
    </xf>
    <xf numFmtId="0" fontId="6" fillId="0" borderId="70" xfId="0" applyFont="1" applyFill="1" applyBorder="1" applyAlignment="1">
      <alignment horizontal="right"/>
    </xf>
    <xf numFmtId="3" fontId="6" fillId="0" borderId="70" xfId="0" applyNumberFormat="1" applyFont="1" applyFill="1" applyBorder="1" applyAlignment="1">
      <alignment horizontal="right"/>
    </xf>
    <xf numFmtId="3" fontId="6" fillId="0" borderId="32" xfId="0" applyNumberFormat="1" applyFont="1" applyFill="1" applyBorder="1"/>
    <xf numFmtId="3" fontId="10" fillId="0" borderId="32" xfId="0" applyNumberFormat="1" applyFont="1" applyFill="1" applyBorder="1" applyAlignment="1">
      <alignment horizontal="left"/>
    </xf>
    <xf numFmtId="0" fontId="10" fillId="0" borderId="32" xfId="0" applyFont="1" applyFill="1" applyBorder="1" applyAlignment="1">
      <alignment horizontal="left"/>
    </xf>
    <xf numFmtId="0" fontId="10" fillId="0" borderId="32" xfId="0" applyFont="1" applyFill="1" applyBorder="1" applyAlignment="1">
      <alignment horizontal="right"/>
    </xf>
    <xf numFmtId="3" fontId="10" fillId="0" borderId="32" xfId="0" applyNumberFormat="1" applyFont="1" applyFill="1" applyBorder="1" applyAlignment="1">
      <alignment horizontal="right"/>
    </xf>
    <xf numFmtId="3" fontId="6" fillId="3" borderId="70" xfId="0" applyNumberFormat="1" applyFont="1" applyFill="1" applyBorder="1" applyAlignment="1">
      <alignment horizontal="left"/>
    </xf>
    <xf numFmtId="0" fontId="6" fillId="3" borderId="70" xfId="0" applyFont="1" applyFill="1" applyBorder="1" applyAlignment="1">
      <alignment horizontal="left"/>
    </xf>
    <xf numFmtId="0" fontId="6" fillId="3" borderId="70" xfId="0" applyFont="1" applyFill="1" applyBorder="1" applyAlignment="1">
      <alignment horizontal="right"/>
    </xf>
    <xf numFmtId="3" fontId="6" fillId="3" borderId="70" xfId="0" applyNumberFormat="1" applyFont="1" applyFill="1" applyBorder="1" applyAlignment="1">
      <alignment horizontal="right"/>
    </xf>
    <xf numFmtId="3" fontId="6" fillId="3" borderId="32" xfId="0" applyNumberFormat="1" applyFont="1" applyFill="1" applyBorder="1"/>
    <xf numFmtId="49" fontId="6" fillId="0" borderId="31" xfId="0" applyNumberFormat="1" applyFont="1" applyFill="1" applyBorder="1" applyAlignment="1">
      <alignment horizontal="right"/>
    </xf>
    <xf numFmtId="0" fontId="6" fillId="0" borderId="40" xfId="0" applyFont="1" applyFill="1" applyBorder="1" applyAlignment="1">
      <alignment horizontal="left"/>
    </xf>
    <xf numFmtId="0" fontId="12" fillId="0" borderId="48" xfId="0" applyFont="1" applyFill="1" applyBorder="1"/>
    <xf numFmtId="1" fontId="9" fillId="3" borderId="24" xfId="0" applyNumberFormat="1" applyFont="1" applyFill="1" applyBorder="1"/>
    <xf numFmtId="1" fontId="9" fillId="3" borderId="21" xfId="0" applyNumberFormat="1" applyFont="1" applyFill="1" applyBorder="1"/>
    <xf numFmtId="0" fontId="5" fillId="2" borderId="78" xfId="0" applyFont="1" applyFill="1" applyBorder="1" applyAlignment="1">
      <alignment horizontal="left"/>
    </xf>
    <xf numFmtId="3" fontId="5" fillId="2" borderId="53" xfId="0" applyNumberFormat="1" applyFont="1" applyFill="1" applyBorder="1"/>
    <xf numFmtId="3" fontId="5" fillId="2" borderId="55" xfId="0" applyNumberFormat="1" applyFont="1" applyFill="1" applyBorder="1"/>
    <xf numFmtId="0" fontId="6" fillId="0" borderId="19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6" fillId="0" borderId="69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3" fontId="6" fillId="0" borderId="3" xfId="0" applyNumberFormat="1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vertical="center" wrapText="1"/>
    </xf>
    <xf numFmtId="3" fontId="27" fillId="0" borderId="29" xfId="0" applyNumberFormat="1" applyFont="1" applyBorder="1"/>
    <xf numFmtId="3" fontId="27" fillId="0" borderId="30" xfId="0" applyNumberFormat="1" applyFont="1" applyBorder="1"/>
    <xf numFmtId="3" fontId="27" fillId="0" borderId="31" xfId="0" applyNumberFormat="1" applyFont="1" applyBorder="1"/>
    <xf numFmtId="3" fontId="27" fillId="0" borderId="33" xfId="0" applyNumberFormat="1" applyFont="1" applyBorder="1"/>
    <xf numFmtId="4" fontId="27" fillId="0" borderId="31" xfId="0" applyNumberFormat="1" applyFont="1" applyBorder="1"/>
    <xf numFmtId="4" fontId="27" fillId="0" borderId="33" xfId="0" applyNumberFormat="1" applyFont="1" applyBorder="1"/>
    <xf numFmtId="4" fontId="27" fillId="0" borderId="38" xfId="0" applyNumberFormat="1" applyFont="1" applyBorder="1"/>
    <xf numFmtId="4" fontId="27" fillId="0" borderId="39" xfId="0" applyNumberFormat="1" applyFont="1" applyBorder="1"/>
    <xf numFmtId="3" fontId="27" fillId="0" borderId="39" xfId="0" applyNumberFormat="1" applyFont="1" applyBorder="1"/>
    <xf numFmtId="3" fontId="27" fillId="0" borderId="20" xfId="0" applyNumberFormat="1" applyFont="1" applyBorder="1"/>
    <xf numFmtId="3" fontId="27" fillId="0" borderId="48" xfId="0" applyNumberFormat="1" applyFont="1" applyBorder="1"/>
    <xf numFmtId="3" fontId="27" fillId="0" borderId="24" xfId="0" applyNumberFormat="1" applyFont="1" applyBorder="1"/>
    <xf numFmtId="3" fontId="27" fillId="0" borderId="21" xfId="0" applyNumberFormat="1" applyFont="1" applyBorder="1"/>
    <xf numFmtId="4" fontId="11" fillId="0" borderId="18" xfId="0" applyNumberFormat="1" applyFont="1" applyFill="1" applyBorder="1"/>
    <xf numFmtId="3" fontId="27" fillId="0" borderId="38" xfId="0" applyNumberFormat="1" applyFont="1" applyBorder="1"/>
    <xf numFmtId="3" fontId="27" fillId="0" borderId="26" xfId="0" applyNumberFormat="1" applyFont="1" applyBorder="1"/>
    <xf numFmtId="3" fontId="27" fillId="0" borderId="67" xfId="0" applyNumberFormat="1" applyFont="1" applyBorder="1"/>
    <xf numFmtId="3" fontId="27" fillId="0" borderId="35" xfId="0" applyNumberFormat="1" applyFont="1" applyBorder="1"/>
    <xf numFmtId="3" fontId="27" fillId="0" borderId="49" xfId="0" applyNumberFormat="1" applyFont="1" applyBorder="1"/>
    <xf numFmtId="3" fontId="27" fillId="0" borderId="34" xfId="0" applyNumberFormat="1" applyFont="1" applyBorder="1"/>
    <xf numFmtId="3" fontId="27" fillId="0" borderId="41" xfId="0" applyNumberFormat="1" applyFont="1" applyBorder="1"/>
    <xf numFmtId="0" fontId="12" fillId="0" borderId="36" xfId="0" applyFont="1" applyFill="1" applyBorder="1"/>
    <xf numFmtId="4" fontId="27" fillId="0" borderId="29" xfId="0" applyNumberFormat="1" applyFont="1" applyBorder="1"/>
    <xf numFmtId="4" fontId="27" fillId="0" borderId="30" xfId="0" applyNumberFormat="1" applyFont="1" applyBorder="1"/>
    <xf numFmtId="4" fontId="27" fillId="0" borderId="24" xfId="0" applyNumberFormat="1" applyFont="1" applyBorder="1"/>
    <xf numFmtId="4" fontId="27" fillId="0" borderId="21" xfId="0" applyNumberFormat="1" applyFont="1" applyBorder="1"/>
    <xf numFmtId="4" fontId="27" fillId="0" borderId="20" xfId="0" applyNumberFormat="1" applyFont="1" applyBorder="1"/>
    <xf numFmtId="4" fontId="27" fillId="0" borderId="48" xfId="0" applyNumberFormat="1" applyFont="1" applyBorder="1"/>
    <xf numFmtId="3" fontId="9" fillId="0" borderId="36" xfId="0" applyNumberFormat="1" applyFont="1" applyFill="1" applyBorder="1"/>
    <xf numFmtId="3" fontId="7" fillId="0" borderId="18" xfId="0" applyNumberFormat="1" applyFont="1" applyFill="1" applyBorder="1" applyAlignment="1">
      <alignment vertical="center" wrapText="1"/>
    </xf>
    <xf numFmtId="4" fontId="7" fillId="0" borderId="18" xfId="0" applyNumberFormat="1" applyFont="1" applyFill="1" applyBorder="1" applyAlignment="1">
      <alignment vertical="center" wrapText="1"/>
    </xf>
    <xf numFmtId="4" fontId="27" fillId="0" borderId="35" xfId="0" applyNumberFormat="1" applyFont="1" applyBorder="1"/>
    <xf numFmtId="4" fontId="27" fillId="0" borderId="49" xfId="0" applyNumberFormat="1" applyFont="1" applyBorder="1"/>
    <xf numFmtId="3" fontId="28" fillId="0" borderId="32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83" xfId="0" applyFont="1" applyFill="1" applyBorder="1" applyAlignment="1">
      <alignment horizontal="left"/>
    </xf>
    <xf numFmtId="0" fontId="8" fillId="0" borderId="23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4" fontId="5" fillId="0" borderId="20" xfId="0" applyNumberFormat="1" applyFont="1" applyFill="1" applyBorder="1"/>
    <xf numFmtId="4" fontId="4" fillId="0" borderId="34" xfId="0" applyNumberFormat="1" applyFont="1" applyBorder="1"/>
    <xf numFmtId="4" fontId="4" fillId="0" borderId="20" xfId="0" applyNumberFormat="1" applyFont="1" applyBorder="1"/>
    <xf numFmtId="4" fontId="5" fillId="0" borderId="34" xfId="0" applyNumberFormat="1" applyFont="1" applyFill="1" applyBorder="1" applyAlignment="1">
      <alignment vertical="center"/>
    </xf>
    <xf numFmtId="4" fontId="27" fillId="0" borderId="26" xfId="0" applyNumberFormat="1" applyFont="1" applyBorder="1"/>
    <xf numFmtId="4" fontId="27" fillId="0" borderId="34" xfId="0" applyNumberFormat="1" applyFont="1" applyBorder="1"/>
    <xf numFmtId="0" fontId="0" fillId="0" borderId="0" xfId="0" applyFill="1" applyBorder="1" applyAlignment="1"/>
    <xf numFmtId="0" fontId="5" fillId="0" borderId="1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6" fillId="0" borderId="93" xfId="0" applyFont="1" applyFill="1" applyBorder="1" applyAlignment="1">
      <alignment horizontal="center"/>
    </xf>
    <xf numFmtId="3" fontId="5" fillId="0" borderId="54" xfId="0" applyNumberFormat="1" applyFont="1" applyFill="1" applyBorder="1"/>
    <xf numFmtId="4" fontId="14" fillId="0" borderId="53" xfId="0" applyNumberFormat="1" applyFont="1" applyBorder="1"/>
    <xf numFmtId="49" fontId="6" fillId="0" borderId="1" xfId="0" applyNumberFormat="1" applyFont="1" applyFill="1" applyBorder="1" applyAlignment="1">
      <alignment vertical="center" wrapText="1"/>
    </xf>
    <xf numFmtId="49" fontId="2" fillId="0" borderId="25" xfId="0" applyNumberFormat="1" applyFont="1" applyFill="1" applyBorder="1"/>
    <xf numFmtId="0" fontId="8" fillId="0" borderId="94" xfId="0" applyFont="1" applyFill="1" applyBorder="1"/>
    <xf numFmtId="14" fontId="6" fillId="0" borderId="40" xfId="0" applyNumberFormat="1" applyFont="1" applyFill="1" applyBorder="1"/>
    <xf numFmtId="0" fontId="8" fillId="0" borderId="40" xfId="0" applyFont="1" applyFill="1" applyBorder="1"/>
    <xf numFmtId="16" fontId="6" fillId="0" borderId="40" xfId="0" applyNumberFormat="1" applyFont="1" applyFill="1" applyBorder="1"/>
    <xf numFmtId="0" fontId="7" fillId="0" borderId="10" xfId="0" applyFont="1" applyFill="1" applyBorder="1" applyAlignment="1">
      <alignment horizontal="center"/>
    </xf>
    <xf numFmtId="0" fontId="6" fillId="0" borderId="40" xfId="0" applyFont="1" applyFill="1" applyBorder="1" applyAlignment="1">
      <alignment vertical="center" wrapText="1"/>
    </xf>
    <xf numFmtId="0" fontId="5" fillId="0" borderId="78" xfId="0" applyFont="1" applyFill="1" applyBorder="1"/>
    <xf numFmtId="0" fontId="5" fillId="0" borderId="52" xfId="0" applyFont="1" applyFill="1" applyBorder="1" applyAlignment="1">
      <alignment horizontal="center"/>
    </xf>
    <xf numFmtId="4" fontId="5" fillId="0" borderId="54" xfId="0" applyNumberFormat="1" applyFont="1" applyFill="1" applyBorder="1"/>
    <xf numFmtId="0" fontId="0" fillId="0" borderId="95" xfId="0" applyFill="1" applyBorder="1"/>
    <xf numFmtId="3" fontId="0" fillId="0" borderId="96" xfId="0" applyNumberFormat="1" applyFill="1" applyBorder="1"/>
    <xf numFmtId="0" fontId="0" fillId="0" borderId="97" xfId="0" applyFill="1" applyBorder="1"/>
    <xf numFmtId="0" fontId="7" fillId="0" borderId="98" xfId="0" applyFont="1" applyFill="1" applyBorder="1" applyAlignment="1">
      <alignment vertical="center"/>
    </xf>
    <xf numFmtId="3" fontId="7" fillId="0" borderId="88" xfId="0" applyNumberFormat="1" applyFont="1" applyFill="1" applyBorder="1" applyAlignment="1">
      <alignment vertical="center"/>
    </xf>
    <xf numFmtId="0" fontId="7" fillId="0" borderId="98" xfId="0" applyFont="1" applyFill="1" applyBorder="1"/>
    <xf numFmtId="3" fontId="7" fillId="0" borderId="88" xfId="0" applyNumberFormat="1" applyFont="1" applyFill="1" applyBorder="1"/>
    <xf numFmtId="0" fontId="14" fillId="0" borderId="78" xfId="0" applyFont="1" applyFill="1" applyBorder="1"/>
    <xf numFmtId="3" fontId="14" fillId="0" borderId="53" xfId="0" applyNumberFormat="1" applyFont="1" applyFill="1" applyBorder="1"/>
    <xf numFmtId="4" fontId="14" fillId="0" borderId="53" xfId="0" applyNumberFormat="1" applyFont="1" applyFill="1" applyBorder="1"/>
    <xf numFmtId="3" fontId="14" fillId="0" borderId="51" xfId="0" applyNumberFormat="1" applyFont="1" applyFill="1" applyBorder="1"/>
    <xf numFmtId="3" fontId="14" fillId="0" borderId="52" xfId="0" applyNumberFormat="1" applyFont="1" applyFill="1" applyBorder="1"/>
    <xf numFmtId="3" fontId="14" fillId="0" borderId="55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/>
    </xf>
    <xf numFmtId="0" fontId="11" fillId="0" borderId="19" xfId="0" applyFont="1" applyFill="1" applyBorder="1" applyAlignment="1">
      <alignment horizontal="left"/>
    </xf>
    <xf numFmtId="0" fontId="2" fillId="0" borderId="92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93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left"/>
    </xf>
    <xf numFmtId="0" fontId="12" fillId="0" borderId="25" xfId="0" applyFont="1" applyFill="1" applyBorder="1"/>
    <xf numFmtId="0" fontId="12" fillId="0" borderId="10" xfId="0" applyFont="1" applyFill="1" applyBorder="1"/>
    <xf numFmtId="0" fontId="6" fillId="0" borderId="1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5" fillId="0" borderId="50" xfId="0" applyFont="1" applyFill="1" applyBorder="1" applyAlignment="1">
      <alignment horizontal="left"/>
    </xf>
    <xf numFmtId="0" fontId="5" fillId="0" borderId="51" xfId="0" applyFont="1" applyFill="1" applyBorder="1" applyAlignment="1">
      <alignment horizontal="left"/>
    </xf>
    <xf numFmtId="0" fontId="5" fillId="0" borderId="52" xfId="0" applyFont="1" applyFill="1" applyBorder="1" applyAlignment="1">
      <alignment horizontal="left"/>
    </xf>
    <xf numFmtId="0" fontId="13" fillId="0" borderId="18" xfId="0" applyFont="1" applyFill="1" applyBorder="1" applyAlignment="1">
      <alignment horizontal="left"/>
    </xf>
    <xf numFmtId="0" fontId="13" fillId="0" borderId="19" xfId="0" applyFont="1" applyFill="1" applyBorder="1" applyAlignment="1">
      <alignment horizontal="left"/>
    </xf>
    <xf numFmtId="0" fontId="8" fillId="0" borderId="46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left"/>
    </xf>
    <xf numFmtId="0" fontId="5" fillId="0" borderId="45" xfId="0" applyFont="1" applyFill="1" applyBorder="1" applyAlignment="1">
      <alignment horizontal="left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16" fontId="2" fillId="0" borderId="56" xfId="0" applyNumberFormat="1" applyFont="1" applyFill="1" applyBorder="1" applyAlignment="1">
      <alignment horizontal="center" vertical="center" wrapText="1"/>
    </xf>
    <xf numFmtId="16" fontId="2" fillId="0" borderId="5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left" vertical="center" wrapText="1"/>
    </xf>
    <xf numFmtId="0" fontId="6" fillId="0" borderId="59" xfId="0" applyFont="1" applyFill="1" applyBorder="1" applyAlignment="1">
      <alignment horizontal="left" vertical="center" wrapText="1"/>
    </xf>
    <xf numFmtId="49" fontId="2" fillId="0" borderId="22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center"/>
    </xf>
    <xf numFmtId="49" fontId="6" fillId="0" borderId="25" xfId="0" applyNumberFormat="1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0" fontId="10" fillId="0" borderId="45" xfId="0" applyFont="1" applyFill="1" applyBorder="1" applyAlignment="1">
      <alignment horizontal="left"/>
    </xf>
    <xf numFmtId="0" fontId="10" fillId="0" borderId="19" xfId="0" applyFont="1" applyFill="1" applyBorder="1" applyAlignment="1">
      <alignment horizontal="left"/>
    </xf>
    <xf numFmtId="0" fontId="6" fillId="0" borderId="69" xfId="0" applyFont="1" applyFill="1" applyBorder="1" applyAlignment="1">
      <alignment horizontal="left"/>
    </xf>
    <xf numFmtId="49" fontId="6" fillId="0" borderId="69" xfId="0" applyNumberFormat="1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left"/>
    </xf>
    <xf numFmtId="0" fontId="9" fillId="0" borderId="45" xfId="0" applyNumberFormat="1" applyFont="1" applyFill="1" applyBorder="1" applyAlignment="1">
      <alignment horizontal="left"/>
    </xf>
    <xf numFmtId="0" fontId="9" fillId="0" borderId="19" xfId="0" applyNumberFormat="1" applyFont="1" applyFill="1" applyBorder="1" applyAlignment="1">
      <alignment horizontal="left"/>
    </xf>
    <xf numFmtId="49" fontId="6" fillId="0" borderId="45" xfId="0" applyNumberFormat="1" applyFont="1" applyFill="1" applyBorder="1" applyAlignment="1">
      <alignment horizontal="left"/>
    </xf>
    <xf numFmtId="49" fontId="6" fillId="0" borderId="19" xfId="0" applyNumberFormat="1" applyFont="1" applyFill="1" applyBorder="1" applyAlignment="1">
      <alignment horizontal="left"/>
    </xf>
    <xf numFmtId="0" fontId="6" fillId="0" borderId="25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9" fillId="0" borderId="45" xfId="0" applyFont="1" applyFill="1" applyBorder="1" applyAlignment="1">
      <alignment horizontal="left"/>
    </xf>
    <xf numFmtId="0" fontId="9" fillId="0" borderId="19" xfId="0" applyFont="1" applyFill="1" applyBorder="1" applyAlignment="1">
      <alignment horizontal="left"/>
    </xf>
    <xf numFmtId="0" fontId="12" fillId="0" borderId="75" xfId="0" applyFont="1" applyFill="1" applyBorder="1" applyAlignment="1">
      <alignment horizontal="center"/>
    </xf>
    <xf numFmtId="0" fontId="12" fillId="0" borderId="44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16" fontId="6" fillId="0" borderId="22" xfId="0" applyNumberFormat="1" applyFont="1" applyFill="1" applyBorder="1" applyAlignment="1">
      <alignment horizontal="center"/>
    </xf>
    <xf numFmtId="16" fontId="6" fillId="0" borderId="25" xfId="0" applyNumberFormat="1" applyFont="1" applyFill="1" applyBorder="1" applyAlignment="1">
      <alignment horizontal="center"/>
    </xf>
    <xf numFmtId="16" fontId="6" fillId="0" borderId="1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7" fillId="0" borderId="22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6" fillId="0" borderId="69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/>
    </xf>
    <xf numFmtId="0" fontId="6" fillId="0" borderId="22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6" fontId="2" fillId="0" borderId="83" xfId="0" applyNumberFormat="1" applyFont="1" applyFill="1" applyBorder="1" applyAlignment="1">
      <alignment horizontal="left"/>
    </xf>
    <xf numFmtId="16" fontId="2" fillId="0" borderId="2" xfId="0" applyNumberFormat="1" applyFont="1" applyFill="1" applyBorder="1" applyAlignment="1">
      <alignment horizontal="center" vertical="center" wrapText="1"/>
    </xf>
    <xf numFmtId="16" fontId="2" fillId="0" borderId="6" xfId="0" applyNumberFormat="1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left"/>
    </xf>
    <xf numFmtId="164" fontId="2" fillId="0" borderId="20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49" fontId="2" fillId="0" borderId="23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0" fontId="6" fillId="0" borderId="24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49" fontId="6" fillId="0" borderId="23" xfId="0" applyNumberFormat="1" applyFont="1" applyFill="1" applyBorder="1" applyAlignment="1">
      <alignment horizontal="center"/>
    </xf>
    <xf numFmtId="49" fontId="6" fillId="0" borderId="20" xfId="0" applyNumberFormat="1" applyFont="1" applyFill="1" applyBorder="1" applyAlignment="1">
      <alignment horizontal="center"/>
    </xf>
    <xf numFmtId="49" fontId="6" fillId="0" borderId="34" xfId="0" applyNumberFormat="1" applyFont="1" applyFill="1" applyBorder="1" applyAlignment="1">
      <alignment horizontal="center"/>
    </xf>
    <xf numFmtId="49" fontId="6" fillId="0" borderId="18" xfId="0" applyNumberFormat="1" applyFont="1" applyFill="1" applyBorder="1" applyAlignment="1">
      <alignment horizontal="left"/>
    </xf>
    <xf numFmtId="49" fontId="2" fillId="0" borderId="18" xfId="0" applyNumberFormat="1" applyFont="1" applyFill="1" applyBorder="1" applyAlignment="1">
      <alignment horizontal="left"/>
    </xf>
    <xf numFmtId="49" fontId="2" fillId="0" borderId="19" xfId="0" applyNumberFormat="1" applyFont="1" applyFill="1" applyBorder="1" applyAlignment="1">
      <alignment horizontal="left"/>
    </xf>
    <xf numFmtId="0" fontId="5" fillId="0" borderId="78" xfId="0" applyFont="1" applyFill="1" applyBorder="1" applyAlignment="1">
      <alignment horizontal="left"/>
    </xf>
    <xf numFmtId="0" fontId="5" fillId="0" borderId="53" xfId="0" applyFont="1" applyFill="1" applyBorder="1" applyAlignment="1">
      <alignment horizontal="left"/>
    </xf>
    <xf numFmtId="49" fontId="6" fillId="0" borderId="24" xfId="0" applyNumberFormat="1" applyFont="1" applyFill="1" applyBorder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51" xfId="0" applyFont="1" applyFill="1" applyBorder="1" applyAlignment="1">
      <alignment horizontal="left"/>
    </xf>
    <xf numFmtId="0" fontId="2" fillId="0" borderId="52" xfId="0" applyFont="1" applyFill="1" applyBorder="1" applyAlignment="1">
      <alignment horizontal="left"/>
    </xf>
    <xf numFmtId="0" fontId="0" fillId="0" borderId="85" xfId="0" applyFill="1" applyBorder="1" applyAlignment="1">
      <alignment horizontal="center"/>
    </xf>
    <xf numFmtId="0" fontId="2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4" fillId="0" borderId="100" xfId="0" applyFont="1" applyFill="1" applyBorder="1" applyAlignment="1">
      <alignment horizontal="left" vertical="center"/>
    </xf>
    <xf numFmtId="0" fontId="14" fillId="0" borderId="85" xfId="0" applyFont="1" applyFill="1" applyBorder="1" applyAlignment="1">
      <alignment horizontal="left" vertical="center"/>
    </xf>
    <xf numFmtId="0" fontId="14" fillId="0" borderId="101" xfId="0" applyFont="1" applyFill="1" applyBorder="1" applyAlignment="1">
      <alignment horizontal="left" vertical="center"/>
    </xf>
    <xf numFmtId="0" fontId="14" fillId="0" borderId="102" xfId="0" applyFont="1" applyFill="1" applyBorder="1" applyAlignment="1">
      <alignment horizontal="left" vertical="center"/>
    </xf>
    <xf numFmtId="0" fontId="14" fillId="0" borderId="83" xfId="0" applyFont="1" applyFill="1" applyBorder="1" applyAlignment="1">
      <alignment horizontal="left" vertical="center"/>
    </xf>
    <xf numFmtId="0" fontId="14" fillId="0" borderId="103" xfId="0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0" fillId="0" borderId="78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99" xfId="0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8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7"/>
  <sheetViews>
    <sheetView topLeftCell="A38" workbookViewId="0">
      <selection activeCell="P45" sqref="P45"/>
    </sheetView>
  </sheetViews>
  <sheetFormatPr defaultRowHeight="12.75" x14ac:dyDescent="0.2"/>
  <cols>
    <col min="1" max="2" width="9.140625" style="1"/>
    <col min="3" max="3" width="32.140625" style="1" customWidth="1"/>
    <col min="4" max="11" width="12.7109375" style="1" hidden="1" customWidth="1"/>
    <col min="12" max="12" width="14.42578125" style="1" hidden="1" customWidth="1"/>
    <col min="13" max="13" width="16" style="1" hidden="1" customWidth="1"/>
    <col min="14" max="14" width="16.140625" style="1" customWidth="1"/>
    <col min="15" max="15" width="17" style="1" customWidth="1"/>
    <col min="16" max="16" width="14.7109375" style="1" customWidth="1"/>
    <col min="17" max="17" width="14.28515625" style="1" customWidth="1"/>
    <col min="18" max="18" width="8.28515625" style="1" customWidth="1"/>
    <col min="19" max="19" width="13.7109375" style="1" customWidth="1"/>
    <col min="20" max="20" width="13.85546875" style="1" customWidth="1"/>
    <col min="21" max="258" width="9.140625" style="1"/>
    <col min="259" max="259" width="32.140625" style="1" customWidth="1"/>
    <col min="260" max="271" width="0" style="1" hidden="1" customWidth="1"/>
    <col min="272" max="272" width="13.7109375" style="1" customWidth="1"/>
    <col min="273" max="273" width="14.28515625" style="1" customWidth="1"/>
    <col min="274" max="274" width="8.28515625" style="1" customWidth="1"/>
    <col min="275" max="275" width="13.7109375" style="1" customWidth="1"/>
    <col min="276" max="276" width="13.85546875" style="1" customWidth="1"/>
    <col min="277" max="514" width="9.140625" style="1"/>
    <col min="515" max="515" width="32.140625" style="1" customWidth="1"/>
    <col min="516" max="527" width="0" style="1" hidden="1" customWidth="1"/>
    <col min="528" max="528" width="13.7109375" style="1" customWidth="1"/>
    <col min="529" max="529" width="14.28515625" style="1" customWidth="1"/>
    <col min="530" max="530" width="8.28515625" style="1" customWidth="1"/>
    <col min="531" max="531" width="13.7109375" style="1" customWidth="1"/>
    <col min="532" max="532" width="13.85546875" style="1" customWidth="1"/>
    <col min="533" max="770" width="9.140625" style="1"/>
    <col min="771" max="771" width="32.140625" style="1" customWidth="1"/>
    <col min="772" max="783" width="0" style="1" hidden="1" customWidth="1"/>
    <col min="784" max="784" width="13.7109375" style="1" customWidth="1"/>
    <col min="785" max="785" width="14.28515625" style="1" customWidth="1"/>
    <col min="786" max="786" width="8.28515625" style="1" customWidth="1"/>
    <col min="787" max="787" width="13.7109375" style="1" customWidth="1"/>
    <col min="788" max="788" width="13.85546875" style="1" customWidth="1"/>
    <col min="789" max="1026" width="9.140625" style="1"/>
    <col min="1027" max="1027" width="32.140625" style="1" customWidth="1"/>
    <col min="1028" max="1039" width="0" style="1" hidden="1" customWidth="1"/>
    <col min="1040" max="1040" width="13.7109375" style="1" customWidth="1"/>
    <col min="1041" max="1041" width="14.28515625" style="1" customWidth="1"/>
    <col min="1042" max="1042" width="8.28515625" style="1" customWidth="1"/>
    <col min="1043" max="1043" width="13.7109375" style="1" customWidth="1"/>
    <col min="1044" max="1044" width="13.85546875" style="1" customWidth="1"/>
    <col min="1045" max="1282" width="9.140625" style="1"/>
    <col min="1283" max="1283" width="32.140625" style="1" customWidth="1"/>
    <col min="1284" max="1295" width="0" style="1" hidden="1" customWidth="1"/>
    <col min="1296" max="1296" width="13.7109375" style="1" customWidth="1"/>
    <col min="1297" max="1297" width="14.28515625" style="1" customWidth="1"/>
    <col min="1298" max="1298" width="8.28515625" style="1" customWidth="1"/>
    <col min="1299" max="1299" width="13.7109375" style="1" customWidth="1"/>
    <col min="1300" max="1300" width="13.85546875" style="1" customWidth="1"/>
    <col min="1301" max="1538" width="9.140625" style="1"/>
    <col min="1539" max="1539" width="32.140625" style="1" customWidth="1"/>
    <col min="1540" max="1551" width="0" style="1" hidden="1" customWidth="1"/>
    <col min="1552" max="1552" width="13.7109375" style="1" customWidth="1"/>
    <col min="1553" max="1553" width="14.28515625" style="1" customWidth="1"/>
    <col min="1554" max="1554" width="8.28515625" style="1" customWidth="1"/>
    <col min="1555" max="1555" width="13.7109375" style="1" customWidth="1"/>
    <col min="1556" max="1556" width="13.85546875" style="1" customWidth="1"/>
    <col min="1557" max="1794" width="9.140625" style="1"/>
    <col min="1795" max="1795" width="32.140625" style="1" customWidth="1"/>
    <col min="1796" max="1807" width="0" style="1" hidden="1" customWidth="1"/>
    <col min="1808" max="1808" width="13.7109375" style="1" customWidth="1"/>
    <col min="1809" max="1809" width="14.28515625" style="1" customWidth="1"/>
    <col min="1810" max="1810" width="8.28515625" style="1" customWidth="1"/>
    <col min="1811" max="1811" width="13.7109375" style="1" customWidth="1"/>
    <col min="1812" max="1812" width="13.85546875" style="1" customWidth="1"/>
    <col min="1813" max="2050" width="9.140625" style="1"/>
    <col min="2051" max="2051" width="32.140625" style="1" customWidth="1"/>
    <col min="2052" max="2063" width="0" style="1" hidden="1" customWidth="1"/>
    <col min="2064" max="2064" width="13.7109375" style="1" customWidth="1"/>
    <col min="2065" max="2065" width="14.28515625" style="1" customWidth="1"/>
    <col min="2066" max="2066" width="8.28515625" style="1" customWidth="1"/>
    <col min="2067" max="2067" width="13.7109375" style="1" customWidth="1"/>
    <col min="2068" max="2068" width="13.85546875" style="1" customWidth="1"/>
    <col min="2069" max="2306" width="9.140625" style="1"/>
    <col min="2307" max="2307" width="32.140625" style="1" customWidth="1"/>
    <col min="2308" max="2319" width="0" style="1" hidden="1" customWidth="1"/>
    <col min="2320" max="2320" width="13.7109375" style="1" customWidth="1"/>
    <col min="2321" max="2321" width="14.28515625" style="1" customWidth="1"/>
    <col min="2322" max="2322" width="8.28515625" style="1" customWidth="1"/>
    <col min="2323" max="2323" width="13.7109375" style="1" customWidth="1"/>
    <col min="2324" max="2324" width="13.85546875" style="1" customWidth="1"/>
    <col min="2325" max="2562" width="9.140625" style="1"/>
    <col min="2563" max="2563" width="32.140625" style="1" customWidth="1"/>
    <col min="2564" max="2575" width="0" style="1" hidden="1" customWidth="1"/>
    <col min="2576" max="2576" width="13.7109375" style="1" customWidth="1"/>
    <col min="2577" max="2577" width="14.28515625" style="1" customWidth="1"/>
    <col min="2578" max="2578" width="8.28515625" style="1" customWidth="1"/>
    <col min="2579" max="2579" width="13.7109375" style="1" customWidth="1"/>
    <col min="2580" max="2580" width="13.85546875" style="1" customWidth="1"/>
    <col min="2581" max="2818" width="9.140625" style="1"/>
    <col min="2819" max="2819" width="32.140625" style="1" customWidth="1"/>
    <col min="2820" max="2831" width="0" style="1" hidden="1" customWidth="1"/>
    <col min="2832" max="2832" width="13.7109375" style="1" customWidth="1"/>
    <col min="2833" max="2833" width="14.28515625" style="1" customWidth="1"/>
    <col min="2834" max="2834" width="8.28515625" style="1" customWidth="1"/>
    <col min="2835" max="2835" width="13.7109375" style="1" customWidth="1"/>
    <col min="2836" max="2836" width="13.85546875" style="1" customWidth="1"/>
    <col min="2837" max="3074" width="9.140625" style="1"/>
    <col min="3075" max="3075" width="32.140625" style="1" customWidth="1"/>
    <col min="3076" max="3087" width="0" style="1" hidden="1" customWidth="1"/>
    <col min="3088" max="3088" width="13.7109375" style="1" customWidth="1"/>
    <col min="3089" max="3089" width="14.28515625" style="1" customWidth="1"/>
    <col min="3090" max="3090" width="8.28515625" style="1" customWidth="1"/>
    <col min="3091" max="3091" width="13.7109375" style="1" customWidth="1"/>
    <col min="3092" max="3092" width="13.85546875" style="1" customWidth="1"/>
    <col min="3093" max="3330" width="9.140625" style="1"/>
    <col min="3331" max="3331" width="32.140625" style="1" customWidth="1"/>
    <col min="3332" max="3343" width="0" style="1" hidden="1" customWidth="1"/>
    <col min="3344" max="3344" width="13.7109375" style="1" customWidth="1"/>
    <col min="3345" max="3345" width="14.28515625" style="1" customWidth="1"/>
    <col min="3346" max="3346" width="8.28515625" style="1" customWidth="1"/>
    <col min="3347" max="3347" width="13.7109375" style="1" customWidth="1"/>
    <col min="3348" max="3348" width="13.85546875" style="1" customWidth="1"/>
    <col min="3349" max="3586" width="9.140625" style="1"/>
    <col min="3587" max="3587" width="32.140625" style="1" customWidth="1"/>
    <col min="3588" max="3599" width="0" style="1" hidden="1" customWidth="1"/>
    <col min="3600" max="3600" width="13.7109375" style="1" customWidth="1"/>
    <col min="3601" max="3601" width="14.28515625" style="1" customWidth="1"/>
    <col min="3602" max="3602" width="8.28515625" style="1" customWidth="1"/>
    <col min="3603" max="3603" width="13.7109375" style="1" customWidth="1"/>
    <col min="3604" max="3604" width="13.85546875" style="1" customWidth="1"/>
    <col min="3605" max="3842" width="9.140625" style="1"/>
    <col min="3843" max="3843" width="32.140625" style="1" customWidth="1"/>
    <col min="3844" max="3855" width="0" style="1" hidden="1" customWidth="1"/>
    <col min="3856" max="3856" width="13.7109375" style="1" customWidth="1"/>
    <col min="3857" max="3857" width="14.28515625" style="1" customWidth="1"/>
    <col min="3858" max="3858" width="8.28515625" style="1" customWidth="1"/>
    <col min="3859" max="3859" width="13.7109375" style="1" customWidth="1"/>
    <col min="3860" max="3860" width="13.85546875" style="1" customWidth="1"/>
    <col min="3861" max="4098" width="9.140625" style="1"/>
    <col min="4099" max="4099" width="32.140625" style="1" customWidth="1"/>
    <col min="4100" max="4111" width="0" style="1" hidden="1" customWidth="1"/>
    <col min="4112" max="4112" width="13.7109375" style="1" customWidth="1"/>
    <col min="4113" max="4113" width="14.28515625" style="1" customWidth="1"/>
    <col min="4114" max="4114" width="8.28515625" style="1" customWidth="1"/>
    <col min="4115" max="4115" width="13.7109375" style="1" customWidth="1"/>
    <col min="4116" max="4116" width="13.85546875" style="1" customWidth="1"/>
    <col min="4117" max="4354" width="9.140625" style="1"/>
    <col min="4355" max="4355" width="32.140625" style="1" customWidth="1"/>
    <col min="4356" max="4367" width="0" style="1" hidden="1" customWidth="1"/>
    <col min="4368" max="4368" width="13.7109375" style="1" customWidth="1"/>
    <col min="4369" max="4369" width="14.28515625" style="1" customWidth="1"/>
    <col min="4370" max="4370" width="8.28515625" style="1" customWidth="1"/>
    <col min="4371" max="4371" width="13.7109375" style="1" customWidth="1"/>
    <col min="4372" max="4372" width="13.85546875" style="1" customWidth="1"/>
    <col min="4373" max="4610" width="9.140625" style="1"/>
    <col min="4611" max="4611" width="32.140625" style="1" customWidth="1"/>
    <col min="4612" max="4623" width="0" style="1" hidden="1" customWidth="1"/>
    <col min="4624" max="4624" width="13.7109375" style="1" customWidth="1"/>
    <col min="4625" max="4625" width="14.28515625" style="1" customWidth="1"/>
    <col min="4626" max="4626" width="8.28515625" style="1" customWidth="1"/>
    <col min="4627" max="4627" width="13.7109375" style="1" customWidth="1"/>
    <col min="4628" max="4628" width="13.85546875" style="1" customWidth="1"/>
    <col min="4629" max="4866" width="9.140625" style="1"/>
    <col min="4867" max="4867" width="32.140625" style="1" customWidth="1"/>
    <col min="4868" max="4879" width="0" style="1" hidden="1" customWidth="1"/>
    <col min="4880" max="4880" width="13.7109375" style="1" customWidth="1"/>
    <col min="4881" max="4881" width="14.28515625" style="1" customWidth="1"/>
    <col min="4882" max="4882" width="8.28515625" style="1" customWidth="1"/>
    <col min="4883" max="4883" width="13.7109375" style="1" customWidth="1"/>
    <col min="4884" max="4884" width="13.85546875" style="1" customWidth="1"/>
    <col min="4885" max="5122" width="9.140625" style="1"/>
    <col min="5123" max="5123" width="32.140625" style="1" customWidth="1"/>
    <col min="5124" max="5135" width="0" style="1" hidden="1" customWidth="1"/>
    <col min="5136" max="5136" width="13.7109375" style="1" customWidth="1"/>
    <col min="5137" max="5137" width="14.28515625" style="1" customWidth="1"/>
    <col min="5138" max="5138" width="8.28515625" style="1" customWidth="1"/>
    <col min="5139" max="5139" width="13.7109375" style="1" customWidth="1"/>
    <col min="5140" max="5140" width="13.85546875" style="1" customWidth="1"/>
    <col min="5141" max="5378" width="9.140625" style="1"/>
    <col min="5379" max="5379" width="32.140625" style="1" customWidth="1"/>
    <col min="5380" max="5391" width="0" style="1" hidden="1" customWidth="1"/>
    <col min="5392" max="5392" width="13.7109375" style="1" customWidth="1"/>
    <col min="5393" max="5393" width="14.28515625" style="1" customWidth="1"/>
    <col min="5394" max="5394" width="8.28515625" style="1" customWidth="1"/>
    <col min="5395" max="5395" width="13.7109375" style="1" customWidth="1"/>
    <col min="5396" max="5396" width="13.85546875" style="1" customWidth="1"/>
    <col min="5397" max="5634" width="9.140625" style="1"/>
    <col min="5635" max="5635" width="32.140625" style="1" customWidth="1"/>
    <col min="5636" max="5647" width="0" style="1" hidden="1" customWidth="1"/>
    <col min="5648" max="5648" width="13.7109375" style="1" customWidth="1"/>
    <col min="5649" max="5649" width="14.28515625" style="1" customWidth="1"/>
    <col min="5650" max="5650" width="8.28515625" style="1" customWidth="1"/>
    <col min="5651" max="5651" width="13.7109375" style="1" customWidth="1"/>
    <col min="5652" max="5652" width="13.85546875" style="1" customWidth="1"/>
    <col min="5653" max="5890" width="9.140625" style="1"/>
    <col min="5891" max="5891" width="32.140625" style="1" customWidth="1"/>
    <col min="5892" max="5903" width="0" style="1" hidden="1" customWidth="1"/>
    <col min="5904" max="5904" width="13.7109375" style="1" customWidth="1"/>
    <col min="5905" max="5905" width="14.28515625" style="1" customWidth="1"/>
    <col min="5906" max="5906" width="8.28515625" style="1" customWidth="1"/>
    <col min="5907" max="5907" width="13.7109375" style="1" customWidth="1"/>
    <col min="5908" max="5908" width="13.85546875" style="1" customWidth="1"/>
    <col min="5909" max="6146" width="9.140625" style="1"/>
    <col min="6147" max="6147" width="32.140625" style="1" customWidth="1"/>
    <col min="6148" max="6159" width="0" style="1" hidden="1" customWidth="1"/>
    <col min="6160" max="6160" width="13.7109375" style="1" customWidth="1"/>
    <col min="6161" max="6161" width="14.28515625" style="1" customWidth="1"/>
    <col min="6162" max="6162" width="8.28515625" style="1" customWidth="1"/>
    <col min="6163" max="6163" width="13.7109375" style="1" customWidth="1"/>
    <col min="6164" max="6164" width="13.85546875" style="1" customWidth="1"/>
    <col min="6165" max="6402" width="9.140625" style="1"/>
    <col min="6403" max="6403" width="32.140625" style="1" customWidth="1"/>
    <col min="6404" max="6415" width="0" style="1" hidden="1" customWidth="1"/>
    <col min="6416" max="6416" width="13.7109375" style="1" customWidth="1"/>
    <col min="6417" max="6417" width="14.28515625" style="1" customWidth="1"/>
    <col min="6418" max="6418" width="8.28515625" style="1" customWidth="1"/>
    <col min="6419" max="6419" width="13.7109375" style="1" customWidth="1"/>
    <col min="6420" max="6420" width="13.85546875" style="1" customWidth="1"/>
    <col min="6421" max="6658" width="9.140625" style="1"/>
    <col min="6659" max="6659" width="32.140625" style="1" customWidth="1"/>
    <col min="6660" max="6671" width="0" style="1" hidden="1" customWidth="1"/>
    <col min="6672" max="6672" width="13.7109375" style="1" customWidth="1"/>
    <col min="6673" max="6673" width="14.28515625" style="1" customWidth="1"/>
    <col min="6674" max="6674" width="8.28515625" style="1" customWidth="1"/>
    <col min="6675" max="6675" width="13.7109375" style="1" customWidth="1"/>
    <col min="6676" max="6676" width="13.85546875" style="1" customWidth="1"/>
    <col min="6677" max="6914" width="9.140625" style="1"/>
    <col min="6915" max="6915" width="32.140625" style="1" customWidth="1"/>
    <col min="6916" max="6927" width="0" style="1" hidden="1" customWidth="1"/>
    <col min="6928" max="6928" width="13.7109375" style="1" customWidth="1"/>
    <col min="6929" max="6929" width="14.28515625" style="1" customWidth="1"/>
    <col min="6930" max="6930" width="8.28515625" style="1" customWidth="1"/>
    <col min="6931" max="6931" width="13.7109375" style="1" customWidth="1"/>
    <col min="6932" max="6932" width="13.85546875" style="1" customWidth="1"/>
    <col min="6933" max="7170" width="9.140625" style="1"/>
    <col min="7171" max="7171" width="32.140625" style="1" customWidth="1"/>
    <col min="7172" max="7183" width="0" style="1" hidden="1" customWidth="1"/>
    <col min="7184" max="7184" width="13.7109375" style="1" customWidth="1"/>
    <col min="7185" max="7185" width="14.28515625" style="1" customWidth="1"/>
    <col min="7186" max="7186" width="8.28515625" style="1" customWidth="1"/>
    <col min="7187" max="7187" width="13.7109375" style="1" customWidth="1"/>
    <col min="7188" max="7188" width="13.85546875" style="1" customWidth="1"/>
    <col min="7189" max="7426" width="9.140625" style="1"/>
    <col min="7427" max="7427" width="32.140625" style="1" customWidth="1"/>
    <col min="7428" max="7439" width="0" style="1" hidden="1" customWidth="1"/>
    <col min="7440" max="7440" width="13.7109375" style="1" customWidth="1"/>
    <col min="7441" max="7441" width="14.28515625" style="1" customWidth="1"/>
    <col min="7442" max="7442" width="8.28515625" style="1" customWidth="1"/>
    <col min="7443" max="7443" width="13.7109375" style="1" customWidth="1"/>
    <col min="7444" max="7444" width="13.85546875" style="1" customWidth="1"/>
    <col min="7445" max="7682" width="9.140625" style="1"/>
    <col min="7683" max="7683" width="32.140625" style="1" customWidth="1"/>
    <col min="7684" max="7695" width="0" style="1" hidden="1" customWidth="1"/>
    <col min="7696" max="7696" width="13.7109375" style="1" customWidth="1"/>
    <col min="7697" max="7697" width="14.28515625" style="1" customWidth="1"/>
    <col min="7698" max="7698" width="8.28515625" style="1" customWidth="1"/>
    <col min="7699" max="7699" width="13.7109375" style="1" customWidth="1"/>
    <col min="7700" max="7700" width="13.85546875" style="1" customWidth="1"/>
    <col min="7701" max="7938" width="9.140625" style="1"/>
    <col min="7939" max="7939" width="32.140625" style="1" customWidth="1"/>
    <col min="7940" max="7951" width="0" style="1" hidden="1" customWidth="1"/>
    <col min="7952" max="7952" width="13.7109375" style="1" customWidth="1"/>
    <col min="7953" max="7953" width="14.28515625" style="1" customWidth="1"/>
    <col min="7954" max="7954" width="8.28515625" style="1" customWidth="1"/>
    <col min="7955" max="7955" width="13.7109375" style="1" customWidth="1"/>
    <col min="7956" max="7956" width="13.85546875" style="1" customWidth="1"/>
    <col min="7957" max="8194" width="9.140625" style="1"/>
    <col min="8195" max="8195" width="32.140625" style="1" customWidth="1"/>
    <col min="8196" max="8207" width="0" style="1" hidden="1" customWidth="1"/>
    <col min="8208" max="8208" width="13.7109375" style="1" customWidth="1"/>
    <col min="8209" max="8209" width="14.28515625" style="1" customWidth="1"/>
    <col min="8210" max="8210" width="8.28515625" style="1" customWidth="1"/>
    <col min="8211" max="8211" width="13.7109375" style="1" customWidth="1"/>
    <col min="8212" max="8212" width="13.85546875" style="1" customWidth="1"/>
    <col min="8213" max="8450" width="9.140625" style="1"/>
    <col min="8451" max="8451" width="32.140625" style="1" customWidth="1"/>
    <col min="8452" max="8463" width="0" style="1" hidden="1" customWidth="1"/>
    <col min="8464" max="8464" width="13.7109375" style="1" customWidth="1"/>
    <col min="8465" max="8465" width="14.28515625" style="1" customWidth="1"/>
    <col min="8466" max="8466" width="8.28515625" style="1" customWidth="1"/>
    <col min="8467" max="8467" width="13.7109375" style="1" customWidth="1"/>
    <col min="8468" max="8468" width="13.85546875" style="1" customWidth="1"/>
    <col min="8469" max="8706" width="9.140625" style="1"/>
    <col min="8707" max="8707" width="32.140625" style="1" customWidth="1"/>
    <col min="8708" max="8719" width="0" style="1" hidden="1" customWidth="1"/>
    <col min="8720" max="8720" width="13.7109375" style="1" customWidth="1"/>
    <col min="8721" max="8721" width="14.28515625" style="1" customWidth="1"/>
    <col min="8722" max="8722" width="8.28515625" style="1" customWidth="1"/>
    <col min="8723" max="8723" width="13.7109375" style="1" customWidth="1"/>
    <col min="8724" max="8724" width="13.85546875" style="1" customWidth="1"/>
    <col min="8725" max="8962" width="9.140625" style="1"/>
    <col min="8963" max="8963" width="32.140625" style="1" customWidth="1"/>
    <col min="8964" max="8975" width="0" style="1" hidden="1" customWidth="1"/>
    <col min="8976" max="8976" width="13.7109375" style="1" customWidth="1"/>
    <col min="8977" max="8977" width="14.28515625" style="1" customWidth="1"/>
    <col min="8978" max="8978" width="8.28515625" style="1" customWidth="1"/>
    <col min="8979" max="8979" width="13.7109375" style="1" customWidth="1"/>
    <col min="8980" max="8980" width="13.85546875" style="1" customWidth="1"/>
    <col min="8981" max="9218" width="9.140625" style="1"/>
    <col min="9219" max="9219" width="32.140625" style="1" customWidth="1"/>
    <col min="9220" max="9231" width="0" style="1" hidden="1" customWidth="1"/>
    <col min="9232" max="9232" width="13.7109375" style="1" customWidth="1"/>
    <col min="9233" max="9233" width="14.28515625" style="1" customWidth="1"/>
    <col min="9234" max="9234" width="8.28515625" style="1" customWidth="1"/>
    <col min="9235" max="9235" width="13.7109375" style="1" customWidth="1"/>
    <col min="9236" max="9236" width="13.85546875" style="1" customWidth="1"/>
    <col min="9237" max="9474" width="9.140625" style="1"/>
    <col min="9475" max="9475" width="32.140625" style="1" customWidth="1"/>
    <col min="9476" max="9487" width="0" style="1" hidden="1" customWidth="1"/>
    <col min="9488" max="9488" width="13.7109375" style="1" customWidth="1"/>
    <col min="9489" max="9489" width="14.28515625" style="1" customWidth="1"/>
    <col min="9490" max="9490" width="8.28515625" style="1" customWidth="1"/>
    <col min="9491" max="9491" width="13.7109375" style="1" customWidth="1"/>
    <col min="9492" max="9492" width="13.85546875" style="1" customWidth="1"/>
    <col min="9493" max="9730" width="9.140625" style="1"/>
    <col min="9731" max="9731" width="32.140625" style="1" customWidth="1"/>
    <col min="9732" max="9743" width="0" style="1" hidden="1" customWidth="1"/>
    <col min="9744" max="9744" width="13.7109375" style="1" customWidth="1"/>
    <col min="9745" max="9745" width="14.28515625" style="1" customWidth="1"/>
    <col min="9746" max="9746" width="8.28515625" style="1" customWidth="1"/>
    <col min="9747" max="9747" width="13.7109375" style="1" customWidth="1"/>
    <col min="9748" max="9748" width="13.85546875" style="1" customWidth="1"/>
    <col min="9749" max="9986" width="9.140625" style="1"/>
    <col min="9987" max="9987" width="32.140625" style="1" customWidth="1"/>
    <col min="9988" max="9999" width="0" style="1" hidden="1" customWidth="1"/>
    <col min="10000" max="10000" width="13.7109375" style="1" customWidth="1"/>
    <col min="10001" max="10001" width="14.28515625" style="1" customWidth="1"/>
    <col min="10002" max="10002" width="8.28515625" style="1" customWidth="1"/>
    <col min="10003" max="10003" width="13.7109375" style="1" customWidth="1"/>
    <col min="10004" max="10004" width="13.85546875" style="1" customWidth="1"/>
    <col min="10005" max="10242" width="9.140625" style="1"/>
    <col min="10243" max="10243" width="32.140625" style="1" customWidth="1"/>
    <col min="10244" max="10255" width="0" style="1" hidden="1" customWidth="1"/>
    <col min="10256" max="10256" width="13.7109375" style="1" customWidth="1"/>
    <col min="10257" max="10257" width="14.28515625" style="1" customWidth="1"/>
    <col min="10258" max="10258" width="8.28515625" style="1" customWidth="1"/>
    <col min="10259" max="10259" width="13.7109375" style="1" customWidth="1"/>
    <col min="10260" max="10260" width="13.85546875" style="1" customWidth="1"/>
    <col min="10261" max="10498" width="9.140625" style="1"/>
    <col min="10499" max="10499" width="32.140625" style="1" customWidth="1"/>
    <col min="10500" max="10511" width="0" style="1" hidden="1" customWidth="1"/>
    <col min="10512" max="10512" width="13.7109375" style="1" customWidth="1"/>
    <col min="10513" max="10513" width="14.28515625" style="1" customWidth="1"/>
    <col min="10514" max="10514" width="8.28515625" style="1" customWidth="1"/>
    <col min="10515" max="10515" width="13.7109375" style="1" customWidth="1"/>
    <col min="10516" max="10516" width="13.85546875" style="1" customWidth="1"/>
    <col min="10517" max="10754" width="9.140625" style="1"/>
    <col min="10755" max="10755" width="32.140625" style="1" customWidth="1"/>
    <col min="10756" max="10767" width="0" style="1" hidden="1" customWidth="1"/>
    <col min="10768" max="10768" width="13.7109375" style="1" customWidth="1"/>
    <col min="10769" max="10769" width="14.28515625" style="1" customWidth="1"/>
    <col min="10770" max="10770" width="8.28515625" style="1" customWidth="1"/>
    <col min="10771" max="10771" width="13.7109375" style="1" customWidth="1"/>
    <col min="10772" max="10772" width="13.85546875" style="1" customWidth="1"/>
    <col min="10773" max="11010" width="9.140625" style="1"/>
    <col min="11011" max="11011" width="32.140625" style="1" customWidth="1"/>
    <col min="11012" max="11023" width="0" style="1" hidden="1" customWidth="1"/>
    <col min="11024" max="11024" width="13.7109375" style="1" customWidth="1"/>
    <col min="11025" max="11025" width="14.28515625" style="1" customWidth="1"/>
    <col min="11026" max="11026" width="8.28515625" style="1" customWidth="1"/>
    <col min="11027" max="11027" width="13.7109375" style="1" customWidth="1"/>
    <col min="11028" max="11028" width="13.85546875" style="1" customWidth="1"/>
    <col min="11029" max="11266" width="9.140625" style="1"/>
    <col min="11267" max="11267" width="32.140625" style="1" customWidth="1"/>
    <col min="11268" max="11279" width="0" style="1" hidden="1" customWidth="1"/>
    <col min="11280" max="11280" width="13.7109375" style="1" customWidth="1"/>
    <col min="11281" max="11281" width="14.28515625" style="1" customWidth="1"/>
    <col min="11282" max="11282" width="8.28515625" style="1" customWidth="1"/>
    <col min="11283" max="11283" width="13.7109375" style="1" customWidth="1"/>
    <col min="11284" max="11284" width="13.85546875" style="1" customWidth="1"/>
    <col min="11285" max="11522" width="9.140625" style="1"/>
    <col min="11523" max="11523" width="32.140625" style="1" customWidth="1"/>
    <col min="11524" max="11535" width="0" style="1" hidden="1" customWidth="1"/>
    <col min="11536" max="11536" width="13.7109375" style="1" customWidth="1"/>
    <col min="11537" max="11537" width="14.28515625" style="1" customWidth="1"/>
    <col min="11538" max="11538" width="8.28515625" style="1" customWidth="1"/>
    <col min="11539" max="11539" width="13.7109375" style="1" customWidth="1"/>
    <col min="11540" max="11540" width="13.85546875" style="1" customWidth="1"/>
    <col min="11541" max="11778" width="9.140625" style="1"/>
    <col min="11779" max="11779" width="32.140625" style="1" customWidth="1"/>
    <col min="11780" max="11791" width="0" style="1" hidden="1" customWidth="1"/>
    <col min="11792" max="11792" width="13.7109375" style="1" customWidth="1"/>
    <col min="11793" max="11793" width="14.28515625" style="1" customWidth="1"/>
    <col min="11794" max="11794" width="8.28515625" style="1" customWidth="1"/>
    <col min="11795" max="11795" width="13.7109375" style="1" customWidth="1"/>
    <col min="11796" max="11796" width="13.85546875" style="1" customWidth="1"/>
    <col min="11797" max="12034" width="9.140625" style="1"/>
    <col min="12035" max="12035" width="32.140625" style="1" customWidth="1"/>
    <col min="12036" max="12047" width="0" style="1" hidden="1" customWidth="1"/>
    <col min="12048" max="12048" width="13.7109375" style="1" customWidth="1"/>
    <col min="12049" max="12049" width="14.28515625" style="1" customWidth="1"/>
    <col min="12050" max="12050" width="8.28515625" style="1" customWidth="1"/>
    <col min="12051" max="12051" width="13.7109375" style="1" customWidth="1"/>
    <col min="12052" max="12052" width="13.85546875" style="1" customWidth="1"/>
    <col min="12053" max="12290" width="9.140625" style="1"/>
    <col min="12291" max="12291" width="32.140625" style="1" customWidth="1"/>
    <col min="12292" max="12303" width="0" style="1" hidden="1" customWidth="1"/>
    <col min="12304" max="12304" width="13.7109375" style="1" customWidth="1"/>
    <col min="12305" max="12305" width="14.28515625" style="1" customWidth="1"/>
    <col min="12306" max="12306" width="8.28515625" style="1" customWidth="1"/>
    <col min="12307" max="12307" width="13.7109375" style="1" customWidth="1"/>
    <col min="12308" max="12308" width="13.85546875" style="1" customWidth="1"/>
    <col min="12309" max="12546" width="9.140625" style="1"/>
    <col min="12547" max="12547" width="32.140625" style="1" customWidth="1"/>
    <col min="12548" max="12559" width="0" style="1" hidden="1" customWidth="1"/>
    <col min="12560" max="12560" width="13.7109375" style="1" customWidth="1"/>
    <col min="12561" max="12561" width="14.28515625" style="1" customWidth="1"/>
    <col min="12562" max="12562" width="8.28515625" style="1" customWidth="1"/>
    <col min="12563" max="12563" width="13.7109375" style="1" customWidth="1"/>
    <col min="12564" max="12564" width="13.85546875" style="1" customWidth="1"/>
    <col min="12565" max="12802" width="9.140625" style="1"/>
    <col min="12803" max="12803" width="32.140625" style="1" customWidth="1"/>
    <col min="12804" max="12815" width="0" style="1" hidden="1" customWidth="1"/>
    <col min="12816" max="12816" width="13.7109375" style="1" customWidth="1"/>
    <col min="12817" max="12817" width="14.28515625" style="1" customWidth="1"/>
    <col min="12818" max="12818" width="8.28515625" style="1" customWidth="1"/>
    <col min="12819" max="12819" width="13.7109375" style="1" customWidth="1"/>
    <col min="12820" max="12820" width="13.85546875" style="1" customWidth="1"/>
    <col min="12821" max="13058" width="9.140625" style="1"/>
    <col min="13059" max="13059" width="32.140625" style="1" customWidth="1"/>
    <col min="13060" max="13071" width="0" style="1" hidden="1" customWidth="1"/>
    <col min="13072" max="13072" width="13.7109375" style="1" customWidth="1"/>
    <col min="13073" max="13073" width="14.28515625" style="1" customWidth="1"/>
    <col min="13074" max="13074" width="8.28515625" style="1" customWidth="1"/>
    <col min="13075" max="13075" width="13.7109375" style="1" customWidth="1"/>
    <col min="13076" max="13076" width="13.85546875" style="1" customWidth="1"/>
    <col min="13077" max="13314" width="9.140625" style="1"/>
    <col min="13315" max="13315" width="32.140625" style="1" customWidth="1"/>
    <col min="13316" max="13327" width="0" style="1" hidden="1" customWidth="1"/>
    <col min="13328" max="13328" width="13.7109375" style="1" customWidth="1"/>
    <col min="13329" max="13329" width="14.28515625" style="1" customWidth="1"/>
    <col min="13330" max="13330" width="8.28515625" style="1" customWidth="1"/>
    <col min="13331" max="13331" width="13.7109375" style="1" customWidth="1"/>
    <col min="13332" max="13332" width="13.85546875" style="1" customWidth="1"/>
    <col min="13333" max="13570" width="9.140625" style="1"/>
    <col min="13571" max="13571" width="32.140625" style="1" customWidth="1"/>
    <col min="13572" max="13583" width="0" style="1" hidden="1" customWidth="1"/>
    <col min="13584" max="13584" width="13.7109375" style="1" customWidth="1"/>
    <col min="13585" max="13585" width="14.28515625" style="1" customWidth="1"/>
    <col min="13586" max="13586" width="8.28515625" style="1" customWidth="1"/>
    <col min="13587" max="13587" width="13.7109375" style="1" customWidth="1"/>
    <col min="13588" max="13588" width="13.85546875" style="1" customWidth="1"/>
    <col min="13589" max="13826" width="9.140625" style="1"/>
    <col min="13827" max="13827" width="32.140625" style="1" customWidth="1"/>
    <col min="13828" max="13839" width="0" style="1" hidden="1" customWidth="1"/>
    <col min="13840" max="13840" width="13.7109375" style="1" customWidth="1"/>
    <col min="13841" max="13841" width="14.28515625" style="1" customWidth="1"/>
    <col min="13842" max="13842" width="8.28515625" style="1" customWidth="1"/>
    <col min="13843" max="13843" width="13.7109375" style="1" customWidth="1"/>
    <col min="13844" max="13844" width="13.85546875" style="1" customWidth="1"/>
    <col min="13845" max="14082" width="9.140625" style="1"/>
    <col min="14083" max="14083" width="32.140625" style="1" customWidth="1"/>
    <col min="14084" max="14095" width="0" style="1" hidden="1" customWidth="1"/>
    <col min="14096" max="14096" width="13.7109375" style="1" customWidth="1"/>
    <col min="14097" max="14097" width="14.28515625" style="1" customWidth="1"/>
    <col min="14098" max="14098" width="8.28515625" style="1" customWidth="1"/>
    <col min="14099" max="14099" width="13.7109375" style="1" customWidth="1"/>
    <col min="14100" max="14100" width="13.85546875" style="1" customWidth="1"/>
    <col min="14101" max="14338" width="9.140625" style="1"/>
    <col min="14339" max="14339" width="32.140625" style="1" customWidth="1"/>
    <col min="14340" max="14351" width="0" style="1" hidden="1" customWidth="1"/>
    <col min="14352" max="14352" width="13.7109375" style="1" customWidth="1"/>
    <col min="14353" max="14353" width="14.28515625" style="1" customWidth="1"/>
    <col min="14354" max="14354" width="8.28515625" style="1" customWidth="1"/>
    <col min="14355" max="14355" width="13.7109375" style="1" customWidth="1"/>
    <col min="14356" max="14356" width="13.85546875" style="1" customWidth="1"/>
    <col min="14357" max="14594" width="9.140625" style="1"/>
    <col min="14595" max="14595" width="32.140625" style="1" customWidth="1"/>
    <col min="14596" max="14607" width="0" style="1" hidden="1" customWidth="1"/>
    <col min="14608" max="14608" width="13.7109375" style="1" customWidth="1"/>
    <col min="14609" max="14609" width="14.28515625" style="1" customWidth="1"/>
    <col min="14610" max="14610" width="8.28515625" style="1" customWidth="1"/>
    <col min="14611" max="14611" width="13.7109375" style="1" customWidth="1"/>
    <col min="14612" max="14612" width="13.85546875" style="1" customWidth="1"/>
    <col min="14613" max="14850" width="9.140625" style="1"/>
    <col min="14851" max="14851" width="32.140625" style="1" customWidth="1"/>
    <col min="14852" max="14863" width="0" style="1" hidden="1" customWidth="1"/>
    <col min="14864" max="14864" width="13.7109375" style="1" customWidth="1"/>
    <col min="14865" max="14865" width="14.28515625" style="1" customWidth="1"/>
    <col min="14866" max="14866" width="8.28515625" style="1" customWidth="1"/>
    <col min="14867" max="14867" width="13.7109375" style="1" customWidth="1"/>
    <col min="14868" max="14868" width="13.85546875" style="1" customWidth="1"/>
    <col min="14869" max="15106" width="9.140625" style="1"/>
    <col min="15107" max="15107" width="32.140625" style="1" customWidth="1"/>
    <col min="15108" max="15119" width="0" style="1" hidden="1" customWidth="1"/>
    <col min="15120" max="15120" width="13.7109375" style="1" customWidth="1"/>
    <col min="15121" max="15121" width="14.28515625" style="1" customWidth="1"/>
    <col min="15122" max="15122" width="8.28515625" style="1" customWidth="1"/>
    <col min="15123" max="15123" width="13.7109375" style="1" customWidth="1"/>
    <col min="15124" max="15124" width="13.85546875" style="1" customWidth="1"/>
    <col min="15125" max="15362" width="9.140625" style="1"/>
    <col min="15363" max="15363" width="32.140625" style="1" customWidth="1"/>
    <col min="15364" max="15375" width="0" style="1" hidden="1" customWidth="1"/>
    <col min="15376" max="15376" width="13.7109375" style="1" customWidth="1"/>
    <col min="15377" max="15377" width="14.28515625" style="1" customWidth="1"/>
    <col min="15378" max="15378" width="8.28515625" style="1" customWidth="1"/>
    <col min="15379" max="15379" width="13.7109375" style="1" customWidth="1"/>
    <col min="15380" max="15380" width="13.85546875" style="1" customWidth="1"/>
    <col min="15381" max="15618" width="9.140625" style="1"/>
    <col min="15619" max="15619" width="32.140625" style="1" customWidth="1"/>
    <col min="15620" max="15631" width="0" style="1" hidden="1" customWidth="1"/>
    <col min="15632" max="15632" width="13.7109375" style="1" customWidth="1"/>
    <col min="15633" max="15633" width="14.28515625" style="1" customWidth="1"/>
    <col min="15634" max="15634" width="8.28515625" style="1" customWidth="1"/>
    <col min="15635" max="15635" width="13.7109375" style="1" customWidth="1"/>
    <col min="15636" max="15636" width="13.85546875" style="1" customWidth="1"/>
    <col min="15637" max="15874" width="9.140625" style="1"/>
    <col min="15875" max="15875" width="32.140625" style="1" customWidth="1"/>
    <col min="15876" max="15887" width="0" style="1" hidden="1" customWidth="1"/>
    <col min="15888" max="15888" width="13.7109375" style="1" customWidth="1"/>
    <col min="15889" max="15889" width="14.28515625" style="1" customWidth="1"/>
    <col min="15890" max="15890" width="8.28515625" style="1" customWidth="1"/>
    <col min="15891" max="15891" width="13.7109375" style="1" customWidth="1"/>
    <col min="15892" max="15892" width="13.85546875" style="1" customWidth="1"/>
    <col min="15893" max="16130" width="9.140625" style="1"/>
    <col min="16131" max="16131" width="32.140625" style="1" customWidth="1"/>
    <col min="16132" max="16143" width="0" style="1" hidden="1" customWidth="1"/>
    <col min="16144" max="16144" width="13.7109375" style="1" customWidth="1"/>
    <col min="16145" max="16145" width="14.28515625" style="1" customWidth="1"/>
    <col min="16146" max="16146" width="8.28515625" style="1" customWidth="1"/>
    <col min="16147" max="16147" width="13.7109375" style="1" customWidth="1"/>
    <col min="16148" max="16148" width="13.85546875" style="1" customWidth="1"/>
    <col min="16149" max="16384" width="9.140625" style="1"/>
  </cols>
  <sheetData>
    <row r="1" spans="1:28" x14ac:dyDescent="0.2">
      <c r="A1" s="765" t="s">
        <v>460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5"/>
      <c r="O1" s="765"/>
      <c r="P1" s="765"/>
    </row>
    <row r="2" spans="1:28" ht="13.5" thickBot="1" x14ac:dyDescent="0.25">
      <c r="A2" s="765" t="s">
        <v>461</v>
      </c>
      <c r="B2" s="765"/>
      <c r="C2" s="765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5"/>
      <c r="O2" s="765"/>
      <c r="P2" s="765"/>
    </row>
    <row r="3" spans="1:28" ht="16.5" customHeight="1" thickTop="1" x14ac:dyDescent="0.2">
      <c r="A3" s="726" t="s">
        <v>0</v>
      </c>
      <c r="B3" s="728" t="s">
        <v>1</v>
      </c>
      <c r="C3" s="724" t="s">
        <v>2</v>
      </c>
      <c r="D3" s="724" t="s">
        <v>3</v>
      </c>
      <c r="E3" s="724" t="s">
        <v>4</v>
      </c>
      <c r="F3" s="724" t="s">
        <v>5</v>
      </c>
      <c r="G3" s="724" t="s">
        <v>6</v>
      </c>
      <c r="H3" s="724" t="s">
        <v>7</v>
      </c>
      <c r="I3" s="724" t="s">
        <v>8</v>
      </c>
      <c r="J3" s="724" t="s">
        <v>9</v>
      </c>
      <c r="K3" s="724" t="s">
        <v>10</v>
      </c>
      <c r="L3" s="724" t="s">
        <v>11</v>
      </c>
      <c r="M3" s="724" t="s">
        <v>12</v>
      </c>
      <c r="N3" s="724" t="s">
        <v>13</v>
      </c>
      <c r="O3" s="724" t="s">
        <v>14</v>
      </c>
      <c r="P3" s="724" t="s">
        <v>15</v>
      </c>
      <c r="Q3" s="742" t="s">
        <v>16</v>
      </c>
      <c r="R3" s="744" t="s">
        <v>17</v>
      </c>
      <c r="S3" s="724" t="s">
        <v>18</v>
      </c>
      <c r="T3" s="730" t="s">
        <v>19</v>
      </c>
    </row>
    <row r="4" spans="1:28" ht="26.25" customHeight="1" thickBot="1" x14ac:dyDescent="0.25">
      <c r="A4" s="727"/>
      <c r="B4" s="729"/>
      <c r="C4" s="725"/>
      <c r="D4" s="725"/>
      <c r="E4" s="725"/>
      <c r="F4" s="725"/>
      <c r="G4" s="725"/>
      <c r="H4" s="725"/>
      <c r="I4" s="725"/>
      <c r="J4" s="725"/>
      <c r="K4" s="725"/>
      <c r="L4" s="725"/>
      <c r="M4" s="725"/>
      <c r="N4" s="725"/>
      <c r="O4" s="725"/>
      <c r="P4" s="725"/>
      <c r="Q4" s="743"/>
      <c r="R4" s="745"/>
      <c r="S4" s="725"/>
      <c r="T4" s="731"/>
    </row>
    <row r="5" spans="1:28" ht="17.25" thickTop="1" thickBot="1" x14ac:dyDescent="0.3">
      <c r="A5" s="693">
        <v>100</v>
      </c>
      <c r="B5" s="732" t="s">
        <v>20</v>
      </c>
      <c r="C5" s="733"/>
      <c r="D5" s="2">
        <f t="shared" ref="D5:M5" si="0">D6+D12+D17</f>
        <v>4005975</v>
      </c>
      <c r="E5" s="2">
        <f t="shared" si="0"/>
        <v>4409049</v>
      </c>
      <c r="F5" s="2">
        <f t="shared" si="0"/>
        <v>5183529</v>
      </c>
      <c r="G5" s="2">
        <f t="shared" si="0"/>
        <v>5169506</v>
      </c>
      <c r="H5" s="2">
        <f t="shared" si="0"/>
        <v>4342169</v>
      </c>
      <c r="I5" s="2">
        <f t="shared" si="0"/>
        <v>4854565</v>
      </c>
      <c r="J5" s="2">
        <f t="shared" si="0"/>
        <v>5209041</v>
      </c>
      <c r="K5" s="2">
        <f t="shared" si="0"/>
        <v>4997011</v>
      </c>
      <c r="L5" s="2">
        <f t="shared" si="0"/>
        <v>5140983.68</v>
      </c>
      <c r="M5" s="3">
        <f t="shared" si="0"/>
        <v>5807550.21</v>
      </c>
      <c r="N5" s="2">
        <f>N6+N12+N17</f>
        <v>6453363.5500000007</v>
      </c>
      <c r="O5" s="3">
        <f>O6+O12+O17</f>
        <v>6809462.0100000007</v>
      </c>
      <c r="P5" s="2">
        <v>7163372</v>
      </c>
      <c r="Q5" s="4">
        <v>7956637</v>
      </c>
      <c r="R5" s="686">
        <v>1.1107390485933162</v>
      </c>
      <c r="S5" s="4">
        <v>8439423</v>
      </c>
      <c r="T5" s="5">
        <v>8796106</v>
      </c>
      <c r="W5" s="6"/>
    </row>
    <row r="6" spans="1:28" ht="15.75" thickBot="1" x14ac:dyDescent="0.3">
      <c r="A6" s="694">
        <v>110</v>
      </c>
      <c r="B6" s="734" t="s">
        <v>21</v>
      </c>
      <c r="C6" s="735"/>
      <c r="D6" s="7">
        <f>D7</f>
        <v>3340935</v>
      </c>
      <c r="E6" s="7">
        <f>E7</f>
        <v>3718815</v>
      </c>
      <c r="F6" s="7">
        <f>F7</f>
        <v>4552845</v>
      </c>
      <c r="G6" s="7">
        <f>G7</f>
        <v>4537123</v>
      </c>
      <c r="H6" s="7">
        <f>H7</f>
        <v>3726916</v>
      </c>
      <c r="I6" s="7">
        <f t="shared" ref="I6:O6" si="1">I7</f>
        <v>4195159</v>
      </c>
      <c r="J6" s="7">
        <f t="shared" si="1"/>
        <v>4432132</v>
      </c>
      <c r="K6" s="7">
        <f t="shared" si="1"/>
        <v>4175784</v>
      </c>
      <c r="L6" s="7">
        <f t="shared" si="1"/>
        <v>4401458.42</v>
      </c>
      <c r="M6" s="8">
        <f t="shared" si="1"/>
        <v>5016805.0999999996</v>
      </c>
      <c r="N6" s="7">
        <f t="shared" si="1"/>
        <v>5542925.6600000001</v>
      </c>
      <c r="O6" s="8">
        <f t="shared" si="1"/>
        <v>5877883.0300000003</v>
      </c>
      <c r="P6" s="7">
        <v>6271922</v>
      </c>
      <c r="Q6" s="9">
        <v>7065187</v>
      </c>
      <c r="R6" s="123">
        <v>1.1264787731735184</v>
      </c>
      <c r="S6" s="9">
        <v>7557973</v>
      </c>
      <c r="T6" s="10">
        <v>7914656</v>
      </c>
      <c r="W6" s="6"/>
      <c r="X6" s="11"/>
    </row>
    <row r="7" spans="1:28" ht="15.75" thickBot="1" x14ac:dyDescent="0.3">
      <c r="A7" s="736"/>
      <c r="B7" s="739"/>
      <c r="C7" s="12" t="s">
        <v>22</v>
      </c>
      <c r="D7" s="13">
        <v>3340935</v>
      </c>
      <c r="E7" s="13">
        <v>3718815</v>
      </c>
      <c r="F7" s="13">
        <v>4552845</v>
      </c>
      <c r="G7" s="13">
        <v>4537123</v>
      </c>
      <c r="H7" s="13">
        <v>3726916</v>
      </c>
      <c r="I7" s="14">
        <v>4195159</v>
      </c>
      <c r="J7" s="14">
        <v>4432132</v>
      </c>
      <c r="K7" s="15">
        <v>4175784</v>
      </c>
      <c r="L7" s="15">
        <v>4401458.42</v>
      </c>
      <c r="M7" s="16">
        <v>5016805.0999999996</v>
      </c>
      <c r="N7" s="17">
        <v>5542925.6600000001</v>
      </c>
      <c r="O7" s="16">
        <v>5877883.0300000003</v>
      </c>
      <c r="P7" s="17">
        <v>6271922</v>
      </c>
      <c r="Q7" s="17">
        <v>7065187</v>
      </c>
      <c r="R7" s="123">
        <v>1.1264787731735184</v>
      </c>
      <c r="S7" s="18">
        <v>7557973</v>
      </c>
      <c r="T7" s="19">
        <v>7914656</v>
      </c>
      <c r="V7" s="6"/>
      <c r="W7" s="6"/>
      <c r="X7" s="6"/>
      <c r="AB7" s="6"/>
    </row>
    <row r="8" spans="1:28" ht="13.5" hidden="1" customHeight="1" thickBot="1" x14ac:dyDescent="0.25">
      <c r="A8" s="737"/>
      <c r="B8" s="740"/>
      <c r="C8" s="20" t="s">
        <v>23</v>
      </c>
      <c r="D8" s="20"/>
      <c r="E8" s="20"/>
      <c r="F8" s="20"/>
      <c r="G8" s="20"/>
      <c r="H8" s="20"/>
      <c r="I8" s="21"/>
      <c r="J8" s="21"/>
      <c r="K8" s="22"/>
      <c r="L8" s="22"/>
      <c r="M8" s="23"/>
      <c r="N8" s="24"/>
      <c r="O8" s="24"/>
      <c r="P8" s="24"/>
      <c r="Q8" s="24"/>
      <c r="R8" s="85">
        <v>0</v>
      </c>
      <c r="S8" s="25"/>
      <c r="T8" s="26"/>
    </row>
    <row r="9" spans="1:28" ht="13.5" hidden="1" customHeight="1" thickBot="1" x14ac:dyDescent="0.25">
      <c r="A9" s="737"/>
      <c r="B9" s="740"/>
      <c r="C9" s="27" t="s">
        <v>24</v>
      </c>
      <c r="D9" s="27"/>
      <c r="E9" s="27"/>
      <c r="F9" s="27"/>
      <c r="G9" s="27"/>
      <c r="H9" s="27"/>
      <c r="I9" s="28"/>
      <c r="J9" s="28"/>
      <c r="K9" s="29"/>
      <c r="L9" s="29"/>
      <c r="M9" s="30"/>
      <c r="N9" s="31"/>
      <c r="O9" s="31"/>
      <c r="P9" s="31"/>
      <c r="Q9" s="31"/>
      <c r="R9" s="88">
        <v>0</v>
      </c>
      <c r="S9" s="32"/>
      <c r="T9" s="33"/>
      <c r="U9" s="6"/>
    </row>
    <row r="10" spans="1:28" ht="13.5" hidden="1" customHeight="1" thickBot="1" x14ac:dyDescent="0.25">
      <c r="A10" s="737"/>
      <c r="B10" s="740"/>
      <c r="C10" s="27" t="s">
        <v>25</v>
      </c>
      <c r="D10" s="27"/>
      <c r="E10" s="27"/>
      <c r="F10" s="27"/>
      <c r="G10" s="27"/>
      <c r="H10" s="27"/>
      <c r="I10" s="28"/>
      <c r="J10" s="28"/>
      <c r="K10" s="29"/>
      <c r="L10" s="29"/>
      <c r="M10" s="30"/>
      <c r="N10" s="31"/>
      <c r="O10" s="31"/>
      <c r="P10" s="31"/>
      <c r="Q10" s="31"/>
      <c r="R10" s="88">
        <v>0</v>
      </c>
      <c r="S10" s="32"/>
      <c r="T10" s="33"/>
      <c r="W10" s="6"/>
    </row>
    <row r="11" spans="1:28" ht="13.5" hidden="1" customHeight="1" thickBot="1" x14ac:dyDescent="0.25">
      <c r="A11" s="738"/>
      <c r="B11" s="741"/>
      <c r="C11" s="34" t="s">
        <v>26</v>
      </c>
      <c r="D11" s="34"/>
      <c r="E11" s="34"/>
      <c r="F11" s="34"/>
      <c r="G11" s="34"/>
      <c r="H11" s="34"/>
      <c r="I11" s="35"/>
      <c r="J11" s="35"/>
      <c r="K11" s="36"/>
      <c r="L11" s="36"/>
      <c r="M11" s="37"/>
      <c r="N11" s="38"/>
      <c r="O11" s="38"/>
      <c r="P11" s="38"/>
      <c r="Q11" s="38"/>
      <c r="R11" s="156">
        <v>0</v>
      </c>
      <c r="S11" s="39"/>
      <c r="T11" s="40"/>
    </row>
    <row r="12" spans="1:28" ht="15.75" thickBot="1" x14ac:dyDescent="0.3">
      <c r="A12" s="695">
        <v>120</v>
      </c>
      <c r="B12" s="746" t="s">
        <v>27</v>
      </c>
      <c r="C12" s="747"/>
      <c r="D12" s="41">
        <f>D13</f>
        <v>295824</v>
      </c>
      <c r="E12" s="41">
        <f>E13</f>
        <v>311093</v>
      </c>
      <c r="F12" s="41">
        <f>F13</f>
        <v>361216</v>
      </c>
      <c r="G12" s="41">
        <f>G13</f>
        <v>341843</v>
      </c>
      <c r="H12" s="41">
        <v>316587</v>
      </c>
      <c r="I12" s="41">
        <f t="shared" ref="I12:O12" si="2">I13</f>
        <v>360438</v>
      </c>
      <c r="J12" s="41">
        <f t="shared" si="2"/>
        <v>460690</v>
      </c>
      <c r="K12" s="41">
        <f t="shared" si="2"/>
        <v>388905</v>
      </c>
      <c r="L12" s="41">
        <f t="shared" si="2"/>
        <v>335641.24</v>
      </c>
      <c r="M12" s="42">
        <f t="shared" si="2"/>
        <v>396789.44</v>
      </c>
      <c r="N12" s="41">
        <f t="shared" si="2"/>
        <v>470206.4</v>
      </c>
      <c r="O12" s="42">
        <f t="shared" si="2"/>
        <v>490398.24</v>
      </c>
      <c r="P12" s="43">
        <v>468000</v>
      </c>
      <c r="Q12" s="43">
        <v>468000</v>
      </c>
      <c r="R12" s="123">
        <v>1</v>
      </c>
      <c r="S12" s="43">
        <v>458000</v>
      </c>
      <c r="T12" s="44">
        <v>458000</v>
      </c>
      <c r="W12" s="6"/>
    </row>
    <row r="13" spans="1:28" ht="13.5" thickBot="1" x14ac:dyDescent="0.25">
      <c r="A13" s="748"/>
      <c r="B13" s="45">
        <v>121</v>
      </c>
      <c r="C13" s="46" t="s">
        <v>28</v>
      </c>
      <c r="D13" s="46">
        <v>295824</v>
      </c>
      <c r="E13" s="46">
        <v>311093</v>
      </c>
      <c r="F13" s="46">
        <v>361216</v>
      </c>
      <c r="G13" s="46">
        <v>341843</v>
      </c>
      <c r="H13" s="46">
        <v>316587</v>
      </c>
      <c r="I13" s="47">
        <f t="shared" ref="I13:M13" si="3">SUM(I14:I16)</f>
        <v>360438</v>
      </c>
      <c r="J13" s="47">
        <f t="shared" si="3"/>
        <v>460690</v>
      </c>
      <c r="K13" s="47">
        <f t="shared" si="3"/>
        <v>388905</v>
      </c>
      <c r="L13" s="47">
        <f t="shared" si="3"/>
        <v>335641.24</v>
      </c>
      <c r="M13" s="48">
        <f t="shared" si="3"/>
        <v>396789.44</v>
      </c>
      <c r="N13" s="47">
        <f>SUM(N14:N16)</f>
        <v>470206.4</v>
      </c>
      <c r="O13" s="48">
        <f>SUM(O14:O16)</f>
        <v>490398.24</v>
      </c>
      <c r="P13" s="49">
        <v>468000</v>
      </c>
      <c r="Q13" s="49">
        <v>468000</v>
      </c>
      <c r="R13" s="687">
        <v>1</v>
      </c>
      <c r="S13" s="49">
        <v>458000</v>
      </c>
      <c r="T13" s="50">
        <v>458000</v>
      </c>
    </row>
    <row r="14" spans="1:28" x14ac:dyDescent="0.2">
      <c r="A14" s="749"/>
      <c r="B14" s="751"/>
      <c r="C14" s="51" t="s">
        <v>29</v>
      </c>
      <c r="D14" s="52"/>
      <c r="E14" s="52"/>
      <c r="F14" s="52"/>
      <c r="G14" s="52"/>
      <c r="H14" s="52">
        <v>51780</v>
      </c>
      <c r="I14" s="52">
        <v>67186</v>
      </c>
      <c r="J14" s="53">
        <v>71840</v>
      </c>
      <c r="K14" s="53">
        <v>90890</v>
      </c>
      <c r="L14" s="53">
        <v>64647.11</v>
      </c>
      <c r="M14" s="54">
        <v>92446.080000000002</v>
      </c>
      <c r="N14" s="55">
        <v>110741.25</v>
      </c>
      <c r="O14" s="54">
        <v>490398.24</v>
      </c>
      <c r="P14" s="55">
        <v>110000</v>
      </c>
      <c r="Q14" s="55">
        <v>110000</v>
      </c>
      <c r="R14" s="85">
        <v>1</v>
      </c>
      <c r="S14" s="25">
        <v>108000</v>
      </c>
      <c r="T14" s="26">
        <v>108000</v>
      </c>
    </row>
    <row r="15" spans="1:28" x14ac:dyDescent="0.2">
      <c r="A15" s="749"/>
      <c r="B15" s="752"/>
      <c r="C15" s="27" t="s">
        <v>30</v>
      </c>
      <c r="D15" s="27"/>
      <c r="E15" s="27"/>
      <c r="F15" s="27"/>
      <c r="G15" s="27"/>
      <c r="H15" s="27">
        <v>234536</v>
      </c>
      <c r="I15" s="27">
        <v>264067</v>
      </c>
      <c r="J15" s="29">
        <v>359760</v>
      </c>
      <c r="K15" s="29">
        <v>267120</v>
      </c>
      <c r="L15" s="29">
        <v>239509.09</v>
      </c>
      <c r="M15" s="30">
        <v>271513.31</v>
      </c>
      <c r="N15" s="31">
        <v>321276.38</v>
      </c>
      <c r="O15" s="31"/>
      <c r="P15" s="31">
        <v>320000</v>
      </c>
      <c r="Q15" s="31">
        <v>320000</v>
      </c>
      <c r="R15" s="88">
        <v>1</v>
      </c>
      <c r="S15" s="32">
        <v>315000</v>
      </c>
      <c r="T15" s="33">
        <v>315000</v>
      </c>
    </row>
    <row r="16" spans="1:28" ht="13.5" thickBot="1" x14ac:dyDescent="0.25">
      <c r="A16" s="750"/>
      <c r="B16" s="753"/>
      <c r="C16" s="34" t="s">
        <v>31</v>
      </c>
      <c r="D16" s="34"/>
      <c r="E16" s="34"/>
      <c r="F16" s="34"/>
      <c r="G16" s="34"/>
      <c r="H16" s="34">
        <v>30271</v>
      </c>
      <c r="I16" s="34">
        <v>29185</v>
      </c>
      <c r="J16" s="56">
        <v>29090</v>
      </c>
      <c r="K16" s="56">
        <v>30895</v>
      </c>
      <c r="L16" s="56">
        <v>31485.040000000001</v>
      </c>
      <c r="M16" s="57">
        <v>32830.050000000003</v>
      </c>
      <c r="N16" s="58">
        <v>38188.769999999997</v>
      </c>
      <c r="O16" s="58"/>
      <c r="P16" s="58">
        <v>38000</v>
      </c>
      <c r="Q16" s="58">
        <v>38000</v>
      </c>
      <c r="R16" s="156">
        <v>1</v>
      </c>
      <c r="S16" s="39">
        <v>35000</v>
      </c>
      <c r="T16" s="40">
        <v>35000</v>
      </c>
    </row>
    <row r="17" spans="1:23" ht="15.75" thickBot="1" x14ac:dyDescent="0.3">
      <c r="A17" s="695">
        <v>130</v>
      </c>
      <c r="B17" s="746" t="s">
        <v>32</v>
      </c>
      <c r="C17" s="747"/>
      <c r="D17" s="41">
        <f>D18</f>
        <v>369216</v>
      </c>
      <c r="E17" s="41">
        <f>E18</f>
        <v>379141</v>
      </c>
      <c r="F17" s="41">
        <f>F18</f>
        <v>269468</v>
      </c>
      <c r="G17" s="41">
        <f>G18</f>
        <v>290540</v>
      </c>
      <c r="H17" s="41">
        <f>H18</f>
        <v>298666</v>
      </c>
      <c r="I17" s="41">
        <f t="shared" ref="I17:O17" si="4">I18</f>
        <v>298968</v>
      </c>
      <c r="J17" s="41">
        <f t="shared" si="4"/>
        <v>316219</v>
      </c>
      <c r="K17" s="41">
        <f t="shared" si="4"/>
        <v>432322</v>
      </c>
      <c r="L17" s="41">
        <f t="shared" si="4"/>
        <v>403884.02</v>
      </c>
      <c r="M17" s="42">
        <f t="shared" si="4"/>
        <v>393955.67</v>
      </c>
      <c r="N17" s="41">
        <f t="shared" si="4"/>
        <v>440231.49</v>
      </c>
      <c r="O17" s="42">
        <f t="shared" si="4"/>
        <v>441180.74</v>
      </c>
      <c r="P17" s="43">
        <v>423450</v>
      </c>
      <c r="Q17" s="43">
        <v>423450</v>
      </c>
      <c r="R17" s="123">
        <v>1</v>
      </c>
      <c r="S17" s="43">
        <v>423450</v>
      </c>
      <c r="T17" s="44">
        <v>423450</v>
      </c>
    </row>
    <row r="18" spans="1:23" ht="13.5" thickBot="1" x14ac:dyDescent="0.25">
      <c r="A18" s="754"/>
      <c r="B18" s="59">
        <v>133</v>
      </c>
      <c r="C18" s="60" t="s">
        <v>33</v>
      </c>
      <c r="D18" s="61">
        <v>369216</v>
      </c>
      <c r="E18" s="61">
        <v>379141</v>
      </c>
      <c r="F18" s="61">
        <v>269468</v>
      </c>
      <c r="G18" s="61">
        <v>290540</v>
      </c>
      <c r="H18" s="62">
        <f t="shared" ref="H18:M18" si="5">SUM(H19:H25)</f>
        <v>298666</v>
      </c>
      <c r="I18" s="62">
        <f t="shared" si="5"/>
        <v>298968</v>
      </c>
      <c r="J18" s="63">
        <f t="shared" si="5"/>
        <v>316219</v>
      </c>
      <c r="K18" s="63">
        <f t="shared" si="5"/>
        <v>432322</v>
      </c>
      <c r="L18" s="63">
        <f>SUM(L19:L25)</f>
        <v>403884.02</v>
      </c>
      <c r="M18" s="64">
        <f t="shared" si="5"/>
        <v>393955.67</v>
      </c>
      <c r="N18" s="63">
        <f>SUM(N19:N25)</f>
        <v>440231.49</v>
      </c>
      <c r="O18" s="64">
        <f>SUM(O19:O25)</f>
        <v>441180.74</v>
      </c>
      <c r="P18" s="65">
        <v>423450</v>
      </c>
      <c r="Q18" s="65">
        <v>423450</v>
      </c>
      <c r="R18" s="123">
        <v>1</v>
      </c>
      <c r="S18" s="65">
        <v>423450</v>
      </c>
      <c r="T18" s="66">
        <v>423450</v>
      </c>
    </row>
    <row r="19" spans="1:23" x14ac:dyDescent="0.2">
      <c r="A19" s="755"/>
      <c r="B19" s="757"/>
      <c r="C19" s="67" t="s">
        <v>34</v>
      </c>
      <c r="D19" s="67"/>
      <c r="E19" s="67"/>
      <c r="F19" s="67"/>
      <c r="G19" s="67"/>
      <c r="H19" s="67">
        <v>7752</v>
      </c>
      <c r="I19" s="68">
        <v>7713</v>
      </c>
      <c r="J19" s="55">
        <v>7990</v>
      </c>
      <c r="K19" s="55">
        <v>9276</v>
      </c>
      <c r="L19" s="55">
        <v>9178.11</v>
      </c>
      <c r="M19" s="54">
        <v>9228.06</v>
      </c>
      <c r="N19" s="55">
        <v>12166.42</v>
      </c>
      <c r="O19" s="54">
        <v>11448.4</v>
      </c>
      <c r="P19" s="55">
        <v>11000</v>
      </c>
      <c r="Q19" s="55">
        <v>11000</v>
      </c>
      <c r="R19" s="85">
        <v>1</v>
      </c>
      <c r="S19" s="25">
        <v>11000</v>
      </c>
      <c r="T19" s="26">
        <v>11000</v>
      </c>
      <c r="U19" s="6"/>
    </row>
    <row r="20" spans="1:23" x14ac:dyDescent="0.2">
      <c r="A20" s="755"/>
      <c r="B20" s="758"/>
      <c r="C20" s="69" t="s">
        <v>35</v>
      </c>
      <c r="D20" s="69"/>
      <c r="E20" s="69"/>
      <c r="F20" s="69"/>
      <c r="G20" s="69"/>
      <c r="H20" s="69">
        <v>532</v>
      </c>
      <c r="I20" s="70">
        <v>732</v>
      </c>
      <c r="J20" s="31">
        <v>732</v>
      </c>
      <c r="K20" s="31">
        <v>749</v>
      </c>
      <c r="L20" s="31">
        <v>300</v>
      </c>
      <c r="M20" s="30">
        <v>300</v>
      </c>
      <c r="N20" s="31">
        <v>632</v>
      </c>
      <c r="O20" s="30">
        <v>398.66</v>
      </c>
      <c r="P20" s="31">
        <v>300</v>
      </c>
      <c r="Q20" s="31">
        <v>300</v>
      </c>
      <c r="R20" s="88">
        <v>1</v>
      </c>
      <c r="S20" s="32">
        <v>300</v>
      </c>
      <c r="T20" s="33">
        <v>300</v>
      </c>
    </row>
    <row r="21" spans="1:23" x14ac:dyDescent="0.2">
      <c r="A21" s="755"/>
      <c r="B21" s="758"/>
      <c r="C21" s="69" t="s">
        <v>36</v>
      </c>
      <c r="D21" s="69"/>
      <c r="E21" s="69"/>
      <c r="F21" s="69"/>
      <c r="G21" s="69"/>
      <c r="H21" s="69">
        <v>700</v>
      </c>
      <c r="I21" s="70">
        <v>750</v>
      </c>
      <c r="J21" s="31">
        <v>750</v>
      </c>
      <c r="K21" s="31">
        <v>725</v>
      </c>
      <c r="L21" s="31">
        <v>650</v>
      </c>
      <c r="M21" s="30">
        <v>679.15</v>
      </c>
      <c r="N21" s="31">
        <v>691.66</v>
      </c>
      <c r="O21" s="30">
        <v>875</v>
      </c>
      <c r="P21" s="31">
        <v>650</v>
      </c>
      <c r="Q21" s="31">
        <v>650</v>
      </c>
      <c r="R21" s="88">
        <v>1</v>
      </c>
      <c r="S21" s="32">
        <v>650</v>
      </c>
      <c r="T21" s="33">
        <v>650</v>
      </c>
    </row>
    <row r="22" spans="1:23" x14ac:dyDescent="0.2">
      <c r="A22" s="755"/>
      <c r="B22" s="758"/>
      <c r="C22" s="69" t="s">
        <v>37</v>
      </c>
      <c r="D22" s="69"/>
      <c r="E22" s="69"/>
      <c r="F22" s="69"/>
      <c r="G22" s="69"/>
      <c r="H22" s="69">
        <v>12441</v>
      </c>
      <c r="I22" s="70">
        <v>12101</v>
      </c>
      <c r="J22" s="31">
        <v>14430</v>
      </c>
      <c r="K22" s="31">
        <v>12793</v>
      </c>
      <c r="L22" s="31">
        <v>13503.5</v>
      </c>
      <c r="M22" s="30">
        <v>13052</v>
      </c>
      <c r="N22" s="31">
        <v>12555.5</v>
      </c>
      <c r="O22" s="30">
        <v>12857.5</v>
      </c>
      <c r="P22" s="31">
        <v>12500</v>
      </c>
      <c r="Q22" s="31">
        <v>12500</v>
      </c>
      <c r="R22" s="88">
        <v>1</v>
      </c>
      <c r="S22" s="32">
        <v>12500</v>
      </c>
      <c r="T22" s="33">
        <v>12500</v>
      </c>
    </row>
    <row r="23" spans="1:23" x14ac:dyDescent="0.2">
      <c r="A23" s="755"/>
      <c r="B23" s="758"/>
      <c r="C23" s="69" t="s">
        <v>38</v>
      </c>
      <c r="D23" s="69"/>
      <c r="E23" s="69"/>
      <c r="F23" s="69"/>
      <c r="G23" s="69"/>
      <c r="H23" s="69">
        <v>28263</v>
      </c>
      <c r="I23" s="70">
        <v>29878</v>
      </c>
      <c r="J23" s="31">
        <v>31474</v>
      </c>
      <c r="K23" s="31">
        <v>37978</v>
      </c>
      <c r="L23" s="31">
        <v>32751.27</v>
      </c>
      <c r="M23" s="30">
        <v>29179.68</v>
      </c>
      <c r="N23" s="31">
        <v>32177.919999999998</v>
      </c>
      <c r="O23" s="30">
        <v>25859.559999999998</v>
      </c>
      <c r="P23" s="31">
        <v>24000</v>
      </c>
      <c r="Q23" s="31">
        <v>24000</v>
      </c>
      <c r="R23" s="88">
        <v>1</v>
      </c>
      <c r="S23" s="32">
        <v>24000</v>
      </c>
      <c r="T23" s="33">
        <v>24000</v>
      </c>
    </row>
    <row r="24" spans="1:23" x14ac:dyDescent="0.2">
      <c r="A24" s="755"/>
      <c r="B24" s="758"/>
      <c r="C24" s="69" t="s">
        <v>39</v>
      </c>
      <c r="D24" s="69"/>
      <c r="E24" s="69"/>
      <c r="F24" s="69"/>
      <c r="G24" s="69"/>
      <c r="H24" s="69">
        <v>162034</v>
      </c>
      <c r="I24" s="70">
        <f>159378+2395</f>
        <v>161773</v>
      </c>
      <c r="J24" s="31">
        <v>174176</v>
      </c>
      <c r="K24" s="31">
        <f>265321+3376</f>
        <v>268697</v>
      </c>
      <c r="L24" s="31">
        <v>243006.26</v>
      </c>
      <c r="M24" s="30">
        <v>240323.78</v>
      </c>
      <c r="N24" s="31">
        <v>255051.03999999998</v>
      </c>
      <c r="O24" s="30">
        <v>252038.01</v>
      </c>
      <c r="P24" s="31">
        <v>250000</v>
      </c>
      <c r="Q24" s="31">
        <v>250000</v>
      </c>
      <c r="R24" s="88">
        <v>1</v>
      </c>
      <c r="S24" s="32">
        <v>250000</v>
      </c>
      <c r="T24" s="33">
        <v>250000</v>
      </c>
      <c r="V24" s="6"/>
    </row>
    <row r="25" spans="1:23" ht="13.5" thickBot="1" x14ac:dyDescent="0.25">
      <c r="A25" s="756"/>
      <c r="B25" s="759"/>
      <c r="C25" s="71" t="s">
        <v>40</v>
      </c>
      <c r="D25" s="72"/>
      <c r="E25" s="72"/>
      <c r="F25" s="72"/>
      <c r="G25" s="72"/>
      <c r="H25" s="72">
        <v>86944</v>
      </c>
      <c r="I25" s="70">
        <v>86021</v>
      </c>
      <c r="J25" s="38">
        <v>86667</v>
      </c>
      <c r="K25" s="38">
        <v>102104</v>
      </c>
      <c r="L25" s="38">
        <v>104494.88</v>
      </c>
      <c r="M25" s="37">
        <v>101193</v>
      </c>
      <c r="N25" s="38">
        <v>126956.95</v>
      </c>
      <c r="O25" s="37">
        <v>137703.60999999999</v>
      </c>
      <c r="P25" s="38">
        <v>125000</v>
      </c>
      <c r="Q25" s="38">
        <v>125000</v>
      </c>
      <c r="R25" s="156">
        <v>1</v>
      </c>
      <c r="S25" s="39">
        <v>125000</v>
      </c>
      <c r="T25" s="40">
        <v>125000</v>
      </c>
    </row>
    <row r="26" spans="1:23" ht="16.5" thickBot="1" x14ac:dyDescent="0.3">
      <c r="A26" s="696">
        <v>200</v>
      </c>
      <c r="B26" s="773" t="s">
        <v>41</v>
      </c>
      <c r="C26" s="774"/>
      <c r="D26" s="73">
        <f>D27+D40+D60+D62</f>
        <v>1277767</v>
      </c>
      <c r="E26" s="73">
        <f>E27+E40+E60+E62</f>
        <v>1153090</v>
      </c>
      <c r="F26" s="73">
        <f>F27+F40+F60+F62</f>
        <v>1821583</v>
      </c>
      <c r="G26" s="73">
        <f>G27+G40+G60+G62</f>
        <v>1266222</v>
      </c>
      <c r="H26" s="73">
        <v>1215651</v>
      </c>
      <c r="I26" s="73">
        <f t="shared" ref="I26:O26" si="6">I27+I40+I60+I62</f>
        <v>1492638</v>
      </c>
      <c r="J26" s="73">
        <f t="shared" si="6"/>
        <v>1090799</v>
      </c>
      <c r="K26" s="73">
        <f t="shared" si="6"/>
        <v>1258962</v>
      </c>
      <c r="L26" s="73">
        <f t="shared" si="6"/>
        <v>1049268.01</v>
      </c>
      <c r="M26" s="74">
        <f t="shared" si="6"/>
        <v>1119583.28</v>
      </c>
      <c r="N26" s="73">
        <f t="shared" si="6"/>
        <v>1113252.3600000001</v>
      </c>
      <c r="O26" s="73">
        <f t="shared" si="6"/>
        <v>1054445.69</v>
      </c>
      <c r="P26" s="73">
        <v>1358369</v>
      </c>
      <c r="Q26" s="75">
        <v>1402093</v>
      </c>
      <c r="R26" s="123">
        <v>1.0321886026550959</v>
      </c>
      <c r="S26" s="75">
        <v>1304093</v>
      </c>
      <c r="T26" s="76">
        <v>1304093</v>
      </c>
      <c r="W26" s="6"/>
    </row>
    <row r="27" spans="1:23" ht="15.75" thickBot="1" x14ac:dyDescent="0.3">
      <c r="A27" s="684">
        <v>210</v>
      </c>
      <c r="B27" s="734" t="s">
        <v>42</v>
      </c>
      <c r="C27" s="760"/>
      <c r="D27" s="77">
        <f>D28+D32</f>
        <v>873233</v>
      </c>
      <c r="E27" s="77">
        <f>E28+E32</f>
        <v>794430</v>
      </c>
      <c r="F27" s="77">
        <f>F28+F32</f>
        <v>1059517</v>
      </c>
      <c r="G27" s="77">
        <f>G28+G32</f>
        <v>810580</v>
      </c>
      <c r="H27" s="77">
        <v>598394</v>
      </c>
      <c r="I27" s="77">
        <f t="shared" ref="I27:M27" si="7">I28+I32</f>
        <v>741364</v>
      </c>
      <c r="J27" s="77">
        <f t="shared" si="7"/>
        <v>560834</v>
      </c>
      <c r="K27" s="77">
        <f t="shared" si="7"/>
        <v>650004</v>
      </c>
      <c r="L27" s="77">
        <f>L28+L32</f>
        <v>379467.55</v>
      </c>
      <c r="M27" s="78">
        <f t="shared" si="7"/>
        <v>418308.61</v>
      </c>
      <c r="N27" s="77">
        <f>N28+N32</f>
        <v>461210.13</v>
      </c>
      <c r="O27" s="78">
        <f>O28+O32</f>
        <v>442510.63</v>
      </c>
      <c r="P27" s="77">
        <v>515888</v>
      </c>
      <c r="Q27" s="79">
        <v>528763</v>
      </c>
      <c r="R27" s="123">
        <v>1.0249569674037775</v>
      </c>
      <c r="S27" s="79">
        <v>496763</v>
      </c>
      <c r="T27" s="80">
        <v>496763</v>
      </c>
      <c r="W27" s="6"/>
    </row>
    <row r="28" spans="1:23" ht="13.5" thickBot="1" x14ac:dyDescent="0.25">
      <c r="A28" s="754" t="s">
        <v>43</v>
      </c>
      <c r="B28" s="45">
        <v>211</v>
      </c>
      <c r="C28" s="81" t="s">
        <v>42</v>
      </c>
      <c r="D28" s="45">
        <v>93242</v>
      </c>
      <c r="E28" s="45">
        <v>23701</v>
      </c>
      <c r="F28" s="45">
        <v>51351</v>
      </c>
      <c r="G28" s="45">
        <v>38822</v>
      </c>
      <c r="H28" s="45">
        <v>66052</v>
      </c>
      <c r="I28" s="63">
        <f t="shared" ref="I28:N28" si="8">SUM(I29:I31)</f>
        <v>29084</v>
      </c>
      <c r="J28" s="63">
        <f t="shared" si="8"/>
        <v>47000</v>
      </c>
      <c r="K28" s="63">
        <f t="shared" si="8"/>
        <v>58181</v>
      </c>
      <c r="L28" s="63">
        <f>SUM(L29:L31)</f>
        <v>20000</v>
      </c>
      <c r="M28" s="63">
        <f t="shared" si="8"/>
        <v>15000</v>
      </c>
      <c r="N28" s="63">
        <f t="shared" si="8"/>
        <v>24000</v>
      </c>
      <c r="O28" s="64">
        <f>SUM(O29:O31)</f>
        <v>11000</v>
      </c>
      <c r="P28" s="63">
        <v>12500</v>
      </c>
      <c r="Q28" s="65">
        <v>15000</v>
      </c>
      <c r="R28" s="123">
        <v>1.2</v>
      </c>
      <c r="S28" s="65">
        <v>11000</v>
      </c>
      <c r="T28" s="66">
        <v>11000</v>
      </c>
    </row>
    <row r="29" spans="1:23" ht="12.75" hidden="1" customHeight="1" x14ac:dyDescent="0.2">
      <c r="A29" s="755"/>
      <c r="B29" s="751"/>
      <c r="C29" s="82" t="s">
        <v>44</v>
      </c>
      <c r="D29" s="83"/>
      <c r="E29" s="83"/>
      <c r="F29" s="83"/>
      <c r="G29" s="83"/>
      <c r="H29" s="83"/>
      <c r="I29" s="83"/>
      <c r="J29" s="83"/>
      <c r="K29" s="84"/>
      <c r="L29" s="55"/>
      <c r="M29" s="55"/>
      <c r="N29" s="55"/>
      <c r="O29" s="54"/>
      <c r="P29" s="55"/>
      <c r="Q29" s="55"/>
      <c r="R29" s="85">
        <v>0</v>
      </c>
      <c r="S29" s="85"/>
      <c r="T29" s="86"/>
    </row>
    <row r="30" spans="1:23" ht="12.75" hidden="1" customHeight="1" x14ac:dyDescent="0.2">
      <c r="A30" s="755"/>
      <c r="B30" s="752"/>
      <c r="C30" s="87" t="s">
        <v>45</v>
      </c>
      <c r="D30" s="87"/>
      <c r="E30" s="87"/>
      <c r="F30" s="87"/>
      <c r="G30" s="87"/>
      <c r="H30" s="87"/>
      <c r="I30" s="87"/>
      <c r="J30" s="87"/>
      <c r="K30" s="70"/>
      <c r="L30" s="31"/>
      <c r="M30" s="31"/>
      <c r="N30" s="31"/>
      <c r="O30" s="30"/>
      <c r="P30" s="31"/>
      <c r="Q30" s="31"/>
      <c r="R30" s="88">
        <v>0</v>
      </c>
      <c r="S30" s="88"/>
      <c r="T30" s="89"/>
    </row>
    <row r="31" spans="1:23" ht="13.5" thickBot="1" x14ac:dyDescent="0.25">
      <c r="A31" s="755"/>
      <c r="B31" s="753"/>
      <c r="C31" s="90" t="s">
        <v>46</v>
      </c>
      <c r="D31" s="90"/>
      <c r="E31" s="90"/>
      <c r="F31" s="90"/>
      <c r="G31" s="90"/>
      <c r="H31" s="90"/>
      <c r="I31" s="90">
        <v>29084</v>
      </c>
      <c r="J31" s="90">
        <v>47000</v>
      </c>
      <c r="K31" s="91">
        <v>58181</v>
      </c>
      <c r="L31" s="58">
        <v>20000</v>
      </c>
      <c r="M31" s="58">
        <v>15000</v>
      </c>
      <c r="N31" s="58">
        <v>24000</v>
      </c>
      <c r="O31" s="57">
        <v>11000</v>
      </c>
      <c r="P31" s="58">
        <v>12500</v>
      </c>
      <c r="Q31" s="58">
        <v>15000</v>
      </c>
      <c r="R31" s="156">
        <v>1.2</v>
      </c>
      <c r="S31" s="39">
        <v>11000</v>
      </c>
      <c r="T31" s="40">
        <v>11000</v>
      </c>
    </row>
    <row r="32" spans="1:23" ht="13.5" thickBot="1" x14ac:dyDescent="0.25">
      <c r="A32" s="755"/>
      <c r="B32" s="92">
        <v>212</v>
      </c>
      <c r="C32" s="93" t="s">
        <v>47</v>
      </c>
      <c r="D32" s="94">
        <f>SUM(D33:D39)</f>
        <v>779991</v>
      </c>
      <c r="E32" s="94">
        <f>SUM(E33:E39)</f>
        <v>770729</v>
      </c>
      <c r="F32" s="94">
        <f>SUM(F33:F39)</f>
        <v>1008166</v>
      </c>
      <c r="G32" s="94">
        <f>SUM(G33:G39)</f>
        <v>771758</v>
      </c>
      <c r="H32" s="94">
        <v>532342</v>
      </c>
      <c r="I32" s="94">
        <f t="shared" ref="I32:O32" si="9">SUM(I33:I39)</f>
        <v>712280</v>
      </c>
      <c r="J32" s="94">
        <f t="shared" si="9"/>
        <v>513834</v>
      </c>
      <c r="K32" s="95">
        <f t="shared" si="9"/>
        <v>591823</v>
      </c>
      <c r="L32" s="95">
        <f t="shared" si="9"/>
        <v>359467.55</v>
      </c>
      <c r="M32" s="96">
        <f t="shared" si="9"/>
        <v>403308.61</v>
      </c>
      <c r="N32" s="95">
        <f t="shared" si="9"/>
        <v>437210.13</v>
      </c>
      <c r="O32" s="96">
        <f t="shared" si="9"/>
        <v>431510.63</v>
      </c>
      <c r="P32" s="95">
        <v>503388</v>
      </c>
      <c r="Q32" s="97">
        <v>513763</v>
      </c>
      <c r="R32" s="123">
        <v>1.0206103443069758</v>
      </c>
      <c r="S32" s="97">
        <v>485763</v>
      </c>
      <c r="T32" s="98">
        <v>485763</v>
      </c>
    </row>
    <row r="33" spans="1:27" x14ac:dyDescent="0.2">
      <c r="A33" s="755"/>
      <c r="B33" s="757"/>
      <c r="C33" s="82" t="s">
        <v>48</v>
      </c>
      <c r="D33" s="82">
        <v>751610</v>
      </c>
      <c r="E33" s="82">
        <v>750249</v>
      </c>
      <c r="F33" s="82">
        <v>649539</v>
      </c>
      <c r="G33" s="82">
        <v>427233</v>
      </c>
      <c r="H33" s="82">
        <v>348791</v>
      </c>
      <c r="I33" s="82">
        <v>510884</v>
      </c>
      <c r="J33" s="82">
        <v>324320</v>
      </c>
      <c r="K33" s="55">
        <v>401050</v>
      </c>
      <c r="L33" s="55">
        <v>135673.06</v>
      </c>
      <c r="M33" s="54">
        <v>134183.87</v>
      </c>
      <c r="N33" s="55">
        <v>87968.33</v>
      </c>
      <c r="O33" s="54">
        <v>71077.13</v>
      </c>
      <c r="P33" s="55">
        <v>95851</v>
      </c>
      <c r="Q33" s="55">
        <v>95226</v>
      </c>
      <c r="R33" s="85">
        <v>0.99347946291640155</v>
      </c>
      <c r="S33" s="55">
        <v>78226</v>
      </c>
      <c r="T33" s="99">
        <v>78226</v>
      </c>
    </row>
    <row r="34" spans="1:27" x14ac:dyDescent="0.2">
      <c r="A34" s="755"/>
      <c r="B34" s="758"/>
      <c r="C34" s="87" t="s">
        <v>49</v>
      </c>
      <c r="D34" s="87">
        <v>6108</v>
      </c>
      <c r="E34" s="87">
        <v>5709</v>
      </c>
      <c r="F34" s="87">
        <v>5809</v>
      </c>
      <c r="G34" s="87">
        <v>7235</v>
      </c>
      <c r="H34" s="87">
        <v>7034</v>
      </c>
      <c r="I34" s="87">
        <v>6012</v>
      </c>
      <c r="J34" s="87">
        <v>5150</v>
      </c>
      <c r="K34" s="31">
        <v>5043</v>
      </c>
      <c r="L34" s="31">
        <v>6242.35</v>
      </c>
      <c r="M34" s="30">
        <v>8075.84</v>
      </c>
      <c r="N34" s="31">
        <v>8856.86</v>
      </c>
      <c r="O34" s="30">
        <v>10889.6</v>
      </c>
      <c r="P34" s="31">
        <v>11000</v>
      </c>
      <c r="Q34" s="31">
        <v>11000</v>
      </c>
      <c r="R34" s="88">
        <v>1</v>
      </c>
      <c r="S34" s="31">
        <v>11000</v>
      </c>
      <c r="T34" s="100">
        <v>11000</v>
      </c>
    </row>
    <row r="35" spans="1:27" x14ac:dyDescent="0.2">
      <c r="A35" s="755"/>
      <c r="B35" s="758"/>
      <c r="C35" s="101" t="s">
        <v>50</v>
      </c>
      <c r="D35" s="101"/>
      <c r="E35" s="101"/>
      <c r="F35" s="101"/>
      <c r="G35" s="101"/>
      <c r="H35" s="101"/>
      <c r="I35" s="101"/>
      <c r="J35" s="101"/>
      <c r="K35" s="58">
        <v>0</v>
      </c>
      <c r="L35" s="58">
        <v>41494.18</v>
      </c>
      <c r="M35" s="57">
        <v>46671.58</v>
      </c>
      <c r="N35" s="58">
        <v>82406.399999999994</v>
      </c>
      <c r="O35" s="57">
        <v>98976.09</v>
      </c>
      <c r="P35" s="58">
        <v>145198</v>
      </c>
      <c r="Q35" s="58">
        <v>156198</v>
      </c>
      <c r="R35" s="88">
        <v>1.0757586192647282</v>
      </c>
      <c r="S35" s="58">
        <v>145198</v>
      </c>
      <c r="T35" s="102">
        <v>145198</v>
      </c>
    </row>
    <row r="36" spans="1:27" x14ac:dyDescent="0.2">
      <c r="A36" s="755"/>
      <c r="B36" s="758"/>
      <c r="C36" s="101" t="s">
        <v>51</v>
      </c>
      <c r="D36" s="101"/>
      <c r="E36" s="101"/>
      <c r="F36" s="101"/>
      <c r="G36" s="101"/>
      <c r="H36" s="101"/>
      <c r="I36" s="101"/>
      <c r="J36" s="101"/>
      <c r="K36" s="58"/>
      <c r="L36" s="58"/>
      <c r="M36" s="57"/>
      <c r="N36" s="58">
        <v>19383.830000000002</v>
      </c>
      <c r="O36" s="57">
        <v>32459.84</v>
      </c>
      <c r="P36" s="58">
        <v>19039</v>
      </c>
      <c r="Q36" s="58">
        <v>19039</v>
      </c>
      <c r="R36" s="88">
        <v>1</v>
      </c>
      <c r="S36" s="58">
        <v>19039</v>
      </c>
      <c r="T36" s="102">
        <v>19039</v>
      </c>
    </row>
    <row r="37" spans="1:27" ht="12.75" hidden="1" customHeight="1" x14ac:dyDescent="0.2">
      <c r="A37" s="755"/>
      <c r="B37" s="758"/>
      <c r="C37" s="101"/>
      <c r="D37" s="101"/>
      <c r="E37" s="101"/>
      <c r="F37" s="101"/>
      <c r="G37" s="101"/>
      <c r="H37" s="101"/>
      <c r="I37" s="101"/>
      <c r="J37" s="101"/>
      <c r="K37" s="58"/>
      <c r="L37" s="58"/>
      <c r="M37" s="57"/>
      <c r="N37" s="58">
        <v>10094.75</v>
      </c>
      <c r="O37" s="57">
        <v>3927.1</v>
      </c>
      <c r="P37" s="58">
        <v>0</v>
      </c>
      <c r="Q37" s="58"/>
      <c r="R37" s="88">
        <v>0</v>
      </c>
      <c r="S37" s="58"/>
      <c r="T37" s="102"/>
    </row>
    <row r="38" spans="1:27" x14ac:dyDescent="0.2">
      <c r="A38" s="755"/>
      <c r="B38" s="758"/>
      <c r="C38" s="101" t="s">
        <v>52</v>
      </c>
      <c r="D38" s="101"/>
      <c r="E38" s="101">
        <v>0</v>
      </c>
      <c r="F38" s="101">
        <v>339806</v>
      </c>
      <c r="G38" s="101">
        <v>322656</v>
      </c>
      <c r="H38" s="101">
        <v>92953</v>
      </c>
      <c r="I38" s="101">
        <v>100909</v>
      </c>
      <c r="J38" s="101">
        <v>83511</v>
      </c>
      <c r="K38" s="58">
        <f>77287+178+128</f>
        <v>77593</v>
      </c>
      <c r="L38" s="58">
        <v>80654.7</v>
      </c>
      <c r="M38" s="57">
        <v>77194.39</v>
      </c>
      <c r="N38" s="58">
        <v>75486.59</v>
      </c>
      <c r="O38" s="57">
        <v>75089.34</v>
      </c>
      <c r="P38" s="58">
        <v>76958</v>
      </c>
      <c r="Q38" s="58">
        <v>76958</v>
      </c>
      <c r="R38" s="88">
        <v>1</v>
      </c>
      <c r="S38" s="58">
        <v>76958</v>
      </c>
      <c r="T38" s="102">
        <v>76958</v>
      </c>
    </row>
    <row r="39" spans="1:27" ht="13.5" thickBot="1" x14ac:dyDescent="0.25">
      <c r="A39" s="756"/>
      <c r="B39" s="759"/>
      <c r="C39" s="90" t="s">
        <v>53</v>
      </c>
      <c r="D39" s="90">
        <v>22273</v>
      </c>
      <c r="E39" s="90">
        <v>14771</v>
      </c>
      <c r="F39" s="90">
        <v>13012</v>
      </c>
      <c r="G39" s="90">
        <v>14634</v>
      </c>
      <c r="H39" s="90">
        <v>83564</v>
      </c>
      <c r="I39" s="90">
        <v>94475</v>
      </c>
      <c r="J39" s="90">
        <v>100853</v>
      </c>
      <c r="K39" s="58">
        <v>108137</v>
      </c>
      <c r="L39" s="58">
        <v>95403.26</v>
      </c>
      <c r="M39" s="57">
        <v>137182.93</v>
      </c>
      <c r="N39" s="58">
        <v>153013.37000000002</v>
      </c>
      <c r="O39" s="57">
        <v>139091.53</v>
      </c>
      <c r="P39" s="58">
        <v>155342</v>
      </c>
      <c r="Q39" s="58">
        <v>155342</v>
      </c>
      <c r="R39" s="156">
        <v>1</v>
      </c>
      <c r="S39" s="58">
        <v>155342</v>
      </c>
      <c r="T39" s="102">
        <v>155342</v>
      </c>
    </row>
    <row r="40" spans="1:27" ht="15.75" thickBot="1" x14ac:dyDescent="0.3">
      <c r="A40" s="695">
        <v>220</v>
      </c>
      <c r="B40" s="734" t="s">
        <v>54</v>
      </c>
      <c r="C40" s="760"/>
      <c r="D40" s="103">
        <f t="shared" ref="D40:O40" si="10">D41+D45+D58</f>
        <v>320786</v>
      </c>
      <c r="E40" s="103">
        <f t="shared" si="10"/>
        <v>327192</v>
      </c>
      <c r="F40" s="103">
        <f t="shared" si="10"/>
        <v>429297</v>
      </c>
      <c r="G40" s="103">
        <f t="shared" si="10"/>
        <v>326610</v>
      </c>
      <c r="H40" s="103">
        <f t="shared" si="10"/>
        <v>550895</v>
      </c>
      <c r="I40" s="103">
        <f t="shared" si="10"/>
        <v>581281</v>
      </c>
      <c r="J40" s="103">
        <f t="shared" si="10"/>
        <v>471458</v>
      </c>
      <c r="K40" s="103">
        <f t="shared" si="10"/>
        <v>514547</v>
      </c>
      <c r="L40" s="103">
        <f t="shared" si="10"/>
        <v>595361.41999999993</v>
      </c>
      <c r="M40" s="104">
        <f t="shared" si="10"/>
        <v>603358.30999999994</v>
      </c>
      <c r="N40" s="105">
        <f t="shared" si="10"/>
        <v>575655.29</v>
      </c>
      <c r="O40" s="105">
        <f t="shared" si="10"/>
        <v>565224.04999999993</v>
      </c>
      <c r="P40" s="105">
        <v>778777</v>
      </c>
      <c r="Q40" s="105">
        <v>856330</v>
      </c>
      <c r="R40" s="123">
        <v>1.0995830642147881</v>
      </c>
      <c r="S40" s="105">
        <v>790330</v>
      </c>
      <c r="T40" s="106">
        <v>790330</v>
      </c>
    </row>
    <row r="41" spans="1:27" ht="13.5" thickBot="1" x14ac:dyDescent="0.25">
      <c r="A41" s="754"/>
      <c r="B41" s="92">
        <v>221</v>
      </c>
      <c r="C41" s="93" t="s">
        <v>55</v>
      </c>
      <c r="D41" s="95">
        <f t="shared" ref="D41:M41" si="11">SUM(D42:D44)</f>
        <v>108312</v>
      </c>
      <c r="E41" s="95">
        <f t="shared" si="11"/>
        <v>99747</v>
      </c>
      <c r="F41" s="95">
        <f t="shared" si="11"/>
        <v>156211</v>
      </c>
      <c r="G41" s="95">
        <f t="shared" si="11"/>
        <v>110441</v>
      </c>
      <c r="H41" s="95">
        <f t="shared" si="11"/>
        <v>116883</v>
      </c>
      <c r="I41" s="95">
        <f t="shared" si="11"/>
        <v>93914</v>
      </c>
      <c r="J41" s="95">
        <f t="shared" si="11"/>
        <v>69092</v>
      </c>
      <c r="K41" s="95">
        <f t="shared" si="11"/>
        <v>77127</v>
      </c>
      <c r="L41" s="95">
        <f>SUM(L42:L44)</f>
        <v>85540.68</v>
      </c>
      <c r="M41" s="96">
        <f t="shared" si="11"/>
        <v>81456.3</v>
      </c>
      <c r="N41" s="97">
        <f>SUM(N42:N44)</f>
        <v>65885.95</v>
      </c>
      <c r="O41" s="107">
        <f>SUM(O42:O44)</f>
        <v>60850.59</v>
      </c>
      <c r="P41" s="97">
        <v>115200</v>
      </c>
      <c r="Q41" s="97">
        <v>129700</v>
      </c>
      <c r="R41" s="123">
        <v>1.1258680555555556</v>
      </c>
      <c r="S41" s="97">
        <v>63700</v>
      </c>
      <c r="T41" s="98">
        <v>63700</v>
      </c>
    </row>
    <row r="42" spans="1:27" x14ac:dyDescent="0.2">
      <c r="A42" s="761"/>
      <c r="B42" s="757"/>
      <c r="C42" s="67" t="s">
        <v>56</v>
      </c>
      <c r="D42" s="82">
        <v>103532</v>
      </c>
      <c r="E42" s="82">
        <v>91482</v>
      </c>
      <c r="F42" s="82">
        <v>143896</v>
      </c>
      <c r="G42" s="82">
        <v>103964</v>
      </c>
      <c r="H42" s="82">
        <v>97289</v>
      </c>
      <c r="I42" s="82">
        <v>69567</v>
      </c>
      <c r="J42" s="82">
        <v>48641</v>
      </c>
      <c r="K42" s="31">
        <v>58713</v>
      </c>
      <c r="L42" s="31">
        <v>65956.11</v>
      </c>
      <c r="M42" s="54">
        <v>53025.13</v>
      </c>
      <c r="N42" s="55">
        <v>35320.42</v>
      </c>
      <c r="O42" s="54">
        <v>33711.949999999997</v>
      </c>
      <c r="P42" s="55">
        <v>86500</v>
      </c>
      <c r="Q42" s="55">
        <v>101000</v>
      </c>
      <c r="R42" s="85">
        <v>1.1676300578034682</v>
      </c>
      <c r="S42" s="55">
        <v>35000</v>
      </c>
      <c r="T42" s="99">
        <v>35000</v>
      </c>
    </row>
    <row r="43" spans="1:27" x14ac:dyDescent="0.2">
      <c r="A43" s="761"/>
      <c r="B43" s="758"/>
      <c r="C43" s="83" t="s">
        <v>57</v>
      </c>
      <c r="D43" s="108"/>
      <c r="E43" s="108"/>
      <c r="F43" s="108"/>
      <c r="G43" s="108"/>
      <c r="H43" s="108"/>
      <c r="I43" s="108"/>
      <c r="J43" s="108"/>
      <c r="K43" s="31"/>
      <c r="L43" s="31">
        <v>768.56</v>
      </c>
      <c r="M43" s="109">
        <v>1339.48</v>
      </c>
      <c r="N43" s="110">
        <v>1870.76</v>
      </c>
      <c r="O43" s="109"/>
      <c r="P43" s="110">
        <v>700</v>
      </c>
      <c r="Q43" s="110">
        <v>700</v>
      </c>
      <c r="R43" s="88">
        <v>1</v>
      </c>
      <c r="S43" s="110">
        <v>700</v>
      </c>
      <c r="T43" s="111">
        <v>700</v>
      </c>
    </row>
    <row r="44" spans="1:27" ht="13.5" thickBot="1" x14ac:dyDescent="0.25">
      <c r="A44" s="761"/>
      <c r="B44" s="759"/>
      <c r="C44" s="90" t="s">
        <v>58</v>
      </c>
      <c r="D44" s="90">
        <v>4780</v>
      </c>
      <c r="E44" s="90">
        <v>8265</v>
      </c>
      <c r="F44" s="90">
        <v>12315</v>
      </c>
      <c r="G44" s="90">
        <v>6477</v>
      </c>
      <c r="H44" s="90">
        <v>19594</v>
      </c>
      <c r="I44" s="90">
        <v>24347</v>
      </c>
      <c r="J44" s="90">
        <v>20451</v>
      </c>
      <c r="K44" s="31">
        <v>18414</v>
      </c>
      <c r="L44" s="31">
        <v>18816.009999999998</v>
      </c>
      <c r="M44" s="57">
        <v>27091.69</v>
      </c>
      <c r="N44" s="58">
        <v>28694.77</v>
      </c>
      <c r="O44" s="57">
        <v>27138.639999999999</v>
      </c>
      <c r="P44" s="58">
        <v>28000</v>
      </c>
      <c r="Q44" s="58">
        <v>28000</v>
      </c>
      <c r="R44" s="156">
        <v>1</v>
      </c>
      <c r="S44" s="58">
        <v>28000</v>
      </c>
      <c r="T44" s="102">
        <v>28000</v>
      </c>
    </row>
    <row r="45" spans="1:27" ht="15.75" thickBot="1" x14ac:dyDescent="0.3">
      <c r="A45" s="761"/>
      <c r="B45" s="92">
        <v>223</v>
      </c>
      <c r="C45" s="92" t="s">
        <v>59</v>
      </c>
      <c r="D45" s="92">
        <v>209420</v>
      </c>
      <c r="E45" s="92">
        <v>224723</v>
      </c>
      <c r="F45" s="92">
        <v>270165</v>
      </c>
      <c r="G45" s="92">
        <v>213694</v>
      </c>
      <c r="H45" s="92">
        <v>431444</v>
      </c>
      <c r="I45" s="95">
        <f t="shared" ref="I45:O45" si="12">SUM(I46:I57)</f>
        <v>484992</v>
      </c>
      <c r="J45" s="95">
        <f t="shared" si="12"/>
        <v>400298</v>
      </c>
      <c r="K45" s="95">
        <f t="shared" si="12"/>
        <v>434944</v>
      </c>
      <c r="L45" s="95">
        <f t="shared" si="12"/>
        <v>507780.69999999995</v>
      </c>
      <c r="M45" s="96">
        <f t="shared" si="12"/>
        <v>519757.41999999993</v>
      </c>
      <c r="N45" s="97">
        <f t="shared" si="12"/>
        <v>507767.17</v>
      </c>
      <c r="O45" s="107">
        <f t="shared" si="12"/>
        <v>502305.62</v>
      </c>
      <c r="P45" s="97">
        <v>661777</v>
      </c>
      <c r="Q45" s="97">
        <v>724830</v>
      </c>
      <c r="R45" s="123">
        <v>1.0952783188294546</v>
      </c>
      <c r="S45" s="97">
        <v>724830</v>
      </c>
      <c r="T45" s="98">
        <v>724830</v>
      </c>
      <c r="Y45" s="11"/>
    </row>
    <row r="46" spans="1:27" x14ac:dyDescent="0.2">
      <c r="A46" s="761"/>
      <c r="B46" s="757"/>
      <c r="C46" s="82" t="s">
        <v>60</v>
      </c>
      <c r="D46" s="82"/>
      <c r="E46" s="82"/>
      <c r="F46" s="82"/>
      <c r="G46" s="82"/>
      <c r="H46" s="82"/>
      <c r="I46" s="82">
        <v>19602</v>
      </c>
      <c r="J46" s="82">
        <v>19573</v>
      </c>
      <c r="K46" s="31">
        <v>20641</v>
      </c>
      <c r="L46" s="31">
        <v>20552.5</v>
      </c>
      <c r="M46" s="54">
        <v>20532.330000000002</v>
      </c>
      <c r="N46" s="55">
        <v>37975.43</v>
      </c>
      <c r="O46" s="54">
        <v>42651.54</v>
      </c>
      <c r="P46" s="55">
        <v>50000</v>
      </c>
      <c r="Q46" s="55">
        <v>50000</v>
      </c>
      <c r="R46" s="85">
        <v>1</v>
      </c>
      <c r="S46" s="55">
        <v>50000</v>
      </c>
      <c r="T46" s="99">
        <v>50000</v>
      </c>
    </row>
    <row r="47" spans="1:27" ht="15" x14ac:dyDescent="0.25">
      <c r="A47" s="761"/>
      <c r="B47" s="758"/>
      <c r="C47" s="83" t="s">
        <v>61</v>
      </c>
      <c r="D47" s="83"/>
      <c r="E47" s="83"/>
      <c r="F47" s="83"/>
      <c r="G47" s="83"/>
      <c r="H47" s="83"/>
      <c r="I47" s="83">
        <v>20170</v>
      </c>
      <c r="J47" s="83">
        <v>3900</v>
      </c>
      <c r="K47" s="31">
        <v>8400</v>
      </c>
      <c r="L47" s="31">
        <v>4100</v>
      </c>
      <c r="M47" s="54">
        <v>15650</v>
      </c>
      <c r="N47" s="55">
        <v>19753</v>
      </c>
      <c r="O47" s="54">
        <v>8510</v>
      </c>
      <c r="P47" s="55">
        <v>9040</v>
      </c>
      <c r="Q47" s="55"/>
      <c r="R47" s="88">
        <v>0</v>
      </c>
      <c r="S47" s="55"/>
      <c r="T47" s="99"/>
      <c r="AA47" s="11"/>
    </row>
    <row r="48" spans="1:27" ht="12.75" hidden="1" customHeight="1" x14ac:dyDescent="0.2">
      <c r="A48" s="761"/>
      <c r="B48" s="758"/>
      <c r="C48" s="83" t="s">
        <v>62</v>
      </c>
      <c r="D48" s="83"/>
      <c r="E48" s="83"/>
      <c r="F48" s="83"/>
      <c r="G48" s="83"/>
      <c r="H48" s="83"/>
      <c r="I48" s="112">
        <v>1309</v>
      </c>
      <c r="J48" s="113"/>
      <c r="K48" s="31"/>
      <c r="L48" s="31"/>
      <c r="M48" s="54"/>
      <c r="N48" s="55"/>
      <c r="O48" s="54"/>
      <c r="P48" s="55">
        <v>0</v>
      </c>
      <c r="Q48" s="55">
        <v>16000</v>
      </c>
      <c r="R48" s="88">
        <v>0</v>
      </c>
      <c r="S48" s="55">
        <v>16000</v>
      </c>
      <c r="T48" s="99">
        <v>16000</v>
      </c>
    </row>
    <row r="49" spans="1:27" ht="15" x14ac:dyDescent="0.25">
      <c r="A49" s="761"/>
      <c r="B49" s="758"/>
      <c r="C49" s="87" t="s">
        <v>63</v>
      </c>
      <c r="D49" s="87"/>
      <c r="E49" s="87"/>
      <c r="F49" s="87"/>
      <c r="G49" s="87"/>
      <c r="H49" s="87"/>
      <c r="I49" s="70">
        <v>23291</v>
      </c>
      <c r="J49" s="70">
        <v>27058</v>
      </c>
      <c r="K49" s="31">
        <f>18432+1749</f>
        <v>20181</v>
      </c>
      <c r="L49" s="31">
        <v>31759</v>
      </c>
      <c r="M49" s="30">
        <v>31403.35</v>
      </c>
      <c r="N49" s="31">
        <v>35343</v>
      </c>
      <c r="O49" s="30">
        <v>34322.050000000003</v>
      </c>
      <c r="P49" s="31">
        <v>33000</v>
      </c>
      <c r="Q49" s="31">
        <v>33000</v>
      </c>
      <c r="R49" s="88">
        <v>1</v>
      </c>
      <c r="S49" s="31">
        <v>33000</v>
      </c>
      <c r="T49" s="100">
        <v>33000</v>
      </c>
      <c r="AA49" s="11"/>
    </row>
    <row r="50" spans="1:27" ht="15" x14ac:dyDescent="0.25">
      <c r="A50" s="761"/>
      <c r="B50" s="758"/>
      <c r="C50" s="87" t="s">
        <v>64</v>
      </c>
      <c r="D50" s="87"/>
      <c r="E50" s="87"/>
      <c r="F50" s="87"/>
      <c r="G50" s="87"/>
      <c r="H50" s="87"/>
      <c r="I50" s="70"/>
      <c r="J50" s="70"/>
      <c r="K50" s="31"/>
      <c r="L50" s="31"/>
      <c r="M50" s="30"/>
      <c r="N50" s="31"/>
      <c r="O50" s="30"/>
      <c r="P50" s="31">
        <v>32000</v>
      </c>
      <c r="Q50" s="31">
        <v>32000</v>
      </c>
      <c r="R50" s="88">
        <v>1</v>
      </c>
      <c r="S50" s="31">
        <v>32000</v>
      </c>
      <c r="T50" s="100">
        <v>32000</v>
      </c>
      <c r="AA50" s="11"/>
    </row>
    <row r="51" spans="1:27" ht="15" x14ac:dyDescent="0.25">
      <c r="A51" s="761"/>
      <c r="B51" s="758"/>
      <c r="C51" s="87" t="s">
        <v>65</v>
      </c>
      <c r="D51" s="87"/>
      <c r="E51" s="87"/>
      <c r="F51" s="87"/>
      <c r="G51" s="87"/>
      <c r="H51" s="87"/>
      <c r="I51" s="70"/>
      <c r="J51" s="70"/>
      <c r="K51" s="31"/>
      <c r="L51" s="31"/>
      <c r="M51" s="30"/>
      <c r="N51" s="31"/>
      <c r="O51" s="30">
        <v>2410.4</v>
      </c>
      <c r="P51" s="31">
        <v>202930</v>
      </c>
      <c r="Q51" s="31">
        <v>202930</v>
      </c>
      <c r="R51" s="88">
        <v>1</v>
      </c>
      <c r="S51" s="31">
        <v>202930</v>
      </c>
      <c r="T51" s="100">
        <v>202930</v>
      </c>
      <c r="AA51" s="11"/>
    </row>
    <row r="52" spans="1:27" ht="15" x14ac:dyDescent="0.25">
      <c r="A52" s="761"/>
      <c r="B52" s="758"/>
      <c r="C52" s="87" t="s">
        <v>66</v>
      </c>
      <c r="D52" s="87"/>
      <c r="E52" s="87"/>
      <c r="F52" s="87"/>
      <c r="G52" s="87"/>
      <c r="H52" s="87"/>
      <c r="I52" s="70">
        <f>25266+1975-2735</f>
        <v>24506</v>
      </c>
      <c r="J52" s="70">
        <v>29035</v>
      </c>
      <c r="K52" s="31">
        <v>28418</v>
      </c>
      <c r="L52" s="31">
        <v>20267.02</v>
      </c>
      <c r="M52" s="30">
        <v>19677.18</v>
      </c>
      <c r="N52" s="31">
        <v>14953.06</v>
      </c>
      <c r="O52" s="30">
        <v>28154.6</v>
      </c>
      <c r="P52" s="31">
        <v>0</v>
      </c>
      <c r="Q52" s="31"/>
      <c r="R52" s="88">
        <v>0</v>
      </c>
      <c r="S52" s="31"/>
      <c r="T52" s="100"/>
      <c r="AA52" s="11"/>
    </row>
    <row r="53" spans="1:27" x14ac:dyDescent="0.2">
      <c r="A53" s="761"/>
      <c r="B53" s="758"/>
      <c r="C53" s="87" t="s">
        <v>67</v>
      </c>
      <c r="D53" s="87"/>
      <c r="E53" s="87"/>
      <c r="F53" s="87"/>
      <c r="G53" s="87"/>
      <c r="H53" s="87"/>
      <c r="I53" s="70">
        <f>19469+134+18</f>
        <v>19621</v>
      </c>
      <c r="J53" s="70">
        <v>15462</v>
      </c>
      <c r="K53" s="31">
        <v>15205</v>
      </c>
      <c r="L53" s="31">
        <v>17827.7</v>
      </c>
      <c r="M53" s="30">
        <v>16873.900000000001</v>
      </c>
      <c r="N53" s="31">
        <v>18524.400000000001</v>
      </c>
      <c r="O53" s="30">
        <v>107327.38</v>
      </c>
      <c r="P53" s="31">
        <v>16000</v>
      </c>
      <c r="Q53" s="31">
        <v>16000</v>
      </c>
      <c r="R53" s="88">
        <v>1</v>
      </c>
      <c r="S53" s="31">
        <v>16000</v>
      </c>
      <c r="T53" s="100">
        <v>16000</v>
      </c>
    </row>
    <row r="54" spans="1:27" x14ac:dyDescent="0.2">
      <c r="A54" s="761"/>
      <c r="B54" s="758"/>
      <c r="C54" s="101" t="s">
        <v>68</v>
      </c>
      <c r="D54" s="101"/>
      <c r="E54" s="101"/>
      <c r="F54" s="101"/>
      <c r="G54" s="101"/>
      <c r="H54" s="101"/>
      <c r="I54" s="114">
        <v>136368</v>
      </c>
      <c r="J54" s="70">
        <v>127040</v>
      </c>
      <c r="K54" s="31">
        <f>149434+40</f>
        <v>149474</v>
      </c>
      <c r="L54" s="31">
        <v>154903.56</v>
      </c>
      <c r="M54" s="57">
        <v>163189.57</v>
      </c>
      <c r="N54" s="58">
        <v>121087.25</v>
      </c>
      <c r="O54" s="57">
        <v>49349.66</v>
      </c>
      <c r="P54" s="58">
        <v>121000</v>
      </c>
      <c r="Q54" s="58">
        <v>121000</v>
      </c>
      <c r="R54" s="88">
        <v>1</v>
      </c>
      <c r="S54" s="58">
        <v>121000</v>
      </c>
      <c r="T54" s="102">
        <v>121000</v>
      </c>
    </row>
    <row r="55" spans="1:27" x14ac:dyDescent="0.2">
      <c r="A55" s="761"/>
      <c r="B55" s="758"/>
      <c r="C55" s="101" t="s">
        <v>69</v>
      </c>
      <c r="D55" s="101"/>
      <c r="E55" s="101"/>
      <c r="F55" s="101"/>
      <c r="G55" s="101"/>
      <c r="H55" s="101"/>
      <c r="I55" s="114">
        <v>60412</v>
      </c>
      <c r="J55" s="70">
        <v>44729</v>
      </c>
      <c r="K55" s="31">
        <v>51770</v>
      </c>
      <c r="L55" s="31">
        <v>49600.39</v>
      </c>
      <c r="M55" s="57">
        <v>49002.82</v>
      </c>
      <c r="N55" s="58">
        <v>48758.66</v>
      </c>
      <c r="O55" s="57">
        <v>11897.8</v>
      </c>
      <c r="P55" s="58">
        <v>63000</v>
      </c>
      <c r="Q55" s="58">
        <v>63000</v>
      </c>
      <c r="R55" s="88">
        <v>1</v>
      </c>
      <c r="S55" s="58">
        <v>63000</v>
      </c>
      <c r="T55" s="102">
        <v>63000</v>
      </c>
    </row>
    <row r="56" spans="1:27" x14ac:dyDescent="0.2">
      <c r="A56" s="761"/>
      <c r="B56" s="758"/>
      <c r="C56" s="101" t="s">
        <v>70</v>
      </c>
      <c r="D56" s="101"/>
      <c r="E56" s="101"/>
      <c r="F56" s="101"/>
      <c r="G56" s="101"/>
      <c r="H56" s="101"/>
      <c r="I56" s="114"/>
      <c r="J56" s="70"/>
      <c r="K56" s="31"/>
      <c r="L56" s="31">
        <v>760.76</v>
      </c>
      <c r="M56" s="57"/>
      <c r="N56" s="58">
        <v>3813</v>
      </c>
      <c r="O56" s="57">
        <v>6856.9</v>
      </c>
      <c r="P56" s="58">
        <v>0</v>
      </c>
      <c r="Q56" s="58">
        <v>30000</v>
      </c>
      <c r="R56" s="88">
        <v>0</v>
      </c>
      <c r="S56" s="58">
        <v>30000</v>
      </c>
      <c r="T56" s="102">
        <v>30000</v>
      </c>
    </row>
    <row r="57" spans="1:27" ht="13.5" thickBot="1" x14ac:dyDescent="0.25">
      <c r="A57" s="761"/>
      <c r="B57" s="758"/>
      <c r="C57" s="101" t="s">
        <v>71</v>
      </c>
      <c r="D57" s="101"/>
      <c r="E57" s="101"/>
      <c r="F57" s="101"/>
      <c r="G57" s="101"/>
      <c r="H57" s="101"/>
      <c r="I57" s="114">
        <f>111+179602</f>
        <v>179713</v>
      </c>
      <c r="J57" s="70">
        <f>91+133410</f>
        <v>133501</v>
      </c>
      <c r="K57" s="31">
        <f>60+137299+3496</f>
        <v>140855</v>
      </c>
      <c r="L57" s="31">
        <v>208009.77</v>
      </c>
      <c r="M57" s="57">
        <v>203428.27</v>
      </c>
      <c r="N57" s="58">
        <v>207559.37</v>
      </c>
      <c r="O57" s="57">
        <v>210825.28999999998</v>
      </c>
      <c r="P57" s="58">
        <v>134807</v>
      </c>
      <c r="Q57" s="58">
        <v>160900</v>
      </c>
      <c r="R57" s="156">
        <v>1.1935581980164234</v>
      </c>
      <c r="S57" s="58">
        <v>160900</v>
      </c>
      <c r="T57" s="102">
        <v>160900</v>
      </c>
    </row>
    <row r="58" spans="1:27" ht="13.5" thickBot="1" x14ac:dyDescent="0.25">
      <c r="A58" s="761"/>
      <c r="B58" s="92">
        <v>229</v>
      </c>
      <c r="C58" s="92" t="s">
        <v>72</v>
      </c>
      <c r="D58" s="94">
        <f>D59</f>
        <v>3054</v>
      </c>
      <c r="E58" s="94">
        <f>E59</f>
        <v>2722</v>
      </c>
      <c r="F58" s="94">
        <f>F59</f>
        <v>2921</v>
      </c>
      <c r="G58" s="94">
        <f>G59</f>
        <v>2475</v>
      </c>
      <c r="H58" s="94">
        <f>H59</f>
        <v>2568</v>
      </c>
      <c r="I58" s="94">
        <f t="shared" ref="I58:O58" si="13">I59</f>
        <v>2375</v>
      </c>
      <c r="J58" s="94">
        <f t="shared" si="13"/>
        <v>2068</v>
      </c>
      <c r="K58" s="95">
        <f t="shared" si="13"/>
        <v>2476</v>
      </c>
      <c r="L58" s="95">
        <f t="shared" si="13"/>
        <v>2040.04</v>
      </c>
      <c r="M58" s="95">
        <f t="shared" si="13"/>
        <v>2144.59</v>
      </c>
      <c r="N58" s="97">
        <f t="shared" si="13"/>
        <v>2002.17</v>
      </c>
      <c r="O58" s="97">
        <f t="shared" si="13"/>
        <v>2067.84</v>
      </c>
      <c r="P58" s="97">
        <v>1800</v>
      </c>
      <c r="Q58" s="97">
        <v>1800</v>
      </c>
      <c r="R58" s="123">
        <v>1</v>
      </c>
      <c r="S58" s="97">
        <v>1800</v>
      </c>
      <c r="T58" s="98">
        <v>1800</v>
      </c>
    </row>
    <row r="59" spans="1:27" ht="13.5" thickBot="1" x14ac:dyDescent="0.25">
      <c r="A59" s="762"/>
      <c r="B59" s="115"/>
      <c r="C59" s="115" t="s">
        <v>73</v>
      </c>
      <c r="D59" s="115">
        <v>3054</v>
      </c>
      <c r="E59" s="115">
        <v>2722</v>
      </c>
      <c r="F59" s="115">
        <v>2921</v>
      </c>
      <c r="G59" s="115">
        <v>2475</v>
      </c>
      <c r="H59" s="115">
        <v>2568</v>
      </c>
      <c r="I59" s="115">
        <v>2375</v>
      </c>
      <c r="J59" s="115">
        <v>2068</v>
      </c>
      <c r="K59" s="116">
        <v>2476</v>
      </c>
      <c r="L59" s="116">
        <v>2040.04</v>
      </c>
      <c r="M59" s="117">
        <v>2144.59</v>
      </c>
      <c r="N59" s="118">
        <v>2002.17</v>
      </c>
      <c r="O59" s="117">
        <v>2067.84</v>
      </c>
      <c r="P59" s="118">
        <v>1800</v>
      </c>
      <c r="Q59" s="118">
        <v>1800</v>
      </c>
      <c r="R59" s="688">
        <v>1</v>
      </c>
      <c r="S59" s="118">
        <v>1800</v>
      </c>
      <c r="T59" s="119">
        <v>1800</v>
      </c>
    </row>
    <row r="60" spans="1:27" ht="15.75" thickBot="1" x14ac:dyDescent="0.3">
      <c r="A60" s="697">
        <v>240</v>
      </c>
      <c r="B60" s="763" t="s">
        <v>74</v>
      </c>
      <c r="C60" s="764"/>
      <c r="D60" s="120">
        <f t="shared" ref="D60:O60" si="14">SUM(D61:D61)</f>
        <v>27352</v>
      </c>
      <c r="E60" s="120">
        <f t="shared" si="14"/>
        <v>10390</v>
      </c>
      <c r="F60" s="120">
        <f t="shared" si="14"/>
        <v>16730</v>
      </c>
      <c r="G60" s="120">
        <f t="shared" si="14"/>
        <v>5867</v>
      </c>
      <c r="H60" s="120">
        <f t="shared" si="14"/>
        <v>6403</v>
      </c>
      <c r="I60" s="120">
        <f t="shared" si="14"/>
        <v>3943</v>
      </c>
      <c r="J60" s="120">
        <f t="shared" si="14"/>
        <v>3352</v>
      </c>
      <c r="K60" s="120">
        <f t="shared" si="14"/>
        <v>1988</v>
      </c>
      <c r="L60" s="121">
        <f t="shared" si="14"/>
        <v>1226.92</v>
      </c>
      <c r="M60" s="120">
        <f t="shared" si="14"/>
        <v>445.87</v>
      </c>
      <c r="N60" s="122">
        <f t="shared" si="14"/>
        <v>2584.38</v>
      </c>
      <c r="O60" s="122">
        <f t="shared" si="14"/>
        <v>1160.94</v>
      </c>
      <c r="P60" s="122">
        <v>0</v>
      </c>
      <c r="Q60" s="122">
        <v>0</v>
      </c>
      <c r="R60" s="123">
        <v>0</v>
      </c>
      <c r="S60" s="123"/>
      <c r="T60" s="124"/>
    </row>
    <row r="61" spans="1:27" ht="15.75" thickBot="1" x14ac:dyDescent="0.3">
      <c r="A61" s="684"/>
      <c r="B61" s="685"/>
      <c r="C61" s="125" t="s">
        <v>75</v>
      </c>
      <c r="D61" s="125">
        <v>27352</v>
      </c>
      <c r="E61" s="125">
        <v>10390</v>
      </c>
      <c r="F61" s="125">
        <v>16730</v>
      </c>
      <c r="G61" s="125">
        <v>5867</v>
      </c>
      <c r="H61" s="125">
        <v>6403</v>
      </c>
      <c r="I61" s="125">
        <v>3943</v>
      </c>
      <c r="J61" s="125">
        <v>3352</v>
      </c>
      <c r="K61" s="126">
        <v>1988</v>
      </c>
      <c r="L61" s="126">
        <v>1226.92</v>
      </c>
      <c r="M61" s="127">
        <v>445.87</v>
      </c>
      <c r="N61" s="128">
        <v>2584.38</v>
      </c>
      <c r="O61" s="127">
        <v>1160.94</v>
      </c>
      <c r="P61" s="128"/>
      <c r="Q61" s="128"/>
      <c r="R61" s="123">
        <v>0</v>
      </c>
      <c r="S61" s="123"/>
      <c r="T61" s="124"/>
    </row>
    <row r="62" spans="1:27" ht="15.75" thickBot="1" x14ac:dyDescent="0.3">
      <c r="A62" s="697">
        <v>290</v>
      </c>
      <c r="B62" s="746" t="s">
        <v>76</v>
      </c>
      <c r="C62" s="747"/>
      <c r="D62" s="129">
        <f>D63</f>
        <v>56396</v>
      </c>
      <c r="E62" s="129">
        <f>E63</f>
        <v>21078</v>
      </c>
      <c r="F62" s="129">
        <f>F63</f>
        <v>316039</v>
      </c>
      <c r="G62" s="129">
        <f>G63</f>
        <v>123165</v>
      </c>
      <c r="H62" s="129">
        <v>59959</v>
      </c>
      <c r="I62" s="129">
        <f t="shared" ref="I62:O62" si="15">I63</f>
        <v>166050</v>
      </c>
      <c r="J62" s="129">
        <f t="shared" si="15"/>
        <v>55155</v>
      </c>
      <c r="K62" s="129">
        <f t="shared" si="15"/>
        <v>92423</v>
      </c>
      <c r="L62" s="129">
        <f t="shared" si="15"/>
        <v>73212.12000000001</v>
      </c>
      <c r="M62" s="130">
        <f t="shared" si="15"/>
        <v>97470.49</v>
      </c>
      <c r="N62" s="131">
        <f t="shared" si="15"/>
        <v>73802.559999999983</v>
      </c>
      <c r="O62" s="132">
        <f t="shared" si="15"/>
        <v>45550.070000000007</v>
      </c>
      <c r="P62" s="131">
        <v>63704</v>
      </c>
      <c r="Q62" s="131">
        <v>17000</v>
      </c>
      <c r="R62" s="123">
        <v>0.26685922391058647</v>
      </c>
      <c r="S62" s="131">
        <v>17000</v>
      </c>
      <c r="T62" s="133">
        <v>17000</v>
      </c>
    </row>
    <row r="63" spans="1:27" ht="13.5" thickBot="1" x14ac:dyDescent="0.25">
      <c r="A63" s="754"/>
      <c r="B63" s="93">
        <v>292</v>
      </c>
      <c r="C63" s="93" t="s">
        <v>76</v>
      </c>
      <c r="D63" s="93">
        <v>56396</v>
      </c>
      <c r="E63" s="93">
        <v>21078</v>
      </c>
      <c r="F63" s="93">
        <v>316039</v>
      </c>
      <c r="G63" s="93">
        <v>123165</v>
      </c>
      <c r="H63" s="93">
        <v>59959</v>
      </c>
      <c r="I63" s="95">
        <f t="shared" ref="I63:O63" si="16">SUM(I64:I68)</f>
        <v>166050</v>
      </c>
      <c r="J63" s="95">
        <f t="shared" si="16"/>
        <v>55155</v>
      </c>
      <c r="K63" s="95">
        <f t="shared" si="16"/>
        <v>92423</v>
      </c>
      <c r="L63" s="95">
        <f t="shared" si="16"/>
        <v>73212.12000000001</v>
      </c>
      <c r="M63" s="96">
        <f t="shared" si="16"/>
        <v>97470.49</v>
      </c>
      <c r="N63" s="97">
        <f t="shared" si="16"/>
        <v>73802.559999999983</v>
      </c>
      <c r="O63" s="107">
        <f t="shared" si="16"/>
        <v>45550.070000000007</v>
      </c>
      <c r="P63" s="97">
        <v>63704</v>
      </c>
      <c r="Q63" s="97">
        <v>17000</v>
      </c>
      <c r="R63" s="123">
        <v>0.26685922391058647</v>
      </c>
      <c r="S63" s="97">
        <v>17000</v>
      </c>
      <c r="T63" s="98">
        <v>17000</v>
      </c>
    </row>
    <row r="64" spans="1:27" x14ac:dyDescent="0.2">
      <c r="A64" s="755"/>
      <c r="B64" s="751"/>
      <c r="C64" s="134" t="s">
        <v>77</v>
      </c>
      <c r="D64" s="134"/>
      <c r="E64" s="134"/>
      <c r="F64" s="134"/>
      <c r="G64" s="134"/>
      <c r="H64" s="134"/>
      <c r="I64" s="21">
        <v>19700</v>
      </c>
      <c r="J64" s="21">
        <v>19300</v>
      </c>
      <c r="K64" s="31">
        <v>29700</v>
      </c>
      <c r="L64" s="31">
        <v>27700</v>
      </c>
      <c r="M64" s="54">
        <v>46500</v>
      </c>
      <c r="N64" s="55">
        <v>35700</v>
      </c>
      <c r="O64" s="54">
        <v>7205</v>
      </c>
      <c r="P64" s="55"/>
      <c r="Q64" s="55">
        <v>0</v>
      </c>
      <c r="R64" s="85">
        <v>0</v>
      </c>
      <c r="S64" s="55"/>
      <c r="T64" s="99"/>
    </row>
    <row r="65" spans="1:24" x14ac:dyDescent="0.2">
      <c r="A65" s="755"/>
      <c r="B65" s="752"/>
      <c r="C65" s="135" t="s">
        <v>78</v>
      </c>
      <c r="D65" s="135"/>
      <c r="E65" s="135"/>
      <c r="F65" s="135"/>
      <c r="G65" s="135"/>
      <c r="H65" s="135"/>
      <c r="I65" s="136">
        <v>37534</v>
      </c>
      <c r="J65" s="136">
        <v>14000</v>
      </c>
      <c r="K65" s="31">
        <v>2888</v>
      </c>
      <c r="L65" s="31">
        <v>313.32</v>
      </c>
      <c r="M65" s="54">
        <v>6641.91</v>
      </c>
      <c r="N65" s="55">
        <v>434.45</v>
      </c>
      <c r="O65" s="54">
        <v>5635.97</v>
      </c>
      <c r="P65" s="55"/>
      <c r="Q65" s="55">
        <v>0</v>
      </c>
      <c r="R65" s="88">
        <v>0</v>
      </c>
      <c r="S65" s="55"/>
      <c r="T65" s="99"/>
    </row>
    <row r="66" spans="1:24" x14ac:dyDescent="0.2">
      <c r="A66" s="755"/>
      <c r="B66" s="752"/>
      <c r="C66" s="135" t="s">
        <v>76</v>
      </c>
      <c r="D66" s="135"/>
      <c r="E66" s="135"/>
      <c r="F66" s="135"/>
      <c r="G66" s="135"/>
      <c r="H66" s="135"/>
      <c r="I66" s="136">
        <v>106407</v>
      </c>
      <c r="J66" s="136">
        <v>19147</v>
      </c>
      <c r="K66" s="31">
        <f>16091+34106+2444+185+641+2733+114-32+43+286+668</f>
        <v>57279</v>
      </c>
      <c r="L66" s="31">
        <v>42730.559999999998</v>
      </c>
      <c r="M66" s="54">
        <v>42300.639999999999</v>
      </c>
      <c r="N66" s="55">
        <v>35668.57</v>
      </c>
      <c r="O66" s="54">
        <v>30698.190000000002</v>
      </c>
      <c r="P66" s="55">
        <v>61704</v>
      </c>
      <c r="Q66" s="55">
        <v>15000</v>
      </c>
      <c r="R66" s="88">
        <v>0.24309607156748347</v>
      </c>
      <c r="S66" s="55">
        <v>15000</v>
      </c>
      <c r="T66" s="99">
        <v>15000</v>
      </c>
    </row>
    <row r="67" spans="1:24" ht="13.5" thickBot="1" x14ac:dyDescent="0.25">
      <c r="A67" s="755"/>
      <c r="B67" s="752"/>
      <c r="C67" s="137" t="s">
        <v>79</v>
      </c>
      <c r="D67" s="137"/>
      <c r="E67" s="137"/>
      <c r="F67" s="137"/>
      <c r="G67" s="137"/>
      <c r="H67" s="137"/>
      <c r="I67" s="28">
        <v>2409</v>
      </c>
      <c r="J67" s="28">
        <v>2708</v>
      </c>
      <c r="K67" s="31">
        <v>2556</v>
      </c>
      <c r="L67" s="31">
        <v>2468.2399999999998</v>
      </c>
      <c r="M67" s="138">
        <v>2027.94</v>
      </c>
      <c r="N67" s="29">
        <v>1999.54</v>
      </c>
      <c r="O67" s="138">
        <v>2010.91</v>
      </c>
      <c r="P67" s="29">
        <v>2000</v>
      </c>
      <c r="Q67" s="29">
        <v>2000</v>
      </c>
      <c r="R67" s="88">
        <v>1</v>
      </c>
      <c r="S67" s="29">
        <v>2000</v>
      </c>
      <c r="T67" s="139">
        <v>2000</v>
      </c>
    </row>
    <row r="68" spans="1:24" ht="13.5" hidden="1" customHeight="1" thickBot="1" x14ac:dyDescent="0.25">
      <c r="A68" s="756"/>
      <c r="B68" s="753"/>
      <c r="C68" s="140" t="s">
        <v>80</v>
      </c>
      <c r="D68" s="140"/>
      <c r="E68" s="140"/>
      <c r="F68" s="140"/>
      <c r="G68" s="140"/>
      <c r="H68" s="140"/>
      <c r="I68" s="140"/>
      <c r="J68" s="140"/>
      <c r="K68" s="35"/>
      <c r="L68" s="36"/>
      <c r="M68" s="36"/>
      <c r="N68" s="36"/>
      <c r="O68" s="36"/>
      <c r="P68" s="36"/>
      <c r="Q68" s="36"/>
      <c r="R68" s="141">
        <v>0</v>
      </c>
      <c r="S68" s="141"/>
      <c r="T68" s="142"/>
    </row>
    <row r="69" spans="1:24" ht="16.5" thickBot="1" x14ac:dyDescent="0.3">
      <c r="A69" s="696">
        <v>300</v>
      </c>
      <c r="B69" s="769" t="s">
        <v>81</v>
      </c>
      <c r="C69" s="770"/>
      <c r="D69" s="143">
        <f t="shared" ref="D69:O69" si="17">D70+D107</f>
        <v>1842129</v>
      </c>
      <c r="E69" s="143">
        <f t="shared" si="17"/>
        <v>1999701</v>
      </c>
      <c r="F69" s="143">
        <f t="shared" si="17"/>
        <v>2077242</v>
      </c>
      <c r="G69" s="143">
        <f t="shared" si="17"/>
        <v>2645110</v>
      </c>
      <c r="H69" s="143">
        <f t="shared" si="17"/>
        <v>2979865</v>
      </c>
      <c r="I69" s="143">
        <f t="shared" si="17"/>
        <v>2749519</v>
      </c>
      <c r="J69" s="143">
        <f t="shared" si="17"/>
        <v>2901991</v>
      </c>
      <c r="K69" s="143">
        <f t="shared" si="17"/>
        <v>3466649</v>
      </c>
      <c r="L69" s="143">
        <f>L70+L107</f>
        <v>3450076.55</v>
      </c>
      <c r="M69" s="144">
        <f t="shared" si="17"/>
        <v>3251492.52</v>
      </c>
      <c r="N69" s="145">
        <f t="shared" si="17"/>
        <v>3217895.6500000008</v>
      </c>
      <c r="O69" s="145">
        <f t="shared" si="17"/>
        <v>3083446.5600000005</v>
      </c>
      <c r="P69" s="145">
        <v>3065511</v>
      </c>
      <c r="Q69" s="145">
        <v>3013044</v>
      </c>
      <c r="R69" s="123">
        <v>0.98288474580583796</v>
      </c>
      <c r="S69" s="145">
        <v>2942036</v>
      </c>
      <c r="T69" s="146">
        <v>2978760</v>
      </c>
    </row>
    <row r="70" spans="1:24" ht="15.75" thickBot="1" x14ac:dyDescent="0.3">
      <c r="A70" s="695">
        <v>310</v>
      </c>
      <c r="B70" s="734" t="s">
        <v>82</v>
      </c>
      <c r="C70" s="735"/>
      <c r="D70" s="103">
        <f t="shared" ref="D70:M70" si="18">D71+D73</f>
        <v>1842129</v>
      </c>
      <c r="E70" s="103">
        <f t="shared" si="18"/>
        <v>1999701</v>
      </c>
      <c r="F70" s="103">
        <f t="shared" si="18"/>
        <v>2077242</v>
      </c>
      <c r="G70" s="103">
        <f t="shared" si="18"/>
        <v>2645110</v>
      </c>
      <c r="H70" s="103">
        <f t="shared" si="18"/>
        <v>2958818</v>
      </c>
      <c r="I70" s="103">
        <f t="shared" si="18"/>
        <v>2721164</v>
      </c>
      <c r="J70" s="103">
        <f t="shared" si="18"/>
        <v>2862933</v>
      </c>
      <c r="K70" s="103">
        <f t="shared" si="18"/>
        <v>3457133</v>
      </c>
      <c r="L70" s="103">
        <f>L71+L73</f>
        <v>3450076.55</v>
      </c>
      <c r="M70" s="104">
        <f t="shared" si="18"/>
        <v>3251492.52</v>
      </c>
      <c r="N70" s="105">
        <f>N71+N73</f>
        <v>3217895.6500000008</v>
      </c>
      <c r="O70" s="105">
        <f>O71+O73</f>
        <v>3083446.5600000005</v>
      </c>
      <c r="P70" s="105">
        <v>3065511</v>
      </c>
      <c r="Q70" s="105">
        <v>3013044</v>
      </c>
      <c r="R70" s="123">
        <v>0.98288474580583796</v>
      </c>
      <c r="S70" s="105">
        <v>2942036</v>
      </c>
      <c r="T70" s="106">
        <v>2978760</v>
      </c>
    </row>
    <row r="71" spans="1:24" ht="13.5" thickBot="1" x14ac:dyDescent="0.25">
      <c r="A71" s="754"/>
      <c r="B71" s="147">
        <v>311</v>
      </c>
      <c r="C71" s="92" t="s">
        <v>83</v>
      </c>
      <c r="D71" s="148">
        <f t="shared" ref="D71:M71" si="19">SUM(D72:D72)</f>
        <v>0</v>
      </c>
      <c r="E71" s="148">
        <f t="shared" si="19"/>
        <v>23003</v>
      </c>
      <c r="F71" s="148">
        <f t="shared" si="19"/>
        <v>14107</v>
      </c>
      <c r="G71" s="148">
        <f t="shared" si="19"/>
        <v>9307</v>
      </c>
      <c r="H71" s="148">
        <f t="shared" si="19"/>
        <v>19495</v>
      </c>
      <c r="I71" s="148">
        <f t="shared" si="19"/>
        <v>11396</v>
      </c>
      <c r="J71" s="148">
        <f t="shared" si="19"/>
        <v>19287</v>
      </c>
      <c r="K71" s="95">
        <f t="shared" si="19"/>
        <v>18260</v>
      </c>
      <c r="L71" s="95">
        <f t="shared" si="19"/>
        <v>700</v>
      </c>
      <c r="M71" s="96">
        <f t="shared" si="19"/>
        <v>4100</v>
      </c>
      <c r="N71" s="49">
        <f>N72</f>
        <v>4000</v>
      </c>
      <c r="O71" s="149">
        <f>O72</f>
        <v>3010</v>
      </c>
      <c r="P71" s="49">
        <v>8900</v>
      </c>
      <c r="Q71" s="49">
        <v>0</v>
      </c>
      <c r="R71" s="123">
        <v>0</v>
      </c>
      <c r="S71" s="49">
        <v>0</v>
      </c>
      <c r="T71" s="50">
        <v>0</v>
      </c>
    </row>
    <row r="72" spans="1:24" ht="13.5" thickBot="1" x14ac:dyDescent="0.25">
      <c r="A72" s="755"/>
      <c r="B72" s="681"/>
      <c r="C72" s="67" t="s">
        <v>84</v>
      </c>
      <c r="D72" s="67">
        <v>0</v>
      </c>
      <c r="E72" s="67">
        <v>23003</v>
      </c>
      <c r="F72" s="67">
        <v>14107</v>
      </c>
      <c r="G72" s="67">
        <v>9307</v>
      </c>
      <c r="H72" s="67">
        <v>19495</v>
      </c>
      <c r="I72" s="67">
        <v>11396</v>
      </c>
      <c r="J72" s="67">
        <v>19287</v>
      </c>
      <c r="K72" s="83">
        <v>18260</v>
      </c>
      <c r="L72" s="108">
        <v>700</v>
      </c>
      <c r="M72" s="54">
        <v>4100</v>
      </c>
      <c r="N72" s="55">
        <v>4000</v>
      </c>
      <c r="O72" s="54">
        <v>3010</v>
      </c>
      <c r="P72" s="55">
        <v>8900</v>
      </c>
      <c r="Q72" s="55"/>
      <c r="R72" s="123">
        <v>0</v>
      </c>
      <c r="S72" s="55"/>
      <c r="T72" s="99"/>
    </row>
    <row r="73" spans="1:24" ht="13.5" thickBot="1" x14ac:dyDescent="0.25">
      <c r="A73" s="755"/>
      <c r="B73" s="45">
        <v>312</v>
      </c>
      <c r="C73" s="45" t="s">
        <v>85</v>
      </c>
      <c r="D73" s="45">
        <v>1842129</v>
      </c>
      <c r="E73" s="45">
        <v>1976698</v>
      </c>
      <c r="F73" s="45">
        <v>2063135</v>
      </c>
      <c r="G73" s="45">
        <v>2635803</v>
      </c>
      <c r="H73" s="45">
        <v>2939323</v>
      </c>
      <c r="I73" s="63">
        <f>SUM(I74:I106)</f>
        <v>2709768</v>
      </c>
      <c r="J73" s="63">
        <f>SUM(J74:J106)</f>
        <v>2843646</v>
      </c>
      <c r="K73" s="63">
        <f>SUM(K74:K106)</f>
        <v>3438873</v>
      </c>
      <c r="L73" s="63">
        <v>3449376.55</v>
      </c>
      <c r="M73" s="64">
        <f>SUM(M74:M106)</f>
        <v>3247392.52</v>
      </c>
      <c r="N73" s="65">
        <f>SUM(N74:N106)</f>
        <v>3213895.6500000008</v>
      </c>
      <c r="O73" s="150">
        <f>SUM(O74:O106)</f>
        <v>3080436.5600000005</v>
      </c>
      <c r="P73" s="65">
        <v>3056611</v>
      </c>
      <c r="Q73" s="65">
        <v>3013044</v>
      </c>
      <c r="R73" s="123">
        <v>0.98574663246320848</v>
      </c>
      <c r="S73" s="65">
        <v>2942036</v>
      </c>
      <c r="T73" s="66">
        <v>2978760</v>
      </c>
    </row>
    <row r="74" spans="1:24" x14ac:dyDescent="0.2">
      <c r="A74" s="755"/>
      <c r="B74" s="771"/>
      <c r="C74" s="67" t="s">
        <v>86</v>
      </c>
      <c r="D74" s="67"/>
      <c r="E74" s="67"/>
      <c r="F74" s="67"/>
      <c r="G74" s="67"/>
      <c r="H74" s="67"/>
      <c r="I74" s="67">
        <v>23695</v>
      </c>
      <c r="J74" s="67">
        <v>17245</v>
      </c>
      <c r="K74" s="31">
        <v>10901</v>
      </c>
      <c r="L74" s="55">
        <v>11158.85</v>
      </c>
      <c r="M74" s="151">
        <v>11477.1</v>
      </c>
      <c r="N74" s="24">
        <v>11818.38</v>
      </c>
      <c r="O74" s="23">
        <v>12154.95</v>
      </c>
      <c r="P74" s="24">
        <v>12155</v>
      </c>
      <c r="Q74" s="24">
        <v>12155</v>
      </c>
      <c r="R74" s="85">
        <v>1</v>
      </c>
      <c r="S74" s="25">
        <v>12580</v>
      </c>
      <c r="T74" s="26">
        <v>13020</v>
      </c>
    </row>
    <row r="75" spans="1:24" x14ac:dyDescent="0.2">
      <c r="A75" s="755"/>
      <c r="B75" s="772"/>
      <c r="C75" s="69" t="s">
        <v>87</v>
      </c>
      <c r="D75" s="69"/>
      <c r="E75" s="69"/>
      <c r="F75" s="69"/>
      <c r="G75" s="69"/>
      <c r="H75" s="69"/>
      <c r="I75" s="69">
        <v>2039732</v>
      </c>
      <c r="J75" s="69">
        <v>2219230</v>
      </c>
      <c r="K75" s="31">
        <v>2305975</v>
      </c>
      <c r="L75" s="31">
        <v>2374727</v>
      </c>
      <c r="M75" s="152">
        <v>2385302.7000000002</v>
      </c>
      <c r="N75" s="31">
        <v>2378880.87</v>
      </c>
      <c r="O75" s="30">
        <v>2380478.2000000002</v>
      </c>
      <c r="P75" s="31">
        <v>2409096</v>
      </c>
      <c r="Q75" s="31">
        <v>2344166</v>
      </c>
      <c r="R75" s="88">
        <v>0.97304798148351079</v>
      </c>
      <c r="S75" s="25">
        <v>2391049</v>
      </c>
      <c r="T75" s="26">
        <v>2415241</v>
      </c>
      <c r="X75" s="6"/>
    </row>
    <row r="76" spans="1:24" x14ac:dyDescent="0.2">
      <c r="A76" s="755"/>
      <c r="B76" s="772"/>
      <c r="C76" s="69" t="s">
        <v>88</v>
      </c>
      <c r="D76" s="69"/>
      <c r="E76" s="69"/>
      <c r="F76" s="69"/>
      <c r="G76" s="69"/>
      <c r="H76" s="69"/>
      <c r="I76" s="69">
        <v>18027</v>
      </c>
      <c r="J76" s="69">
        <v>18084</v>
      </c>
      <c r="K76" s="31">
        <v>17994</v>
      </c>
      <c r="L76" s="31">
        <v>18008.52</v>
      </c>
      <c r="M76" s="152">
        <v>18041.07</v>
      </c>
      <c r="N76" s="31">
        <v>17962.95</v>
      </c>
      <c r="O76" s="30">
        <v>17965.740000000002</v>
      </c>
      <c r="P76" s="31">
        <v>21444</v>
      </c>
      <c r="Q76" s="31">
        <v>21444</v>
      </c>
      <c r="R76" s="88">
        <v>1</v>
      </c>
      <c r="S76" s="25">
        <v>22195</v>
      </c>
      <c r="T76" s="26">
        <v>22972</v>
      </c>
    </row>
    <row r="77" spans="1:24" x14ac:dyDescent="0.2">
      <c r="A77" s="755"/>
      <c r="B77" s="772"/>
      <c r="C77" s="69" t="s">
        <v>89</v>
      </c>
      <c r="D77" s="69"/>
      <c r="E77" s="69"/>
      <c r="F77" s="69"/>
      <c r="G77" s="69"/>
      <c r="H77" s="69"/>
      <c r="I77" s="69">
        <v>24577</v>
      </c>
      <c r="J77" s="69">
        <v>25124</v>
      </c>
      <c r="K77" s="31">
        <v>25564</v>
      </c>
      <c r="L77" s="31">
        <v>26022</v>
      </c>
      <c r="M77" s="152">
        <v>26310</v>
      </c>
      <c r="N77" s="31">
        <v>27303</v>
      </c>
      <c r="O77" s="30">
        <v>28388</v>
      </c>
      <c r="P77" s="31">
        <v>27287</v>
      </c>
      <c r="Q77" s="31">
        <v>32000</v>
      </c>
      <c r="R77" s="88">
        <v>1.1727196100707296</v>
      </c>
      <c r="S77" s="25">
        <v>33120</v>
      </c>
      <c r="T77" s="26">
        <v>34279</v>
      </c>
    </row>
    <row r="78" spans="1:24" x14ac:dyDescent="0.2">
      <c r="A78" s="755"/>
      <c r="B78" s="772"/>
      <c r="C78" s="69" t="s">
        <v>90</v>
      </c>
      <c r="D78" s="69"/>
      <c r="E78" s="69"/>
      <c r="F78" s="69"/>
      <c r="G78" s="69"/>
      <c r="H78" s="69"/>
      <c r="I78" s="69">
        <v>7039</v>
      </c>
      <c r="J78" s="69">
        <v>7075</v>
      </c>
      <c r="K78" s="31">
        <v>7128</v>
      </c>
      <c r="L78" s="31">
        <v>7141.61</v>
      </c>
      <c r="M78" s="152">
        <v>7157.02</v>
      </c>
      <c r="N78" s="31">
        <v>7145.67</v>
      </c>
      <c r="O78" s="30">
        <v>7146.74</v>
      </c>
      <c r="P78" s="31">
        <v>7147</v>
      </c>
      <c r="Q78" s="31">
        <v>7147</v>
      </c>
      <c r="R78" s="88">
        <v>1</v>
      </c>
      <c r="S78" s="25">
        <v>7397</v>
      </c>
      <c r="T78" s="26">
        <v>7656</v>
      </c>
    </row>
    <row r="79" spans="1:24" x14ac:dyDescent="0.2">
      <c r="A79" s="755"/>
      <c r="B79" s="772"/>
      <c r="C79" s="69" t="s">
        <v>91</v>
      </c>
      <c r="D79" s="69"/>
      <c r="E79" s="69"/>
      <c r="F79" s="69"/>
      <c r="G79" s="69"/>
      <c r="H79" s="69"/>
      <c r="I79" s="69">
        <v>10058</v>
      </c>
      <c r="J79" s="69">
        <v>10551</v>
      </c>
      <c r="K79" s="31">
        <v>6336</v>
      </c>
      <c r="L79" s="31">
        <v>5427.66</v>
      </c>
      <c r="M79" s="152">
        <v>4327.68</v>
      </c>
      <c r="N79" s="31">
        <v>3104.64</v>
      </c>
      <c r="O79" s="30">
        <v>3575.04</v>
      </c>
      <c r="P79" s="31">
        <v>7000</v>
      </c>
      <c r="Q79" s="31">
        <v>7000</v>
      </c>
      <c r="R79" s="88">
        <v>1</v>
      </c>
      <c r="S79" s="25">
        <v>7245</v>
      </c>
      <c r="T79" s="26">
        <v>7499</v>
      </c>
    </row>
    <row r="80" spans="1:24" x14ac:dyDescent="0.2">
      <c r="A80" s="755"/>
      <c r="B80" s="772"/>
      <c r="C80" s="69" t="s">
        <v>92</v>
      </c>
      <c r="D80" s="69"/>
      <c r="E80" s="69"/>
      <c r="F80" s="69"/>
      <c r="G80" s="69"/>
      <c r="H80" s="69"/>
      <c r="I80" s="69">
        <v>83191</v>
      </c>
      <c r="J80" s="69">
        <v>97555</v>
      </c>
      <c r="K80" s="31">
        <v>85709</v>
      </c>
      <c r="L80" s="31">
        <v>73418.710000000006</v>
      </c>
      <c r="M80" s="152">
        <v>58497.09</v>
      </c>
      <c r="N80" s="31">
        <v>43283.74</v>
      </c>
      <c r="O80" s="30">
        <v>37015.03</v>
      </c>
      <c r="P80" s="31">
        <v>55224</v>
      </c>
      <c r="Q80" s="31">
        <v>55224</v>
      </c>
      <c r="R80" s="88">
        <v>1</v>
      </c>
      <c r="S80" s="25">
        <v>57157</v>
      </c>
      <c r="T80" s="26">
        <v>59157</v>
      </c>
    </row>
    <row r="81" spans="1:20" x14ac:dyDescent="0.2">
      <c r="A81" s="755"/>
      <c r="B81" s="772"/>
      <c r="C81" s="69" t="s">
        <v>93</v>
      </c>
      <c r="D81" s="69"/>
      <c r="E81" s="69"/>
      <c r="F81" s="69"/>
      <c r="G81" s="69"/>
      <c r="H81" s="69"/>
      <c r="I81" s="69">
        <v>25474</v>
      </c>
      <c r="J81" s="69">
        <v>22043</v>
      </c>
      <c r="K81" s="31">
        <f>1699+18018</f>
        <v>19717</v>
      </c>
      <c r="L81" s="31">
        <v>29033.54</v>
      </c>
      <c r="M81" s="152">
        <v>25989.77</v>
      </c>
      <c r="N81" s="31">
        <v>45874.890000000007</v>
      </c>
      <c r="O81" s="30">
        <v>32060.63</v>
      </c>
      <c r="P81" s="31">
        <v>42000</v>
      </c>
      <c r="Q81" s="31">
        <v>50000</v>
      </c>
      <c r="R81" s="88">
        <v>1.1904761904761905</v>
      </c>
      <c r="S81" s="25">
        <v>51750</v>
      </c>
      <c r="T81" s="26">
        <v>53561</v>
      </c>
    </row>
    <row r="82" spans="1:20" x14ac:dyDescent="0.2">
      <c r="A82" s="755"/>
      <c r="B82" s="772"/>
      <c r="C82" s="69" t="s">
        <v>94</v>
      </c>
      <c r="D82" s="69"/>
      <c r="E82" s="69"/>
      <c r="F82" s="69"/>
      <c r="G82" s="69"/>
      <c r="H82" s="69"/>
      <c r="I82" s="69">
        <v>1008</v>
      </c>
      <c r="J82" s="69">
        <v>1008</v>
      </c>
      <c r="K82" s="31">
        <v>995</v>
      </c>
      <c r="L82" s="31">
        <v>836.54</v>
      </c>
      <c r="M82" s="152">
        <v>838.04</v>
      </c>
      <c r="N82" s="31">
        <v>834.41</v>
      </c>
      <c r="O82" s="30">
        <v>834.53</v>
      </c>
      <c r="P82" s="31">
        <v>1474</v>
      </c>
      <c r="Q82" s="31">
        <v>1474</v>
      </c>
      <c r="R82" s="88">
        <v>1</v>
      </c>
      <c r="S82" s="25">
        <v>1526</v>
      </c>
      <c r="T82" s="26">
        <v>1579</v>
      </c>
    </row>
    <row r="83" spans="1:20" x14ac:dyDescent="0.2">
      <c r="A83" s="755"/>
      <c r="B83" s="772"/>
      <c r="C83" s="69" t="s">
        <v>95</v>
      </c>
      <c r="D83" s="69"/>
      <c r="E83" s="69"/>
      <c r="F83" s="69"/>
      <c r="G83" s="69"/>
      <c r="H83" s="69"/>
      <c r="I83" s="69">
        <v>1487</v>
      </c>
      <c r="J83" s="69">
        <v>1415</v>
      </c>
      <c r="K83" s="31">
        <v>1362</v>
      </c>
      <c r="L83" s="31">
        <v>1386.9</v>
      </c>
      <c r="M83" s="152">
        <v>1388.19</v>
      </c>
      <c r="N83" s="31">
        <v>1382.72</v>
      </c>
      <c r="O83" s="30">
        <v>1384.09</v>
      </c>
      <c r="P83" s="31">
        <v>1384</v>
      </c>
      <c r="Q83" s="31">
        <v>1384</v>
      </c>
      <c r="R83" s="88">
        <v>1</v>
      </c>
      <c r="S83" s="25">
        <v>1432</v>
      </c>
      <c r="T83" s="26">
        <v>1482</v>
      </c>
    </row>
    <row r="84" spans="1:20" x14ac:dyDescent="0.2">
      <c r="A84" s="755"/>
      <c r="B84" s="772"/>
      <c r="C84" s="69" t="s">
        <v>96</v>
      </c>
      <c r="D84" s="69"/>
      <c r="E84" s="69"/>
      <c r="F84" s="69"/>
      <c r="G84" s="69"/>
      <c r="H84" s="69"/>
      <c r="I84" s="69">
        <v>46640</v>
      </c>
      <c r="J84" s="69">
        <v>26998</v>
      </c>
      <c r="K84" s="31">
        <v>72974</v>
      </c>
      <c r="L84" s="31">
        <v>59711.85</v>
      </c>
      <c r="M84" s="152">
        <v>88644.08</v>
      </c>
      <c r="N84" s="31"/>
      <c r="O84" s="30">
        <v>5319.72</v>
      </c>
      <c r="P84" s="31">
        <v>92861</v>
      </c>
      <c r="Q84" s="31">
        <v>108000</v>
      </c>
      <c r="R84" s="88">
        <v>1.1630286126576281</v>
      </c>
      <c r="S84" s="25">
        <v>111780</v>
      </c>
      <c r="T84" s="26">
        <v>115692</v>
      </c>
    </row>
    <row r="85" spans="1:20" x14ac:dyDescent="0.2">
      <c r="A85" s="755"/>
      <c r="B85" s="772"/>
      <c r="C85" s="69" t="s">
        <v>97</v>
      </c>
      <c r="D85" s="69"/>
      <c r="E85" s="69"/>
      <c r="F85" s="69"/>
      <c r="G85" s="69"/>
      <c r="H85" s="69"/>
      <c r="I85" s="69">
        <v>4903</v>
      </c>
      <c r="J85" s="69">
        <v>4921</v>
      </c>
      <c r="K85" s="31">
        <v>4883</v>
      </c>
      <c r="L85" s="31">
        <v>4883.67</v>
      </c>
      <c r="M85" s="152">
        <v>4892.91</v>
      </c>
      <c r="N85" s="31">
        <v>4949.79</v>
      </c>
      <c r="O85" s="30">
        <v>5150.43</v>
      </c>
      <c r="P85" s="31">
        <v>5150</v>
      </c>
      <c r="Q85" s="31">
        <v>5150</v>
      </c>
      <c r="R85" s="88">
        <v>1</v>
      </c>
      <c r="S85" s="25">
        <v>5330</v>
      </c>
      <c r="T85" s="26">
        <v>5517</v>
      </c>
    </row>
    <row r="86" spans="1:20" x14ac:dyDescent="0.2">
      <c r="A86" s="755"/>
      <c r="B86" s="772"/>
      <c r="C86" s="69" t="s">
        <v>98</v>
      </c>
      <c r="D86" s="69"/>
      <c r="E86" s="69"/>
      <c r="F86" s="69"/>
      <c r="G86" s="69"/>
      <c r="H86" s="69"/>
      <c r="I86" s="69"/>
      <c r="J86" s="69"/>
      <c r="K86" s="31"/>
      <c r="L86" s="31"/>
      <c r="M86" s="152"/>
      <c r="N86" s="31">
        <v>5331.12</v>
      </c>
      <c r="O86" s="30">
        <v>5725</v>
      </c>
      <c r="P86" s="31">
        <v>6318</v>
      </c>
      <c r="Q86" s="31"/>
      <c r="R86" s="88">
        <v>0</v>
      </c>
      <c r="S86" s="25"/>
      <c r="T86" s="26"/>
    </row>
    <row r="87" spans="1:20" x14ac:dyDescent="0.2">
      <c r="A87" s="755"/>
      <c r="B87" s="772"/>
      <c r="C87" s="69" t="s">
        <v>98</v>
      </c>
      <c r="D87" s="69"/>
      <c r="E87" s="69"/>
      <c r="F87" s="69"/>
      <c r="G87" s="69"/>
      <c r="H87" s="69"/>
      <c r="I87" s="69">
        <v>4172</v>
      </c>
      <c r="J87" s="69">
        <v>4305</v>
      </c>
      <c r="K87" s="31">
        <v>4445</v>
      </c>
      <c r="L87" s="31">
        <v>4634.95</v>
      </c>
      <c r="M87" s="152">
        <v>5001.3599999999997</v>
      </c>
      <c r="N87" s="31">
        <v>4700</v>
      </c>
      <c r="O87" s="30">
        <v>4000</v>
      </c>
      <c r="P87" s="31">
        <v>6500</v>
      </c>
      <c r="Q87" s="31"/>
      <c r="R87" s="88">
        <v>0</v>
      </c>
      <c r="S87" s="25">
        <v>0</v>
      </c>
      <c r="T87" s="26">
        <v>0</v>
      </c>
    </row>
    <row r="88" spans="1:20" x14ac:dyDescent="0.2">
      <c r="A88" s="755"/>
      <c r="B88" s="772"/>
      <c r="C88" s="69" t="s">
        <v>99</v>
      </c>
      <c r="D88" s="69"/>
      <c r="E88" s="69"/>
      <c r="F88" s="69"/>
      <c r="G88" s="69"/>
      <c r="H88" s="69"/>
      <c r="I88" s="69">
        <v>13965</v>
      </c>
      <c r="J88" s="69">
        <v>20215</v>
      </c>
      <c r="K88" s="31">
        <f>2614+9370+2952+12392</f>
        <v>27328</v>
      </c>
      <c r="L88" s="31">
        <v>18845.330000000002</v>
      </c>
      <c r="M88" s="152">
        <v>25120.019999999997</v>
      </c>
      <c r="N88" s="31">
        <v>34933.57</v>
      </c>
      <c r="O88" s="30">
        <v>37751.54</v>
      </c>
      <c r="P88" s="31">
        <v>33024</v>
      </c>
      <c r="Q88" s="31">
        <v>45000</v>
      </c>
      <c r="R88" s="88">
        <v>1.3626453488372092</v>
      </c>
      <c r="S88" s="25">
        <v>46575</v>
      </c>
      <c r="T88" s="26">
        <v>48205</v>
      </c>
    </row>
    <row r="89" spans="1:20" x14ac:dyDescent="0.2">
      <c r="A89" s="755"/>
      <c r="B89" s="772"/>
      <c r="C89" s="69" t="s">
        <v>100</v>
      </c>
      <c r="D89" s="69"/>
      <c r="E89" s="69"/>
      <c r="F89" s="69"/>
      <c r="G89" s="69"/>
      <c r="H89" s="69"/>
      <c r="I89" s="69"/>
      <c r="J89" s="69"/>
      <c r="K89" s="31"/>
      <c r="L89" s="31"/>
      <c r="M89" s="30"/>
      <c r="N89" s="31">
        <v>37805</v>
      </c>
      <c r="O89" s="31"/>
      <c r="P89" s="31">
        <v>45000</v>
      </c>
      <c r="Q89" s="31"/>
      <c r="R89" s="88">
        <v>0</v>
      </c>
      <c r="S89" s="32"/>
      <c r="T89" s="33"/>
    </row>
    <row r="90" spans="1:20" ht="12.75" hidden="1" customHeight="1" x14ac:dyDescent="0.2">
      <c r="A90" s="755"/>
      <c r="B90" s="772"/>
      <c r="C90" s="69" t="s">
        <v>101</v>
      </c>
      <c r="D90" s="69"/>
      <c r="E90" s="69"/>
      <c r="F90" s="69"/>
      <c r="G90" s="69"/>
      <c r="H90" s="69"/>
      <c r="I90" s="69"/>
      <c r="J90" s="69">
        <v>100000</v>
      </c>
      <c r="K90" s="31"/>
      <c r="L90" s="31"/>
      <c r="M90" s="30">
        <v>59979.789999999994</v>
      </c>
      <c r="N90" s="31">
        <v>37805</v>
      </c>
      <c r="O90" s="31">
        <v>0</v>
      </c>
      <c r="P90" s="31">
        <v>0</v>
      </c>
      <c r="Q90" s="31">
        <v>0</v>
      </c>
      <c r="R90" s="88">
        <v>0</v>
      </c>
      <c r="S90" s="32"/>
      <c r="T90" s="33"/>
    </row>
    <row r="91" spans="1:20" ht="12.75" hidden="1" customHeight="1" x14ac:dyDescent="0.2">
      <c r="A91" s="755"/>
      <c r="B91" s="772"/>
      <c r="C91" s="87" t="s">
        <v>102</v>
      </c>
      <c r="D91" s="87"/>
      <c r="E91" s="87"/>
      <c r="F91" s="87"/>
      <c r="G91" s="87"/>
      <c r="H91" s="87"/>
      <c r="I91" s="87"/>
      <c r="J91" s="87"/>
      <c r="K91" s="31">
        <v>11061</v>
      </c>
      <c r="L91" s="31"/>
      <c r="M91" s="30">
        <v>105208.79999999999</v>
      </c>
      <c r="N91" s="31"/>
      <c r="O91" s="31"/>
      <c r="P91" s="31">
        <v>0</v>
      </c>
      <c r="Q91" s="31"/>
      <c r="R91" s="88">
        <v>0</v>
      </c>
      <c r="S91" s="32"/>
      <c r="T91" s="33"/>
    </row>
    <row r="92" spans="1:20" x14ac:dyDescent="0.2">
      <c r="A92" s="755"/>
      <c r="B92" s="772"/>
      <c r="C92" s="69" t="s">
        <v>103</v>
      </c>
      <c r="D92" s="87"/>
      <c r="E92" s="87"/>
      <c r="F92" s="87"/>
      <c r="G92" s="87"/>
      <c r="H92" s="87"/>
      <c r="I92" s="87"/>
      <c r="J92" s="87"/>
      <c r="K92" s="31"/>
      <c r="L92" s="31">
        <v>35000</v>
      </c>
      <c r="M92" s="30"/>
      <c r="N92" s="31"/>
      <c r="O92" s="31"/>
      <c r="P92" s="31">
        <v>17639</v>
      </c>
      <c r="Q92" s="31"/>
      <c r="R92" s="88">
        <v>0</v>
      </c>
      <c r="S92" s="32"/>
      <c r="T92" s="33"/>
    </row>
    <row r="93" spans="1:20" x14ac:dyDescent="0.2">
      <c r="A93" s="755"/>
      <c r="B93" s="772"/>
      <c r="C93" s="87" t="s">
        <v>104</v>
      </c>
      <c r="D93" s="87"/>
      <c r="E93" s="87"/>
      <c r="F93" s="87"/>
      <c r="G93" s="87"/>
      <c r="H93" s="87"/>
      <c r="I93" s="87"/>
      <c r="J93" s="87"/>
      <c r="K93" s="31"/>
      <c r="L93" s="31">
        <v>149100</v>
      </c>
      <c r="M93" s="30"/>
      <c r="N93" s="31"/>
      <c r="O93" s="31">
        <v>15864.95</v>
      </c>
      <c r="P93" s="31">
        <v>0</v>
      </c>
      <c r="Q93" s="31"/>
      <c r="R93" s="88">
        <v>0</v>
      </c>
      <c r="S93" s="32"/>
      <c r="T93" s="33"/>
    </row>
    <row r="94" spans="1:20" x14ac:dyDescent="0.2">
      <c r="A94" s="755"/>
      <c r="B94" s="772"/>
      <c r="C94" s="69" t="s">
        <v>101</v>
      </c>
      <c r="D94" s="69"/>
      <c r="E94" s="69"/>
      <c r="F94" s="69"/>
      <c r="G94" s="69"/>
      <c r="H94" s="69"/>
      <c r="I94" s="69">
        <v>119232</v>
      </c>
      <c r="J94" s="69">
        <f>30008+30023</f>
        <v>60031</v>
      </c>
      <c r="K94" s="31"/>
      <c r="L94" s="31"/>
      <c r="M94" s="30">
        <v>108000</v>
      </c>
      <c r="N94" s="31"/>
      <c r="O94" s="31">
        <v>66101.8</v>
      </c>
      <c r="P94" s="31">
        <v>0</v>
      </c>
      <c r="Q94" s="31"/>
      <c r="R94" s="88">
        <v>0</v>
      </c>
      <c r="S94" s="32"/>
      <c r="T94" s="33"/>
    </row>
    <row r="95" spans="1:20" ht="12.75" hidden="1" customHeight="1" x14ac:dyDescent="0.2">
      <c r="A95" s="755"/>
      <c r="B95" s="772"/>
      <c r="C95" s="69" t="s">
        <v>105</v>
      </c>
      <c r="D95" s="69"/>
      <c r="E95" s="69"/>
      <c r="F95" s="69"/>
      <c r="G95" s="69"/>
      <c r="H95" s="69"/>
      <c r="I95" s="69"/>
      <c r="J95" s="69">
        <v>40000</v>
      </c>
      <c r="K95" s="31"/>
      <c r="L95" s="31"/>
      <c r="M95" s="31">
        <v>298131.34999999998</v>
      </c>
      <c r="N95" s="31"/>
      <c r="O95" s="31"/>
      <c r="P95" s="31">
        <v>0</v>
      </c>
      <c r="Q95" s="31"/>
      <c r="R95" s="88">
        <v>0</v>
      </c>
      <c r="S95" s="32"/>
      <c r="T95" s="33"/>
    </row>
    <row r="96" spans="1:20" x14ac:dyDescent="0.2">
      <c r="A96" s="755"/>
      <c r="B96" s="772"/>
      <c r="C96" s="69" t="s">
        <v>106</v>
      </c>
      <c r="D96" s="69"/>
      <c r="E96" s="69"/>
      <c r="F96" s="69"/>
      <c r="G96" s="69"/>
      <c r="H96" s="69"/>
      <c r="I96" s="69"/>
      <c r="J96" s="69">
        <v>85385</v>
      </c>
      <c r="K96" s="31">
        <v>389162</v>
      </c>
      <c r="L96" s="31"/>
      <c r="M96" s="70"/>
      <c r="N96" s="31">
        <v>274838.90000000002</v>
      </c>
      <c r="O96" s="30">
        <v>190966.83</v>
      </c>
      <c r="P96" s="31">
        <v>192900</v>
      </c>
      <c r="Q96" s="31">
        <v>192900</v>
      </c>
      <c r="R96" s="88">
        <v>1</v>
      </c>
      <c r="S96" s="32">
        <v>192900</v>
      </c>
      <c r="T96" s="33">
        <v>192900</v>
      </c>
    </row>
    <row r="97" spans="1:20" ht="12.75" hidden="1" customHeight="1" x14ac:dyDescent="0.2">
      <c r="A97" s="755"/>
      <c r="B97" s="772"/>
      <c r="C97" s="69" t="s">
        <v>107</v>
      </c>
      <c r="D97" s="69"/>
      <c r="E97" s="69"/>
      <c r="F97" s="69"/>
      <c r="G97" s="69"/>
      <c r="H97" s="69"/>
      <c r="I97" s="69"/>
      <c r="J97" s="69"/>
      <c r="K97" s="31">
        <v>6226</v>
      </c>
      <c r="L97" s="31"/>
      <c r="M97" s="31"/>
      <c r="N97" s="31"/>
      <c r="O97" s="31"/>
      <c r="P97" s="31">
        <v>0</v>
      </c>
      <c r="Q97" s="31"/>
      <c r="R97" s="88">
        <v>0</v>
      </c>
      <c r="S97" s="88"/>
      <c r="T97" s="89"/>
    </row>
    <row r="98" spans="1:20" ht="12.75" hidden="1" customHeight="1" x14ac:dyDescent="0.2">
      <c r="A98" s="755"/>
      <c r="B98" s="772"/>
      <c r="C98" s="69" t="s">
        <v>108</v>
      </c>
      <c r="D98" s="69"/>
      <c r="E98" s="69"/>
      <c r="F98" s="69"/>
      <c r="G98" s="69"/>
      <c r="H98" s="69"/>
      <c r="I98" s="69">
        <v>3534</v>
      </c>
      <c r="J98" s="69">
        <v>4595</v>
      </c>
      <c r="K98" s="31">
        <v>1120</v>
      </c>
      <c r="L98" s="31"/>
      <c r="M98" s="31"/>
      <c r="N98" s="31"/>
      <c r="O98" s="31"/>
      <c r="P98" s="31">
        <v>0</v>
      </c>
      <c r="Q98" s="31"/>
      <c r="R98" s="88">
        <v>0</v>
      </c>
      <c r="S98" s="88"/>
      <c r="T98" s="89"/>
    </row>
    <row r="99" spans="1:20" ht="12.75" hidden="1" customHeight="1" x14ac:dyDescent="0.2">
      <c r="A99" s="755"/>
      <c r="B99" s="772"/>
      <c r="C99" s="69" t="s">
        <v>109</v>
      </c>
      <c r="D99" s="69"/>
      <c r="E99" s="69"/>
      <c r="F99" s="69"/>
      <c r="G99" s="69"/>
      <c r="H99" s="69"/>
      <c r="I99" s="69"/>
      <c r="J99" s="69"/>
      <c r="K99" s="31">
        <v>73802</v>
      </c>
      <c r="L99" s="31"/>
      <c r="M99" s="31"/>
      <c r="N99" s="31"/>
      <c r="O99" s="31"/>
      <c r="P99" s="31">
        <v>0</v>
      </c>
      <c r="Q99" s="31"/>
      <c r="R99" s="88">
        <v>0</v>
      </c>
      <c r="S99" s="88"/>
      <c r="T99" s="89"/>
    </row>
    <row r="100" spans="1:20" ht="12.75" hidden="1" customHeight="1" x14ac:dyDescent="0.2">
      <c r="A100" s="755"/>
      <c r="B100" s="772"/>
      <c r="C100" s="69" t="s">
        <v>110</v>
      </c>
      <c r="D100" s="69"/>
      <c r="E100" s="69"/>
      <c r="F100" s="69"/>
      <c r="G100" s="69"/>
      <c r="H100" s="69"/>
      <c r="I100" s="69"/>
      <c r="J100" s="69">
        <v>18000</v>
      </c>
      <c r="K100" s="31"/>
      <c r="L100" s="31"/>
      <c r="M100" s="31"/>
      <c r="N100" s="31"/>
      <c r="O100" s="31"/>
      <c r="P100" s="31">
        <v>0</v>
      </c>
      <c r="Q100" s="31"/>
      <c r="R100" s="88">
        <v>0</v>
      </c>
      <c r="S100" s="88"/>
      <c r="T100" s="89"/>
    </row>
    <row r="101" spans="1:20" ht="12.75" hidden="1" customHeight="1" x14ac:dyDescent="0.2">
      <c r="A101" s="755"/>
      <c r="B101" s="772"/>
      <c r="C101" s="69" t="s">
        <v>111</v>
      </c>
      <c r="D101" s="69"/>
      <c r="E101" s="69"/>
      <c r="F101" s="69"/>
      <c r="G101" s="69"/>
      <c r="H101" s="69"/>
      <c r="I101" s="69"/>
      <c r="J101" s="69"/>
      <c r="K101" s="31"/>
      <c r="L101" s="31"/>
      <c r="M101" s="153"/>
      <c r="N101" s="154"/>
      <c r="O101" s="154"/>
      <c r="P101" s="154">
        <v>0</v>
      </c>
      <c r="Q101" s="154"/>
      <c r="R101" s="88">
        <v>0</v>
      </c>
      <c r="S101" s="88"/>
      <c r="T101" s="89"/>
    </row>
    <row r="102" spans="1:20" ht="12.75" hidden="1" customHeight="1" x14ac:dyDescent="0.2">
      <c r="A102" s="755"/>
      <c r="B102" s="772"/>
      <c r="C102" s="69" t="s">
        <v>112</v>
      </c>
      <c r="D102" s="69"/>
      <c r="E102" s="69"/>
      <c r="F102" s="69"/>
      <c r="G102" s="69"/>
      <c r="H102" s="69"/>
      <c r="I102" s="69"/>
      <c r="J102" s="69"/>
      <c r="K102" s="31"/>
      <c r="L102" s="31"/>
      <c r="M102" s="154"/>
      <c r="N102" s="154"/>
      <c r="O102" s="154"/>
      <c r="P102" s="154">
        <v>0</v>
      </c>
      <c r="Q102" s="154"/>
      <c r="R102" s="88">
        <v>0</v>
      </c>
      <c r="S102" s="88"/>
      <c r="T102" s="89"/>
    </row>
    <row r="103" spans="1:20" ht="12.75" hidden="1" customHeight="1" x14ac:dyDescent="0.2">
      <c r="A103" s="755"/>
      <c r="B103" s="772"/>
      <c r="C103" s="69" t="s">
        <v>113</v>
      </c>
      <c r="D103" s="69"/>
      <c r="E103" s="69"/>
      <c r="F103" s="69"/>
      <c r="G103" s="69"/>
      <c r="H103" s="69"/>
      <c r="I103" s="69"/>
      <c r="J103" s="69"/>
      <c r="K103" s="31"/>
      <c r="L103" s="31"/>
      <c r="M103" s="31"/>
      <c r="N103" s="31"/>
      <c r="O103" s="31"/>
      <c r="P103" s="31">
        <v>0</v>
      </c>
      <c r="Q103" s="31"/>
      <c r="R103" s="88">
        <v>0</v>
      </c>
      <c r="S103" s="88"/>
      <c r="T103" s="89"/>
    </row>
    <row r="104" spans="1:20" ht="12.75" hidden="1" customHeight="1" x14ac:dyDescent="0.2">
      <c r="A104" s="755"/>
      <c r="B104" s="772"/>
      <c r="C104" s="69" t="s">
        <v>114</v>
      </c>
      <c r="D104" s="69"/>
      <c r="E104" s="69"/>
      <c r="F104" s="69"/>
      <c r="G104" s="69"/>
      <c r="H104" s="69"/>
      <c r="I104" s="69">
        <v>165906</v>
      </c>
      <c r="J104" s="69"/>
      <c r="K104" s="31">
        <v>0</v>
      </c>
      <c r="L104" s="31"/>
      <c r="M104" s="31"/>
      <c r="N104" s="31"/>
      <c r="O104" s="31"/>
      <c r="P104" s="31">
        <v>0</v>
      </c>
      <c r="Q104" s="31"/>
      <c r="R104" s="88">
        <v>0</v>
      </c>
      <c r="S104" s="88"/>
      <c r="T104" s="89"/>
    </row>
    <row r="105" spans="1:20" x14ac:dyDescent="0.2">
      <c r="A105" s="755"/>
      <c r="B105" s="772"/>
      <c r="C105" s="52" t="s">
        <v>115</v>
      </c>
      <c r="D105" s="72"/>
      <c r="E105" s="72"/>
      <c r="F105" s="72"/>
      <c r="G105" s="72"/>
      <c r="H105" s="72"/>
      <c r="I105" s="72"/>
      <c r="J105" s="72"/>
      <c r="K105" s="31"/>
      <c r="L105" s="31"/>
      <c r="M105" s="31"/>
      <c r="N105" s="31"/>
      <c r="O105" s="31">
        <v>146016</v>
      </c>
      <c r="P105" s="31">
        <v>73008</v>
      </c>
      <c r="Q105" s="31">
        <v>130000</v>
      </c>
      <c r="R105" s="88">
        <v>1.7806267806267806</v>
      </c>
      <c r="S105" s="88"/>
      <c r="T105" s="89"/>
    </row>
    <row r="106" spans="1:20" ht="13.5" thickBot="1" x14ac:dyDescent="0.25">
      <c r="A106" s="755"/>
      <c r="B106" s="772"/>
      <c r="C106" s="71" t="s">
        <v>116</v>
      </c>
      <c r="D106" s="72"/>
      <c r="E106" s="72"/>
      <c r="F106" s="72"/>
      <c r="G106" s="72"/>
      <c r="H106" s="72"/>
      <c r="I106" s="72">
        <v>117128</v>
      </c>
      <c r="J106" s="72">
        <v>59866</v>
      </c>
      <c r="K106" s="31">
        <v>366191</v>
      </c>
      <c r="L106" s="31"/>
      <c r="M106" s="155">
        <v>13085.550000000001</v>
      </c>
      <c r="N106" s="31">
        <f>206825+69116</f>
        <v>275941</v>
      </c>
      <c r="O106" s="30">
        <f>82173.59+363.75</f>
        <v>82537.34</v>
      </c>
      <c r="P106" s="31"/>
      <c r="Q106" s="31"/>
      <c r="R106" s="156">
        <v>0</v>
      </c>
      <c r="S106" s="156"/>
      <c r="T106" s="157"/>
    </row>
    <row r="107" spans="1:20" ht="15.75" hidden="1" customHeight="1" thickBot="1" x14ac:dyDescent="0.3">
      <c r="A107" s="695">
        <v>330</v>
      </c>
      <c r="B107" s="734" t="s">
        <v>117</v>
      </c>
      <c r="C107" s="735"/>
      <c r="D107" s="103">
        <f t="shared" ref="D107:L107" si="20">D108</f>
        <v>0</v>
      </c>
      <c r="E107" s="103">
        <f t="shared" si="20"/>
        <v>0</v>
      </c>
      <c r="F107" s="103">
        <f t="shared" si="20"/>
        <v>0</v>
      </c>
      <c r="G107" s="103">
        <f t="shared" si="20"/>
        <v>0</v>
      </c>
      <c r="H107" s="103">
        <f t="shared" si="20"/>
        <v>21047</v>
      </c>
      <c r="I107" s="103">
        <f t="shared" si="20"/>
        <v>28355</v>
      </c>
      <c r="J107" s="103">
        <f t="shared" si="20"/>
        <v>39058</v>
      </c>
      <c r="K107" s="103">
        <f t="shared" si="20"/>
        <v>9516</v>
      </c>
      <c r="L107" s="103">
        <f t="shared" si="20"/>
        <v>0</v>
      </c>
      <c r="M107" s="103"/>
      <c r="N107" s="105"/>
      <c r="O107" s="105"/>
      <c r="P107" s="105"/>
      <c r="Q107" s="105">
        <v>0</v>
      </c>
      <c r="R107" s="123">
        <v>0</v>
      </c>
      <c r="S107" s="123"/>
      <c r="T107" s="124"/>
    </row>
    <row r="108" spans="1:20" ht="13.5" hidden="1" customHeight="1" thickBot="1" x14ac:dyDescent="0.25">
      <c r="A108" s="754"/>
      <c r="B108" s="92">
        <v>331</v>
      </c>
      <c r="C108" s="93" t="s">
        <v>118</v>
      </c>
      <c r="D108" s="93"/>
      <c r="E108" s="93">
        <v>0</v>
      </c>
      <c r="F108" s="93">
        <v>0</v>
      </c>
      <c r="G108" s="93">
        <v>0</v>
      </c>
      <c r="H108" s="93">
        <v>21047</v>
      </c>
      <c r="I108" s="95">
        <f>I109</f>
        <v>28355</v>
      </c>
      <c r="J108" s="95">
        <f>J109</f>
        <v>39058</v>
      </c>
      <c r="K108" s="95">
        <f>K109</f>
        <v>9516</v>
      </c>
      <c r="L108" s="97"/>
      <c r="M108" s="97"/>
      <c r="N108" s="97"/>
      <c r="O108" s="97"/>
      <c r="P108" s="97"/>
      <c r="Q108" s="97"/>
      <c r="R108" s="123">
        <v>0</v>
      </c>
      <c r="S108" s="123"/>
      <c r="T108" s="124"/>
    </row>
    <row r="109" spans="1:20" ht="13.5" hidden="1" customHeight="1" thickBot="1" x14ac:dyDescent="0.25">
      <c r="A109" s="755"/>
      <c r="B109" s="681"/>
      <c r="C109" s="158" t="s">
        <v>108</v>
      </c>
      <c r="D109" s="158"/>
      <c r="E109" s="158"/>
      <c r="F109" s="158"/>
      <c r="G109" s="158"/>
      <c r="H109" s="158">
        <v>21047</v>
      </c>
      <c r="I109" s="158">
        <v>28355</v>
      </c>
      <c r="J109" s="158">
        <v>39058</v>
      </c>
      <c r="K109" s="159">
        <v>9516</v>
      </c>
      <c r="L109" s="110"/>
      <c r="M109" s="110"/>
      <c r="N109" s="110"/>
      <c r="O109" s="110"/>
      <c r="P109" s="110"/>
      <c r="Q109" s="110"/>
      <c r="R109" s="160">
        <v>0</v>
      </c>
      <c r="S109" s="160"/>
      <c r="T109" s="161"/>
    </row>
    <row r="110" spans="1:20" ht="17.25" thickTop="1" thickBot="1" x14ac:dyDescent="0.3">
      <c r="A110" s="766" t="s">
        <v>119</v>
      </c>
      <c r="B110" s="767"/>
      <c r="C110" s="768"/>
      <c r="D110" s="162">
        <f t="shared" ref="D110:O110" si="21">D5+D26+D69</f>
        <v>7125871</v>
      </c>
      <c r="E110" s="162">
        <f t="shared" si="21"/>
        <v>7561840</v>
      </c>
      <c r="F110" s="162">
        <f t="shared" si="21"/>
        <v>9082354</v>
      </c>
      <c r="G110" s="162">
        <f t="shared" si="21"/>
        <v>9080838</v>
      </c>
      <c r="H110" s="162">
        <f t="shared" si="21"/>
        <v>8537685</v>
      </c>
      <c r="I110" s="162">
        <f t="shared" si="21"/>
        <v>9096722</v>
      </c>
      <c r="J110" s="162">
        <f t="shared" si="21"/>
        <v>9201831</v>
      </c>
      <c r="K110" s="162">
        <f t="shared" si="21"/>
        <v>9722622</v>
      </c>
      <c r="L110" s="162">
        <f t="shared" si="21"/>
        <v>9640328.2399999984</v>
      </c>
      <c r="M110" s="163">
        <f t="shared" si="21"/>
        <v>10178626.01</v>
      </c>
      <c r="N110" s="162">
        <f t="shared" si="21"/>
        <v>10784511.560000002</v>
      </c>
      <c r="O110" s="163">
        <f t="shared" si="21"/>
        <v>10947354.260000002</v>
      </c>
      <c r="P110" s="162">
        <v>11587252</v>
      </c>
      <c r="Q110" s="698">
        <v>12371774</v>
      </c>
      <c r="R110" s="699">
        <v>1.067705613030596</v>
      </c>
      <c r="S110" s="164">
        <v>12685552</v>
      </c>
      <c r="T110" s="165">
        <v>13078959</v>
      </c>
    </row>
    <row r="111" spans="1:20" ht="13.5" thickTop="1" x14ac:dyDescent="0.2"/>
    <row r="113" spans="15:22" x14ac:dyDescent="0.2">
      <c r="O113" s="6"/>
      <c r="P113" s="6"/>
    </row>
    <row r="117" spans="15:22" ht="15" x14ac:dyDescent="0.25">
      <c r="V117" s="11"/>
    </row>
  </sheetData>
  <mergeCells count="52">
    <mergeCell ref="A1:P1"/>
    <mergeCell ref="A2:P2"/>
    <mergeCell ref="A110:C110"/>
    <mergeCell ref="B69:C69"/>
    <mergeCell ref="B70:C70"/>
    <mergeCell ref="A71:A106"/>
    <mergeCell ref="B74:B106"/>
    <mergeCell ref="B107:C107"/>
    <mergeCell ref="A108:A109"/>
    <mergeCell ref="A63:A68"/>
    <mergeCell ref="B64:B68"/>
    <mergeCell ref="B26:C26"/>
    <mergeCell ref="B27:C27"/>
    <mergeCell ref="A28:A39"/>
    <mergeCell ref="B29:B31"/>
    <mergeCell ref="B33:B39"/>
    <mergeCell ref="B62:C62"/>
    <mergeCell ref="B12:C12"/>
    <mergeCell ref="A13:A16"/>
    <mergeCell ref="B14:B16"/>
    <mergeCell ref="B17:C17"/>
    <mergeCell ref="A18:A25"/>
    <mergeCell ref="B19:B25"/>
    <mergeCell ref="B40:C40"/>
    <mergeCell ref="A41:A59"/>
    <mergeCell ref="B42:B44"/>
    <mergeCell ref="B46:B57"/>
    <mergeCell ref="B60:C60"/>
    <mergeCell ref="S3:S4"/>
    <mergeCell ref="T3:T4"/>
    <mergeCell ref="B5:C5"/>
    <mergeCell ref="B6:C6"/>
    <mergeCell ref="A7:A11"/>
    <mergeCell ref="B7:B11"/>
    <mergeCell ref="M3:M4"/>
    <mergeCell ref="N3:N4"/>
    <mergeCell ref="O3:O4"/>
    <mergeCell ref="P3:P4"/>
    <mergeCell ref="Q3:Q4"/>
    <mergeCell ref="R3:R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9"/>
  <sheetViews>
    <sheetView tabSelected="1" topLeftCell="A28" workbookViewId="0">
      <selection activeCell="C60" sqref="C60"/>
    </sheetView>
  </sheetViews>
  <sheetFormatPr defaultRowHeight="15" x14ac:dyDescent="0.25"/>
  <cols>
    <col min="1" max="1" width="11.5703125" customWidth="1"/>
    <col min="3" max="3" width="23.28515625" customWidth="1"/>
    <col min="4" max="12" width="14.28515625" hidden="1" customWidth="1"/>
    <col min="13" max="13" width="16.42578125" hidden="1" customWidth="1"/>
    <col min="14" max="14" width="15.140625" customWidth="1"/>
    <col min="15" max="15" width="16" customWidth="1"/>
    <col min="16" max="16" width="13.28515625" customWidth="1"/>
    <col min="17" max="17" width="12.5703125" customWidth="1"/>
    <col min="18" max="18" width="8.28515625" customWidth="1"/>
    <col min="19" max="20" width="12.42578125" style="11" customWidth="1"/>
    <col min="254" max="254" width="11.5703125" customWidth="1"/>
    <col min="256" max="256" width="23.42578125" customWidth="1"/>
    <col min="257" max="268" width="0" hidden="1" customWidth="1"/>
    <col min="269" max="269" width="13.28515625" customWidth="1"/>
    <col min="270" max="270" width="12.5703125" customWidth="1"/>
    <col min="271" max="271" width="8.28515625" customWidth="1"/>
    <col min="272" max="273" width="12.42578125" customWidth="1"/>
    <col min="276" max="276" width="9.5703125" bestFit="1" customWidth="1"/>
    <col min="510" max="510" width="11.5703125" customWidth="1"/>
    <col min="512" max="512" width="23.42578125" customWidth="1"/>
    <col min="513" max="524" width="0" hidden="1" customWidth="1"/>
    <col min="525" max="525" width="13.28515625" customWidth="1"/>
    <col min="526" max="526" width="12.5703125" customWidth="1"/>
    <col min="527" max="527" width="8.28515625" customWidth="1"/>
    <col min="528" max="529" width="12.42578125" customWidth="1"/>
    <col min="532" max="532" width="9.5703125" bestFit="1" customWidth="1"/>
    <col min="766" max="766" width="11.5703125" customWidth="1"/>
    <col min="768" max="768" width="23.42578125" customWidth="1"/>
    <col min="769" max="780" width="0" hidden="1" customWidth="1"/>
    <col min="781" max="781" width="13.28515625" customWidth="1"/>
    <col min="782" max="782" width="12.5703125" customWidth="1"/>
    <col min="783" max="783" width="8.28515625" customWidth="1"/>
    <col min="784" max="785" width="12.42578125" customWidth="1"/>
    <col min="788" max="788" width="9.5703125" bestFit="1" customWidth="1"/>
    <col min="1022" max="1022" width="11.5703125" customWidth="1"/>
    <col min="1024" max="1024" width="23.42578125" customWidth="1"/>
    <col min="1025" max="1036" width="0" hidden="1" customWidth="1"/>
    <col min="1037" max="1037" width="13.28515625" customWidth="1"/>
    <col min="1038" max="1038" width="12.5703125" customWidth="1"/>
    <col min="1039" max="1039" width="8.28515625" customWidth="1"/>
    <col min="1040" max="1041" width="12.42578125" customWidth="1"/>
    <col min="1044" max="1044" width="9.5703125" bestFit="1" customWidth="1"/>
    <col min="1278" max="1278" width="11.5703125" customWidth="1"/>
    <col min="1280" max="1280" width="23.42578125" customWidth="1"/>
    <col min="1281" max="1292" width="0" hidden="1" customWidth="1"/>
    <col min="1293" max="1293" width="13.28515625" customWidth="1"/>
    <col min="1294" max="1294" width="12.5703125" customWidth="1"/>
    <col min="1295" max="1295" width="8.28515625" customWidth="1"/>
    <col min="1296" max="1297" width="12.42578125" customWidth="1"/>
    <col min="1300" max="1300" width="9.5703125" bestFit="1" customWidth="1"/>
    <col min="1534" max="1534" width="11.5703125" customWidth="1"/>
    <col min="1536" max="1536" width="23.42578125" customWidth="1"/>
    <col min="1537" max="1548" width="0" hidden="1" customWidth="1"/>
    <col min="1549" max="1549" width="13.28515625" customWidth="1"/>
    <col min="1550" max="1550" width="12.5703125" customWidth="1"/>
    <col min="1551" max="1551" width="8.28515625" customWidth="1"/>
    <col min="1552" max="1553" width="12.42578125" customWidth="1"/>
    <col min="1556" max="1556" width="9.5703125" bestFit="1" customWidth="1"/>
    <col min="1790" max="1790" width="11.5703125" customWidth="1"/>
    <col min="1792" max="1792" width="23.42578125" customWidth="1"/>
    <col min="1793" max="1804" width="0" hidden="1" customWidth="1"/>
    <col min="1805" max="1805" width="13.28515625" customWidth="1"/>
    <col min="1806" max="1806" width="12.5703125" customWidth="1"/>
    <col min="1807" max="1807" width="8.28515625" customWidth="1"/>
    <col min="1808" max="1809" width="12.42578125" customWidth="1"/>
    <col min="1812" max="1812" width="9.5703125" bestFit="1" customWidth="1"/>
    <col min="2046" max="2046" width="11.5703125" customWidth="1"/>
    <col min="2048" max="2048" width="23.42578125" customWidth="1"/>
    <col min="2049" max="2060" width="0" hidden="1" customWidth="1"/>
    <col min="2061" max="2061" width="13.28515625" customWidth="1"/>
    <col min="2062" max="2062" width="12.5703125" customWidth="1"/>
    <col min="2063" max="2063" width="8.28515625" customWidth="1"/>
    <col min="2064" max="2065" width="12.42578125" customWidth="1"/>
    <col min="2068" max="2068" width="9.5703125" bestFit="1" customWidth="1"/>
    <col min="2302" max="2302" width="11.5703125" customWidth="1"/>
    <col min="2304" max="2304" width="23.42578125" customWidth="1"/>
    <col min="2305" max="2316" width="0" hidden="1" customWidth="1"/>
    <col min="2317" max="2317" width="13.28515625" customWidth="1"/>
    <col min="2318" max="2318" width="12.5703125" customWidth="1"/>
    <col min="2319" max="2319" width="8.28515625" customWidth="1"/>
    <col min="2320" max="2321" width="12.42578125" customWidth="1"/>
    <col min="2324" max="2324" width="9.5703125" bestFit="1" customWidth="1"/>
    <col min="2558" max="2558" width="11.5703125" customWidth="1"/>
    <col min="2560" max="2560" width="23.42578125" customWidth="1"/>
    <col min="2561" max="2572" width="0" hidden="1" customWidth="1"/>
    <col min="2573" max="2573" width="13.28515625" customWidth="1"/>
    <col min="2574" max="2574" width="12.5703125" customWidth="1"/>
    <col min="2575" max="2575" width="8.28515625" customWidth="1"/>
    <col min="2576" max="2577" width="12.42578125" customWidth="1"/>
    <col min="2580" max="2580" width="9.5703125" bestFit="1" customWidth="1"/>
    <col min="2814" max="2814" width="11.5703125" customWidth="1"/>
    <col min="2816" max="2816" width="23.42578125" customWidth="1"/>
    <col min="2817" max="2828" width="0" hidden="1" customWidth="1"/>
    <col min="2829" max="2829" width="13.28515625" customWidth="1"/>
    <col min="2830" max="2830" width="12.5703125" customWidth="1"/>
    <col min="2831" max="2831" width="8.28515625" customWidth="1"/>
    <col min="2832" max="2833" width="12.42578125" customWidth="1"/>
    <col min="2836" max="2836" width="9.5703125" bestFit="1" customWidth="1"/>
    <col min="3070" max="3070" width="11.5703125" customWidth="1"/>
    <col min="3072" max="3072" width="23.42578125" customWidth="1"/>
    <col min="3073" max="3084" width="0" hidden="1" customWidth="1"/>
    <col min="3085" max="3085" width="13.28515625" customWidth="1"/>
    <col min="3086" max="3086" width="12.5703125" customWidth="1"/>
    <col min="3087" max="3087" width="8.28515625" customWidth="1"/>
    <col min="3088" max="3089" width="12.42578125" customWidth="1"/>
    <col min="3092" max="3092" width="9.5703125" bestFit="1" customWidth="1"/>
    <col min="3326" max="3326" width="11.5703125" customWidth="1"/>
    <col min="3328" max="3328" width="23.42578125" customWidth="1"/>
    <col min="3329" max="3340" width="0" hidden="1" customWidth="1"/>
    <col min="3341" max="3341" width="13.28515625" customWidth="1"/>
    <col min="3342" max="3342" width="12.5703125" customWidth="1"/>
    <col min="3343" max="3343" width="8.28515625" customWidth="1"/>
    <col min="3344" max="3345" width="12.42578125" customWidth="1"/>
    <col min="3348" max="3348" width="9.5703125" bestFit="1" customWidth="1"/>
    <col min="3582" max="3582" width="11.5703125" customWidth="1"/>
    <col min="3584" max="3584" width="23.42578125" customWidth="1"/>
    <col min="3585" max="3596" width="0" hidden="1" customWidth="1"/>
    <col min="3597" max="3597" width="13.28515625" customWidth="1"/>
    <col min="3598" max="3598" width="12.5703125" customWidth="1"/>
    <col min="3599" max="3599" width="8.28515625" customWidth="1"/>
    <col min="3600" max="3601" width="12.42578125" customWidth="1"/>
    <col min="3604" max="3604" width="9.5703125" bestFit="1" customWidth="1"/>
    <col min="3838" max="3838" width="11.5703125" customWidth="1"/>
    <col min="3840" max="3840" width="23.42578125" customWidth="1"/>
    <col min="3841" max="3852" width="0" hidden="1" customWidth="1"/>
    <col min="3853" max="3853" width="13.28515625" customWidth="1"/>
    <col min="3854" max="3854" width="12.5703125" customWidth="1"/>
    <col min="3855" max="3855" width="8.28515625" customWidth="1"/>
    <col min="3856" max="3857" width="12.42578125" customWidth="1"/>
    <col min="3860" max="3860" width="9.5703125" bestFit="1" customWidth="1"/>
    <col min="4094" max="4094" width="11.5703125" customWidth="1"/>
    <col min="4096" max="4096" width="23.42578125" customWidth="1"/>
    <col min="4097" max="4108" width="0" hidden="1" customWidth="1"/>
    <col min="4109" max="4109" width="13.28515625" customWidth="1"/>
    <col min="4110" max="4110" width="12.5703125" customWidth="1"/>
    <col min="4111" max="4111" width="8.28515625" customWidth="1"/>
    <col min="4112" max="4113" width="12.42578125" customWidth="1"/>
    <col min="4116" max="4116" width="9.5703125" bestFit="1" customWidth="1"/>
    <col min="4350" max="4350" width="11.5703125" customWidth="1"/>
    <col min="4352" max="4352" width="23.42578125" customWidth="1"/>
    <col min="4353" max="4364" width="0" hidden="1" customWidth="1"/>
    <col min="4365" max="4365" width="13.28515625" customWidth="1"/>
    <col min="4366" max="4366" width="12.5703125" customWidth="1"/>
    <col min="4367" max="4367" width="8.28515625" customWidth="1"/>
    <col min="4368" max="4369" width="12.42578125" customWidth="1"/>
    <col min="4372" max="4372" width="9.5703125" bestFit="1" customWidth="1"/>
    <col min="4606" max="4606" width="11.5703125" customWidth="1"/>
    <col min="4608" max="4608" width="23.42578125" customWidth="1"/>
    <col min="4609" max="4620" width="0" hidden="1" customWidth="1"/>
    <col min="4621" max="4621" width="13.28515625" customWidth="1"/>
    <col min="4622" max="4622" width="12.5703125" customWidth="1"/>
    <col min="4623" max="4623" width="8.28515625" customWidth="1"/>
    <col min="4624" max="4625" width="12.42578125" customWidth="1"/>
    <col min="4628" max="4628" width="9.5703125" bestFit="1" customWidth="1"/>
    <col min="4862" max="4862" width="11.5703125" customWidth="1"/>
    <col min="4864" max="4864" width="23.42578125" customWidth="1"/>
    <col min="4865" max="4876" width="0" hidden="1" customWidth="1"/>
    <col min="4877" max="4877" width="13.28515625" customWidth="1"/>
    <col min="4878" max="4878" width="12.5703125" customWidth="1"/>
    <col min="4879" max="4879" width="8.28515625" customWidth="1"/>
    <col min="4880" max="4881" width="12.42578125" customWidth="1"/>
    <col min="4884" max="4884" width="9.5703125" bestFit="1" customWidth="1"/>
    <col min="5118" max="5118" width="11.5703125" customWidth="1"/>
    <col min="5120" max="5120" width="23.42578125" customWidth="1"/>
    <col min="5121" max="5132" width="0" hidden="1" customWidth="1"/>
    <col min="5133" max="5133" width="13.28515625" customWidth="1"/>
    <col min="5134" max="5134" width="12.5703125" customWidth="1"/>
    <col min="5135" max="5135" width="8.28515625" customWidth="1"/>
    <col min="5136" max="5137" width="12.42578125" customWidth="1"/>
    <col min="5140" max="5140" width="9.5703125" bestFit="1" customWidth="1"/>
    <col min="5374" max="5374" width="11.5703125" customWidth="1"/>
    <col min="5376" max="5376" width="23.42578125" customWidth="1"/>
    <col min="5377" max="5388" width="0" hidden="1" customWidth="1"/>
    <col min="5389" max="5389" width="13.28515625" customWidth="1"/>
    <col min="5390" max="5390" width="12.5703125" customWidth="1"/>
    <col min="5391" max="5391" width="8.28515625" customWidth="1"/>
    <col min="5392" max="5393" width="12.42578125" customWidth="1"/>
    <col min="5396" max="5396" width="9.5703125" bestFit="1" customWidth="1"/>
    <col min="5630" max="5630" width="11.5703125" customWidth="1"/>
    <col min="5632" max="5632" width="23.42578125" customWidth="1"/>
    <col min="5633" max="5644" width="0" hidden="1" customWidth="1"/>
    <col min="5645" max="5645" width="13.28515625" customWidth="1"/>
    <col min="5646" max="5646" width="12.5703125" customWidth="1"/>
    <col min="5647" max="5647" width="8.28515625" customWidth="1"/>
    <col min="5648" max="5649" width="12.42578125" customWidth="1"/>
    <col min="5652" max="5652" width="9.5703125" bestFit="1" customWidth="1"/>
    <col min="5886" max="5886" width="11.5703125" customWidth="1"/>
    <col min="5888" max="5888" width="23.42578125" customWidth="1"/>
    <col min="5889" max="5900" width="0" hidden="1" customWidth="1"/>
    <col min="5901" max="5901" width="13.28515625" customWidth="1"/>
    <col min="5902" max="5902" width="12.5703125" customWidth="1"/>
    <col min="5903" max="5903" width="8.28515625" customWidth="1"/>
    <col min="5904" max="5905" width="12.42578125" customWidth="1"/>
    <col min="5908" max="5908" width="9.5703125" bestFit="1" customWidth="1"/>
    <col min="6142" max="6142" width="11.5703125" customWidth="1"/>
    <col min="6144" max="6144" width="23.42578125" customWidth="1"/>
    <col min="6145" max="6156" width="0" hidden="1" customWidth="1"/>
    <col min="6157" max="6157" width="13.28515625" customWidth="1"/>
    <col min="6158" max="6158" width="12.5703125" customWidth="1"/>
    <col min="6159" max="6159" width="8.28515625" customWidth="1"/>
    <col min="6160" max="6161" width="12.42578125" customWidth="1"/>
    <col min="6164" max="6164" width="9.5703125" bestFit="1" customWidth="1"/>
    <col min="6398" max="6398" width="11.5703125" customWidth="1"/>
    <col min="6400" max="6400" width="23.42578125" customWidth="1"/>
    <col min="6401" max="6412" width="0" hidden="1" customWidth="1"/>
    <col min="6413" max="6413" width="13.28515625" customWidth="1"/>
    <col min="6414" max="6414" width="12.5703125" customWidth="1"/>
    <col min="6415" max="6415" width="8.28515625" customWidth="1"/>
    <col min="6416" max="6417" width="12.42578125" customWidth="1"/>
    <col min="6420" max="6420" width="9.5703125" bestFit="1" customWidth="1"/>
    <col min="6654" max="6654" width="11.5703125" customWidth="1"/>
    <col min="6656" max="6656" width="23.42578125" customWidth="1"/>
    <col min="6657" max="6668" width="0" hidden="1" customWidth="1"/>
    <col min="6669" max="6669" width="13.28515625" customWidth="1"/>
    <col min="6670" max="6670" width="12.5703125" customWidth="1"/>
    <col min="6671" max="6671" width="8.28515625" customWidth="1"/>
    <col min="6672" max="6673" width="12.42578125" customWidth="1"/>
    <col min="6676" max="6676" width="9.5703125" bestFit="1" customWidth="1"/>
    <col min="6910" max="6910" width="11.5703125" customWidth="1"/>
    <col min="6912" max="6912" width="23.42578125" customWidth="1"/>
    <col min="6913" max="6924" width="0" hidden="1" customWidth="1"/>
    <col min="6925" max="6925" width="13.28515625" customWidth="1"/>
    <col min="6926" max="6926" width="12.5703125" customWidth="1"/>
    <col min="6927" max="6927" width="8.28515625" customWidth="1"/>
    <col min="6928" max="6929" width="12.42578125" customWidth="1"/>
    <col min="6932" max="6932" width="9.5703125" bestFit="1" customWidth="1"/>
    <col min="7166" max="7166" width="11.5703125" customWidth="1"/>
    <col min="7168" max="7168" width="23.42578125" customWidth="1"/>
    <col min="7169" max="7180" width="0" hidden="1" customWidth="1"/>
    <col min="7181" max="7181" width="13.28515625" customWidth="1"/>
    <col min="7182" max="7182" width="12.5703125" customWidth="1"/>
    <col min="7183" max="7183" width="8.28515625" customWidth="1"/>
    <col min="7184" max="7185" width="12.42578125" customWidth="1"/>
    <col min="7188" max="7188" width="9.5703125" bestFit="1" customWidth="1"/>
    <col min="7422" max="7422" width="11.5703125" customWidth="1"/>
    <col min="7424" max="7424" width="23.42578125" customWidth="1"/>
    <col min="7425" max="7436" width="0" hidden="1" customWidth="1"/>
    <col min="7437" max="7437" width="13.28515625" customWidth="1"/>
    <col min="7438" max="7438" width="12.5703125" customWidth="1"/>
    <col min="7439" max="7439" width="8.28515625" customWidth="1"/>
    <col min="7440" max="7441" width="12.42578125" customWidth="1"/>
    <col min="7444" max="7444" width="9.5703125" bestFit="1" customWidth="1"/>
    <col min="7678" max="7678" width="11.5703125" customWidth="1"/>
    <col min="7680" max="7680" width="23.42578125" customWidth="1"/>
    <col min="7681" max="7692" width="0" hidden="1" customWidth="1"/>
    <col min="7693" max="7693" width="13.28515625" customWidth="1"/>
    <col min="7694" max="7694" width="12.5703125" customWidth="1"/>
    <col min="7695" max="7695" width="8.28515625" customWidth="1"/>
    <col min="7696" max="7697" width="12.42578125" customWidth="1"/>
    <col min="7700" max="7700" width="9.5703125" bestFit="1" customWidth="1"/>
    <col min="7934" max="7934" width="11.5703125" customWidth="1"/>
    <col min="7936" max="7936" width="23.42578125" customWidth="1"/>
    <col min="7937" max="7948" width="0" hidden="1" customWidth="1"/>
    <col min="7949" max="7949" width="13.28515625" customWidth="1"/>
    <col min="7950" max="7950" width="12.5703125" customWidth="1"/>
    <col min="7951" max="7951" width="8.28515625" customWidth="1"/>
    <col min="7952" max="7953" width="12.42578125" customWidth="1"/>
    <col min="7956" max="7956" width="9.5703125" bestFit="1" customWidth="1"/>
    <col min="8190" max="8190" width="11.5703125" customWidth="1"/>
    <col min="8192" max="8192" width="23.42578125" customWidth="1"/>
    <col min="8193" max="8204" width="0" hidden="1" customWidth="1"/>
    <col min="8205" max="8205" width="13.28515625" customWidth="1"/>
    <col min="8206" max="8206" width="12.5703125" customWidth="1"/>
    <col min="8207" max="8207" width="8.28515625" customWidth="1"/>
    <col min="8208" max="8209" width="12.42578125" customWidth="1"/>
    <col min="8212" max="8212" width="9.5703125" bestFit="1" customWidth="1"/>
    <col min="8446" max="8446" width="11.5703125" customWidth="1"/>
    <col min="8448" max="8448" width="23.42578125" customWidth="1"/>
    <col min="8449" max="8460" width="0" hidden="1" customWidth="1"/>
    <col min="8461" max="8461" width="13.28515625" customWidth="1"/>
    <col min="8462" max="8462" width="12.5703125" customWidth="1"/>
    <col min="8463" max="8463" width="8.28515625" customWidth="1"/>
    <col min="8464" max="8465" width="12.42578125" customWidth="1"/>
    <col min="8468" max="8468" width="9.5703125" bestFit="1" customWidth="1"/>
    <col min="8702" max="8702" width="11.5703125" customWidth="1"/>
    <col min="8704" max="8704" width="23.42578125" customWidth="1"/>
    <col min="8705" max="8716" width="0" hidden="1" customWidth="1"/>
    <col min="8717" max="8717" width="13.28515625" customWidth="1"/>
    <col min="8718" max="8718" width="12.5703125" customWidth="1"/>
    <col min="8719" max="8719" width="8.28515625" customWidth="1"/>
    <col min="8720" max="8721" width="12.42578125" customWidth="1"/>
    <col min="8724" max="8724" width="9.5703125" bestFit="1" customWidth="1"/>
    <col min="8958" max="8958" width="11.5703125" customWidth="1"/>
    <col min="8960" max="8960" width="23.42578125" customWidth="1"/>
    <col min="8961" max="8972" width="0" hidden="1" customWidth="1"/>
    <col min="8973" max="8973" width="13.28515625" customWidth="1"/>
    <col min="8974" max="8974" width="12.5703125" customWidth="1"/>
    <col min="8975" max="8975" width="8.28515625" customWidth="1"/>
    <col min="8976" max="8977" width="12.42578125" customWidth="1"/>
    <col min="8980" max="8980" width="9.5703125" bestFit="1" customWidth="1"/>
    <col min="9214" max="9214" width="11.5703125" customWidth="1"/>
    <col min="9216" max="9216" width="23.42578125" customWidth="1"/>
    <col min="9217" max="9228" width="0" hidden="1" customWidth="1"/>
    <col min="9229" max="9229" width="13.28515625" customWidth="1"/>
    <col min="9230" max="9230" width="12.5703125" customWidth="1"/>
    <col min="9231" max="9231" width="8.28515625" customWidth="1"/>
    <col min="9232" max="9233" width="12.42578125" customWidth="1"/>
    <col min="9236" max="9236" width="9.5703125" bestFit="1" customWidth="1"/>
    <col min="9470" max="9470" width="11.5703125" customWidth="1"/>
    <col min="9472" max="9472" width="23.42578125" customWidth="1"/>
    <col min="9473" max="9484" width="0" hidden="1" customWidth="1"/>
    <col min="9485" max="9485" width="13.28515625" customWidth="1"/>
    <col min="9486" max="9486" width="12.5703125" customWidth="1"/>
    <col min="9487" max="9487" width="8.28515625" customWidth="1"/>
    <col min="9488" max="9489" width="12.42578125" customWidth="1"/>
    <col min="9492" max="9492" width="9.5703125" bestFit="1" customWidth="1"/>
    <col min="9726" max="9726" width="11.5703125" customWidth="1"/>
    <col min="9728" max="9728" width="23.42578125" customWidth="1"/>
    <col min="9729" max="9740" width="0" hidden="1" customWidth="1"/>
    <col min="9741" max="9741" width="13.28515625" customWidth="1"/>
    <col min="9742" max="9742" width="12.5703125" customWidth="1"/>
    <col min="9743" max="9743" width="8.28515625" customWidth="1"/>
    <col min="9744" max="9745" width="12.42578125" customWidth="1"/>
    <col min="9748" max="9748" width="9.5703125" bestFit="1" customWidth="1"/>
    <col min="9982" max="9982" width="11.5703125" customWidth="1"/>
    <col min="9984" max="9984" width="23.42578125" customWidth="1"/>
    <col min="9985" max="9996" width="0" hidden="1" customWidth="1"/>
    <col min="9997" max="9997" width="13.28515625" customWidth="1"/>
    <col min="9998" max="9998" width="12.5703125" customWidth="1"/>
    <col min="9999" max="9999" width="8.28515625" customWidth="1"/>
    <col min="10000" max="10001" width="12.42578125" customWidth="1"/>
    <col min="10004" max="10004" width="9.5703125" bestFit="1" customWidth="1"/>
    <col min="10238" max="10238" width="11.5703125" customWidth="1"/>
    <col min="10240" max="10240" width="23.42578125" customWidth="1"/>
    <col min="10241" max="10252" width="0" hidden="1" customWidth="1"/>
    <col min="10253" max="10253" width="13.28515625" customWidth="1"/>
    <col min="10254" max="10254" width="12.5703125" customWidth="1"/>
    <col min="10255" max="10255" width="8.28515625" customWidth="1"/>
    <col min="10256" max="10257" width="12.42578125" customWidth="1"/>
    <col min="10260" max="10260" width="9.5703125" bestFit="1" customWidth="1"/>
    <col min="10494" max="10494" width="11.5703125" customWidth="1"/>
    <col min="10496" max="10496" width="23.42578125" customWidth="1"/>
    <col min="10497" max="10508" width="0" hidden="1" customWidth="1"/>
    <col min="10509" max="10509" width="13.28515625" customWidth="1"/>
    <col min="10510" max="10510" width="12.5703125" customWidth="1"/>
    <col min="10511" max="10511" width="8.28515625" customWidth="1"/>
    <col min="10512" max="10513" width="12.42578125" customWidth="1"/>
    <col min="10516" max="10516" width="9.5703125" bestFit="1" customWidth="1"/>
    <col min="10750" max="10750" width="11.5703125" customWidth="1"/>
    <col min="10752" max="10752" width="23.42578125" customWidth="1"/>
    <col min="10753" max="10764" width="0" hidden="1" customWidth="1"/>
    <col min="10765" max="10765" width="13.28515625" customWidth="1"/>
    <col min="10766" max="10766" width="12.5703125" customWidth="1"/>
    <col min="10767" max="10767" width="8.28515625" customWidth="1"/>
    <col min="10768" max="10769" width="12.42578125" customWidth="1"/>
    <col min="10772" max="10772" width="9.5703125" bestFit="1" customWidth="1"/>
    <col min="11006" max="11006" width="11.5703125" customWidth="1"/>
    <col min="11008" max="11008" width="23.42578125" customWidth="1"/>
    <col min="11009" max="11020" width="0" hidden="1" customWidth="1"/>
    <col min="11021" max="11021" width="13.28515625" customWidth="1"/>
    <col min="11022" max="11022" width="12.5703125" customWidth="1"/>
    <col min="11023" max="11023" width="8.28515625" customWidth="1"/>
    <col min="11024" max="11025" width="12.42578125" customWidth="1"/>
    <col min="11028" max="11028" width="9.5703125" bestFit="1" customWidth="1"/>
    <col min="11262" max="11262" width="11.5703125" customWidth="1"/>
    <col min="11264" max="11264" width="23.42578125" customWidth="1"/>
    <col min="11265" max="11276" width="0" hidden="1" customWidth="1"/>
    <col min="11277" max="11277" width="13.28515625" customWidth="1"/>
    <col min="11278" max="11278" width="12.5703125" customWidth="1"/>
    <col min="11279" max="11279" width="8.28515625" customWidth="1"/>
    <col min="11280" max="11281" width="12.42578125" customWidth="1"/>
    <col min="11284" max="11284" width="9.5703125" bestFit="1" customWidth="1"/>
    <col min="11518" max="11518" width="11.5703125" customWidth="1"/>
    <col min="11520" max="11520" width="23.42578125" customWidth="1"/>
    <col min="11521" max="11532" width="0" hidden="1" customWidth="1"/>
    <col min="11533" max="11533" width="13.28515625" customWidth="1"/>
    <col min="11534" max="11534" width="12.5703125" customWidth="1"/>
    <col min="11535" max="11535" width="8.28515625" customWidth="1"/>
    <col min="11536" max="11537" width="12.42578125" customWidth="1"/>
    <col min="11540" max="11540" width="9.5703125" bestFit="1" customWidth="1"/>
    <col min="11774" max="11774" width="11.5703125" customWidth="1"/>
    <col min="11776" max="11776" width="23.42578125" customWidth="1"/>
    <col min="11777" max="11788" width="0" hidden="1" customWidth="1"/>
    <col min="11789" max="11789" width="13.28515625" customWidth="1"/>
    <col min="11790" max="11790" width="12.5703125" customWidth="1"/>
    <col min="11791" max="11791" width="8.28515625" customWidth="1"/>
    <col min="11792" max="11793" width="12.42578125" customWidth="1"/>
    <col min="11796" max="11796" width="9.5703125" bestFit="1" customWidth="1"/>
    <col min="12030" max="12030" width="11.5703125" customWidth="1"/>
    <col min="12032" max="12032" width="23.42578125" customWidth="1"/>
    <col min="12033" max="12044" width="0" hidden="1" customWidth="1"/>
    <col min="12045" max="12045" width="13.28515625" customWidth="1"/>
    <col min="12046" max="12046" width="12.5703125" customWidth="1"/>
    <col min="12047" max="12047" width="8.28515625" customWidth="1"/>
    <col min="12048" max="12049" width="12.42578125" customWidth="1"/>
    <col min="12052" max="12052" width="9.5703125" bestFit="1" customWidth="1"/>
    <col min="12286" max="12286" width="11.5703125" customWidth="1"/>
    <col min="12288" max="12288" width="23.42578125" customWidth="1"/>
    <col min="12289" max="12300" width="0" hidden="1" customWidth="1"/>
    <col min="12301" max="12301" width="13.28515625" customWidth="1"/>
    <col min="12302" max="12302" width="12.5703125" customWidth="1"/>
    <col min="12303" max="12303" width="8.28515625" customWidth="1"/>
    <col min="12304" max="12305" width="12.42578125" customWidth="1"/>
    <col min="12308" max="12308" width="9.5703125" bestFit="1" customWidth="1"/>
    <col min="12542" max="12542" width="11.5703125" customWidth="1"/>
    <col min="12544" max="12544" width="23.42578125" customWidth="1"/>
    <col min="12545" max="12556" width="0" hidden="1" customWidth="1"/>
    <col min="12557" max="12557" width="13.28515625" customWidth="1"/>
    <col min="12558" max="12558" width="12.5703125" customWidth="1"/>
    <col min="12559" max="12559" width="8.28515625" customWidth="1"/>
    <col min="12560" max="12561" width="12.42578125" customWidth="1"/>
    <col min="12564" max="12564" width="9.5703125" bestFit="1" customWidth="1"/>
    <col min="12798" max="12798" width="11.5703125" customWidth="1"/>
    <col min="12800" max="12800" width="23.42578125" customWidth="1"/>
    <col min="12801" max="12812" width="0" hidden="1" customWidth="1"/>
    <col min="12813" max="12813" width="13.28515625" customWidth="1"/>
    <col min="12814" max="12814" width="12.5703125" customWidth="1"/>
    <col min="12815" max="12815" width="8.28515625" customWidth="1"/>
    <col min="12816" max="12817" width="12.42578125" customWidth="1"/>
    <col min="12820" max="12820" width="9.5703125" bestFit="1" customWidth="1"/>
    <col min="13054" max="13054" width="11.5703125" customWidth="1"/>
    <col min="13056" max="13056" width="23.42578125" customWidth="1"/>
    <col min="13057" max="13068" width="0" hidden="1" customWidth="1"/>
    <col min="13069" max="13069" width="13.28515625" customWidth="1"/>
    <col min="13070" max="13070" width="12.5703125" customWidth="1"/>
    <col min="13071" max="13071" width="8.28515625" customWidth="1"/>
    <col min="13072" max="13073" width="12.42578125" customWidth="1"/>
    <col min="13076" max="13076" width="9.5703125" bestFit="1" customWidth="1"/>
    <col min="13310" max="13310" width="11.5703125" customWidth="1"/>
    <col min="13312" max="13312" width="23.42578125" customWidth="1"/>
    <col min="13313" max="13324" width="0" hidden="1" customWidth="1"/>
    <col min="13325" max="13325" width="13.28515625" customWidth="1"/>
    <col min="13326" max="13326" width="12.5703125" customWidth="1"/>
    <col min="13327" max="13327" width="8.28515625" customWidth="1"/>
    <col min="13328" max="13329" width="12.42578125" customWidth="1"/>
    <col min="13332" max="13332" width="9.5703125" bestFit="1" customWidth="1"/>
    <col min="13566" max="13566" width="11.5703125" customWidth="1"/>
    <col min="13568" max="13568" width="23.42578125" customWidth="1"/>
    <col min="13569" max="13580" width="0" hidden="1" customWidth="1"/>
    <col min="13581" max="13581" width="13.28515625" customWidth="1"/>
    <col min="13582" max="13582" width="12.5703125" customWidth="1"/>
    <col min="13583" max="13583" width="8.28515625" customWidth="1"/>
    <col min="13584" max="13585" width="12.42578125" customWidth="1"/>
    <col min="13588" max="13588" width="9.5703125" bestFit="1" customWidth="1"/>
    <col min="13822" max="13822" width="11.5703125" customWidth="1"/>
    <col min="13824" max="13824" width="23.42578125" customWidth="1"/>
    <col min="13825" max="13836" width="0" hidden="1" customWidth="1"/>
    <col min="13837" max="13837" width="13.28515625" customWidth="1"/>
    <col min="13838" max="13838" width="12.5703125" customWidth="1"/>
    <col min="13839" max="13839" width="8.28515625" customWidth="1"/>
    <col min="13840" max="13841" width="12.42578125" customWidth="1"/>
    <col min="13844" max="13844" width="9.5703125" bestFit="1" customWidth="1"/>
    <col min="14078" max="14078" width="11.5703125" customWidth="1"/>
    <col min="14080" max="14080" width="23.42578125" customWidth="1"/>
    <col min="14081" max="14092" width="0" hidden="1" customWidth="1"/>
    <col min="14093" max="14093" width="13.28515625" customWidth="1"/>
    <col min="14094" max="14094" width="12.5703125" customWidth="1"/>
    <col min="14095" max="14095" width="8.28515625" customWidth="1"/>
    <col min="14096" max="14097" width="12.42578125" customWidth="1"/>
    <col min="14100" max="14100" width="9.5703125" bestFit="1" customWidth="1"/>
    <col min="14334" max="14334" width="11.5703125" customWidth="1"/>
    <col min="14336" max="14336" width="23.42578125" customWidth="1"/>
    <col min="14337" max="14348" width="0" hidden="1" customWidth="1"/>
    <col min="14349" max="14349" width="13.28515625" customWidth="1"/>
    <col min="14350" max="14350" width="12.5703125" customWidth="1"/>
    <col min="14351" max="14351" width="8.28515625" customWidth="1"/>
    <col min="14352" max="14353" width="12.42578125" customWidth="1"/>
    <col min="14356" max="14356" width="9.5703125" bestFit="1" customWidth="1"/>
    <col min="14590" max="14590" width="11.5703125" customWidth="1"/>
    <col min="14592" max="14592" width="23.42578125" customWidth="1"/>
    <col min="14593" max="14604" width="0" hidden="1" customWidth="1"/>
    <col min="14605" max="14605" width="13.28515625" customWidth="1"/>
    <col min="14606" max="14606" width="12.5703125" customWidth="1"/>
    <col min="14607" max="14607" width="8.28515625" customWidth="1"/>
    <col min="14608" max="14609" width="12.42578125" customWidth="1"/>
    <col min="14612" max="14612" width="9.5703125" bestFit="1" customWidth="1"/>
    <col min="14846" max="14846" width="11.5703125" customWidth="1"/>
    <col min="14848" max="14848" width="23.42578125" customWidth="1"/>
    <col min="14849" max="14860" width="0" hidden="1" customWidth="1"/>
    <col min="14861" max="14861" width="13.28515625" customWidth="1"/>
    <col min="14862" max="14862" width="12.5703125" customWidth="1"/>
    <col min="14863" max="14863" width="8.28515625" customWidth="1"/>
    <col min="14864" max="14865" width="12.42578125" customWidth="1"/>
    <col min="14868" max="14868" width="9.5703125" bestFit="1" customWidth="1"/>
    <col min="15102" max="15102" width="11.5703125" customWidth="1"/>
    <col min="15104" max="15104" width="23.42578125" customWidth="1"/>
    <col min="15105" max="15116" width="0" hidden="1" customWidth="1"/>
    <col min="15117" max="15117" width="13.28515625" customWidth="1"/>
    <col min="15118" max="15118" width="12.5703125" customWidth="1"/>
    <col min="15119" max="15119" width="8.28515625" customWidth="1"/>
    <col min="15120" max="15121" width="12.42578125" customWidth="1"/>
    <col min="15124" max="15124" width="9.5703125" bestFit="1" customWidth="1"/>
    <col min="15358" max="15358" width="11.5703125" customWidth="1"/>
    <col min="15360" max="15360" width="23.42578125" customWidth="1"/>
    <col min="15361" max="15372" width="0" hidden="1" customWidth="1"/>
    <col min="15373" max="15373" width="13.28515625" customWidth="1"/>
    <col min="15374" max="15374" width="12.5703125" customWidth="1"/>
    <col min="15375" max="15375" width="8.28515625" customWidth="1"/>
    <col min="15376" max="15377" width="12.42578125" customWidth="1"/>
    <col min="15380" max="15380" width="9.5703125" bestFit="1" customWidth="1"/>
    <col min="15614" max="15614" width="11.5703125" customWidth="1"/>
    <col min="15616" max="15616" width="23.42578125" customWidth="1"/>
    <col min="15617" max="15628" width="0" hidden="1" customWidth="1"/>
    <col min="15629" max="15629" width="13.28515625" customWidth="1"/>
    <col min="15630" max="15630" width="12.5703125" customWidth="1"/>
    <col min="15631" max="15631" width="8.28515625" customWidth="1"/>
    <col min="15632" max="15633" width="12.42578125" customWidth="1"/>
    <col min="15636" max="15636" width="9.5703125" bestFit="1" customWidth="1"/>
    <col min="15870" max="15870" width="11.5703125" customWidth="1"/>
    <col min="15872" max="15872" width="23.42578125" customWidth="1"/>
    <col min="15873" max="15884" width="0" hidden="1" customWidth="1"/>
    <col min="15885" max="15885" width="13.28515625" customWidth="1"/>
    <col min="15886" max="15886" width="12.5703125" customWidth="1"/>
    <col min="15887" max="15887" width="8.28515625" customWidth="1"/>
    <col min="15888" max="15889" width="12.42578125" customWidth="1"/>
    <col min="15892" max="15892" width="9.5703125" bestFit="1" customWidth="1"/>
    <col min="16126" max="16126" width="11.5703125" customWidth="1"/>
    <col min="16128" max="16128" width="23.42578125" customWidth="1"/>
    <col min="16129" max="16140" width="0" hidden="1" customWidth="1"/>
    <col min="16141" max="16141" width="13.28515625" customWidth="1"/>
    <col min="16142" max="16142" width="12.5703125" customWidth="1"/>
    <col min="16143" max="16143" width="8.28515625" customWidth="1"/>
    <col min="16144" max="16145" width="12.42578125" customWidth="1"/>
    <col min="16148" max="16148" width="9.5703125" bestFit="1" customWidth="1"/>
  </cols>
  <sheetData>
    <row r="1" spans="1:22" ht="15.75" thickBot="1" x14ac:dyDescent="0.3">
      <c r="A1" s="818" t="s">
        <v>462</v>
      </c>
      <c r="B1" s="818"/>
      <c r="C1" s="818"/>
    </row>
    <row r="2" spans="1:22" ht="14.25" customHeight="1" thickTop="1" x14ac:dyDescent="0.25">
      <c r="A2" s="775" t="s">
        <v>120</v>
      </c>
      <c r="B2" s="777" t="s">
        <v>1</v>
      </c>
      <c r="C2" s="779" t="s">
        <v>121</v>
      </c>
      <c r="D2" s="724" t="s">
        <v>122</v>
      </c>
      <c r="E2" s="724" t="s">
        <v>123</v>
      </c>
      <c r="F2" s="724" t="s">
        <v>124</v>
      </c>
      <c r="G2" s="724" t="s">
        <v>125</v>
      </c>
      <c r="H2" s="724" t="s">
        <v>126</v>
      </c>
      <c r="I2" s="724" t="s">
        <v>8</v>
      </c>
      <c r="J2" s="724" t="s">
        <v>9</v>
      </c>
      <c r="K2" s="724" t="s">
        <v>10</v>
      </c>
      <c r="L2" s="724" t="s">
        <v>11</v>
      </c>
      <c r="M2" s="724" t="s">
        <v>12</v>
      </c>
      <c r="N2" s="724" t="s">
        <v>13</v>
      </c>
      <c r="O2" s="724" t="s">
        <v>14</v>
      </c>
      <c r="P2" s="724" t="s">
        <v>15</v>
      </c>
      <c r="Q2" s="742" t="s">
        <v>127</v>
      </c>
      <c r="R2" s="788" t="s">
        <v>17</v>
      </c>
      <c r="S2" s="781" t="s">
        <v>18</v>
      </c>
      <c r="T2" s="730" t="s">
        <v>19</v>
      </c>
    </row>
    <row r="3" spans="1:22" ht="33.75" customHeight="1" thickBot="1" x14ac:dyDescent="0.3">
      <c r="A3" s="776"/>
      <c r="B3" s="778"/>
      <c r="C3" s="780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43"/>
      <c r="R3" s="789"/>
      <c r="S3" s="782"/>
      <c r="T3" s="731"/>
    </row>
    <row r="4" spans="1:22" ht="33" customHeight="1" thickTop="1" thickBot="1" x14ac:dyDescent="0.3">
      <c r="A4" s="700" t="s">
        <v>128</v>
      </c>
      <c r="B4" s="783" t="s">
        <v>129</v>
      </c>
      <c r="C4" s="784"/>
      <c r="D4" s="166">
        <f>SUM(D5:D8)</f>
        <v>778928</v>
      </c>
      <c r="E4" s="166">
        <f>SUM(E5:E9)</f>
        <v>871108</v>
      </c>
      <c r="F4" s="166">
        <f>SUM(F5:F9)</f>
        <v>1155712</v>
      </c>
      <c r="G4" s="166">
        <f>SUM(G5:G9)</f>
        <v>1166481</v>
      </c>
      <c r="H4" s="166">
        <f t="shared" ref="H4:O4" si="0">SUM(H5:H8)</f>
        <v>1147628</v>
      </c>
      <c r="I4" s="166">
        <f t="shared" si="0"/>
        <v>985015</v>
      </c>
      <c r="J4" s="166">
        <f t="shared" si="0"/>
        <v>971730</v>
      </c>
      <c r="K4" s="166">
        <f t="shared" si="0"/>
        <v>883614</v>
      </c>
      <c r="L4" s="167">
        <f t="shared" si="0"/>
        <v>976223.29</v>
      </c>
      <c r="M4" s="167">
        <f t="shared" si="0"/>
        <v>957107.49</v>
      </c>
      <c r="N4" s="643">
        <f t="shared" si="0"/>
        <v>918554.61999999988</v>
      </c>
      <c r="O4" s="644">
        <f t="shared" si="0"/>
        <v>1019134.8</v>
      </c>
      <c r="P4" s="643">
        <v>1056234</v>
      </c>
      <c r="Q4" s="643">
        <v>1234456</v>
      </c>
      <c r="R4" s="689">
        <v>1.168733443536186</v>
      </c>
      <c r="S4" s="168">
        <v>1263607</v>
      </c>
      <c r="T4" s="169">
        <v>1293632</v>
      </c>
    </row>
    <row r="5" spans="1:22" x14ac:dyDescent="0.25">
      <c r="A5" s="736"/>
      <c r="B5" s="170">
        <v>610</v>
      </c>
      <c r="C5" s="67" t="s">
        <v>130</v>
      </c>
      <c r="D5" s="68">
        <v>363938</v>
      </c>
      <c r="E5" s="68">
        <v>383290</v>
      </c>
      <c r="F5" s="68">
        <v>452765</v>
      </c>
      <c r="G5" s="68">
        <v>532728</v>
      </c>
      <c r="H5" s="68">
        <v>538578</v>
      </c>
      <c r="I5" s="67">
        <v>504967</v>
      </c>
      <c r="J5" s="68">
        <v>465252</v>
      </c>
      <c r="K5" s="68">
        <v>431649</v>
      </c>
      <c r="L5" s="151">
        <v>437364.06</v>
      </c>
      <c r="M5" s="151">
        <v>454979.56</v>
      </c>
      <c r="N5" s="24">
        <v>470394.73</v>
      </c>
      <c r="O5" s="23">
        <v>508902.26</v>
      </c>
      <c r="P5" s="24">
        <v>539838</v>
      </c>
      <c r="Q5" s="24">
        <v>707915</v>
      </c>
      <c r="R5" s="667">
        <v>1.3113471078360546</v>
      </c>
      <c r="S5" s="645">
        <v>729151</v>
      </c>
      <c r="T5" s="646">
        <v>751025</v>
      </c>
      <c r="V5" s="171"/>
    </row>
    <row r="6" spans="1:22" x14ac:dyDescent="0.25">
      <c r="A6" s="737"/>
      <c r="B6" s="172">
        <v>620</v>
      </c>
      <c r="C6" s="69" t="s">
        <v>131</v>
      </c>
      <c r="D6" s="70">
        <v>111465</v>
      </c>
      <c r="E6" s="70">
        <v>132411</v>
      </c>
      <c r="F6" s="70">
        <v>158202</v>
      </c>
      <c r="G6" s="70">
        <v>187864</v>
      </c>
      <c r="H6" s="70">
        <v>188430</v>
      </c>
      <c r="I6" s="69">
        <v>189093</v>
      </c>
      <c r="J6" s="70">
        <v>179953</v>
      </c>
      <c r="K6" s="70">
        <v>175243</v>
      </c>
      <c r="L6" s="152">
        <v>178000.1</v>
      </c>
      <c r="M6" s="152">
        <v>174131.76</v>
      </c>
      <c r="N6" s="31">
        <v>179809.87</v>
      </c>
      <c r="O6" s="30">
        <v>197673.12</v>
      </c>
      <c r="P6" s="31">
        <v>207666</v>
      </c>
      <c r="Q6" s="31">
        <v>263811</v>
      </c>
      <c r="R6" s="667">
        <v>1.2703620236341047</v>
      </c>
      <c r="S6" s="647">
        <v>271726</v>
      </c>
      <c r="T6" s="648">
        <v>279877</v>
      </c>
      <c r="V6" s="171"/>
    </row>
    <row r="7" spans="1:22" x14ac:dyDescent="0.25">
      <c r="A7" s="737"/>
      <c r="B7" s="172">
        <v>630</v>
      </c>
      <c r="C7" s="69" t="s">
        <v>132</v>
      </c>
      <c r="D7" s="70">
        <v>303525</v>
      </c>
      <c r="E7" s="70">
        <v>353781</v>
      </c>
      <c r="F7" s="70">
        <v>543916</v>
      </c>
      <c r="G7" s="70">
        <v>395781</v>
      </c>
      <c r="H7" s="70">
        <v>413206</v>
      </c>
      <c r="I7" s="69">
        <v>272860</v>
      </c>
      <c r="J7" s="70">
        <v>302729</v>
      </c>
      <c r="K7" s="70">
        <v>273797</v>
      </c>
      <c r="L7" s="152">
        <v>356359.19</v>
      </c>
      <c r="M7" s="152">
        <v>297179.95</v>
      </c>
      <c r="N7" s="31">
        <v>260734.03999999998</v>
      </c>
      <c r="O7" s="30">
        <v>294411.15000000002</v>
      </c>
      <c r="P7" s="31">
        <v>308730</v>
      </c>
      <c r="Q7" s="31">
        <v>262730</v>
      </c>
      <c r="R7" s="667">
        <v>0.85100249408868589</v>
      </c>
      <c r="S7" s="647">
        <v>262730</v>
      </c>
      <c r="T7" s="648">
        <v>262730</v>
      </c>
    </row>
    <row r="8" spans="1:22" ht="15.75" thickBot="1" x14ac:dyDescent="0.3">
      <c r="A8" s="737"/>
      <c r="B8" s="172">
        <v>640</v>
      </c>
      <c r="C8" s="69" t="s">
        <v>133</v>
      </c>
      <c r="D8" s="70"/>
      <c r="E8" s="70">
        <v>564</v>
      </c>
      <c r="F8" s="70">
        <v>232</v>
      </c>
      <c r="G8" s="70">
        <v>49367</v>
      </c>
      <c r="H8" s="70">
        <v>7414</v>
      </c>
      <c r="I8" s="69">
        <v>18095</v>
      </c>
      <c r="J8" s="173">
        <v>23796</v>
      </c>
      <c r="K8" s="173">
        <v>2925</v>
      </c>
      <c r="L8" s="174">
        <v>4499.9399999999996</v>
      </c>
      <c r="M8" s="152">
        <v>30816.22</v>
      </c>
      <c r="N8" s="31">
        <v>7615.98</v>
      </c>
      <c r="O8" s="30">
        <v>18148.27</v>
      </c>
      <c r="P8" s="31"/>
      <c r="Q8" s="31"/>
      <c r="R8" s="649">
        <v>0</v>
      </c>
      <c r="S8" s="649"/>
      <c r="T8" s="650"/>
    </row>
    <row r="9" spans="1:22" ht="15.75" hidden="1" customHeight="1" thickBot="1" x14ac:dyDescent="0.3">
      <c r="A9" s="738"/>
      <c r="B9" s="172">
        <v>650</v>
      </c>
      <c r="C9" s="69"/>
      <c r="D9" s="70"/>
      <c r="E9" s="70">
        <v>1062</v>
      </c>
      <c r="F9" s="70">
        <v>597</v>
      </c>
      <c r="G9" s="70">
        <v>741</v>
      </c>
      <c r="H9" s="70"/>
      <c r="I9" s="175"/>
      <c r="J9" s="175"/>
      <c r="K9" s="175"/>
      <c r="L9" s="176"/>
      <c r="M9" s="177"/>
      <c r="N9" s="118"/>
      <c r="O9" s="118"/>
      <c r="P9" s="118"/>
      <c r="Q9" s="118"/>
      <c r="R9" s="651">
        <v>0</v>
      </c>
      <c r="S9" s="651"/>
      <c r="T9" s="652"/>
    </row>
    <row r="10" spans="1:22" ht="15.75" thickBot="1" x14ac:dyDescent="0.3">
      <c r="A10" s="178" t="s">
        <v>134</v>
      </c>
      <c r="B10" s="760" t="s">
        <v>135</v>
      </c>
      <c r="C10" s="735"/>
      <c r="D10" s="179">
        <v>7269</v>
      </c>
      <c r="E10" s="179">
        <v>6772</v>
      </c>
      <c r="F10" s="179">
        <v>8265</v>
      </c>
      <c r="G10" s="179">
        <v>13828</v>
      </c>
      <c r="H10" s="103">
        <f t="shared" ref="H10:M10" si="1">SUM(H11:H13)</f>
        <v>14882</v>
      </c>
      <c r="I10" s="103">
        <f t="shared" si="1"/>
        <v>14051</v>
      </c>
      <c r="J10" s="103">
        <f t="shared" si="1"/>
        <v>82274</v>
      </c>
      <c r="K10" s="103">
        <f t="shared" si="1"/>
        <v>22548</v>
      </c>
      <c r="L10" s="104">
        <f t="shared" si="1"/>
        <v>18623.79</v>
      </c>
      <c r="M10" s="104">
        <f t="shared" si="1"/>
        <v>22356.78</v>
      </c>
      <c r="N10" s="105">
        <f>SUM(N11:N13)</f>
        <v>18604.68</v>
      </c>
      <c r="O10" s="247">
        <f>SUM(O11:O13)</f>
        <v>11492.61</v>
      </c>
      <c r="P10" s="105">
        <v>16500</v>
      </c>
      <c r="Q10" s="105">
        <v>16500</v>
      </c>
      <c r="R10" s="669">
        <v>1</v>
      </c>
      <c r="S10" s="105">
        <v>23500</v>
      </c>
      <c r="T10" s="180">
        <v>23500</v>
      </c>
    </row>
    <row r="11" spans="1:22" x14ac:dyDescent="0.25">
      <c r="A11" s="785"/>
      <c r="B11" s="181">
        <v>630</v>
      </c>
      <c r="C11" s="20" t="s">
        <v>136</v>
      </c>
      <c r="D11" s="182"/>
      <c r="E11" s="182"/>
      <c r="F11" s="182"/>
      <c r="G11" s="182"/>
      <c r="H11" s="182">
        <v>2345</v>
      </c>
      <c r="I11" s="20">
        <v>2324</v>
      </c>
      <c r="J11" s="68">
        <v>1162</v>
      </c>
      <c r="K11" s="68">
        <v>2324</v>
      </c>
      <c r="L11" s="151">
        <v>3486</v>
      </c>
      <c r="M11" s="183">
        <v>2324</v>
      </c>
      <c r="N11" s="22">
        <v>2324</v>
      </c>
      <c r="O11" s="184">
        <v>1162</v>
      </c>
      <c r="P11" s="22">
        <v>3500</v>
      </c>
      <c r="Q11" s="22">
        <v>3500</v>
      </c>
      <c r="R11" s="667">
        <v>1</v>
      </c>
      <c r="S11" s="22">
        <v>3500</v>
      </c>
      <c r="T11" s="646">
        <v>3500</v>
      </c>
    </row>
    <row r="12" spans="1:22" x14ac:dyDescent="0.25">
      <c r="A12" s="786"/>
      <c r="B12" s="185">
        <v>630</v>
      </c>
      <c r="C12" s="27" t="s">
        <v>137</v>
      </c>
      <c r="D12" s="186"/>
      <c r="E12" s="186"/>
      <c r="F12" s="186"/>
      <c r="G12" s="186"/>
      <c r="H12" s="186">
        <v>12537</v>
      </c>
      <c r="I12" s="27">
        <v>11727</v>
      </c>
      <c r="J12" s="70">
        <v>13096</v>
      </c>
      <c r="K12" s="70">
        <v>9612</v>
      </c>
      <c r="L12" s="152">
        <v>14911.65</v>
      </c>
      <c r="M12" s="187">
        <v>19064.189999999999</v>
      </c>
      <c r="N12" s="29">
        <v>8451.5499999999993</v>
      </c>
      <c r="O12" s="138">
        <v>6786.26</v>
      </c>
      <c r="P12" s="29">
        <v>13000</v>
      </c>
      <c r="Q12" s="29">
        <v>13000</v>
      </c>
      <c r="R12" s="649">
        <v>1</v>
      </c>
      <c r="S12" s="29">
        <v>20000</v>
      </c>
      <c r="T12" s="648">
        <v>20000</v>
      </c>
    </row>
    <row r="13" spans="1:22" ht="15.75" thickBot="1" x14ac:dyDescent="0.3">
      <c r="A13" s="787"/>
      <c r="B13" s="188">
        <v>630</v>
      </c>
      <c r="C13" s="189" t="s">
        <v>138</v>
      </c>
      <c r="D13" s="190"/>
      <c r="E13" s="190"/>
      <c r="F13" s="190"/>
      <c r="G13" s="190"/>
      <c r="H13" s="190"/>
      <c r="I13" s="189"/>
      <c r="J13" s="70">
        <v>68016</v>
      </c>
      <c r="K13" s="70">
        <v>10612</v>
      </c>
      <c r="L13" s="57">
        <v>226.14</v>
      </c>
      <c r="M13" s="191">
        <v>968.59</v>
      </c>
      <c r="N13" s="56">
        <v>7829.13</v>
      </c>
      <c r="O13" s="191">
        <v>3544.35</v>
      </c>
      <c r="P13" s="56"/>
      <c r="Q13" s="56"/>
      <c r="R13" s="651">
        <v>0</v>
      </c>
      <c r="S13" s="651"/>
      <c r="T13" s="653"/>
    </row>
    <row r="14" spans="1:22" ht="15.75" thickBot="1" x14ac:dyDescent="0.3">
      <c r="A14" s="178" t="s">
        <v>139</v>
      </c>
      <c r="B14" s="760" t="s">
        <v>140</v>
      </c>
      <c r="C14" s="735"/>
      <c r="D14" s="179">
        <v>20846</v>
      </c>
      <c r="E14" s="179">
        <v>22240</v>
      </c>
      <c r="F14" s="179">
        <v>25427</v>
      </c>
      <c r="G14" s="179">
        <v>26903</v>
      </c>
      <c r="H14" s="103">
        <f>SUM(H15:H17)</f>
        <v>29798</v>
      </c>
      <c r="I14" s="103">
        <f>SUM(I15:I17)</f>
        <v>28936</v>
      </c>
      <c r="J14" s="103">
        <f>SUM(J15:J17)</f>
        <v>27963</v>
      </c>
      <c r="K14" s="103">
        <f t="shared" ref="K14:O14" si="2">SUM(K15:K18)</f>
        <v>24050</v>
      </c>
      <c r="L14" s="104">
        <f t="shared" si="2"/>
        <v>25050.219999999998</v>
      </c>
      <c r="M14" s="104">
        <f t="shared" si="2"/>
        <v>28488.050000000003</v>
      </c>
      <c r="N14" s="105">
        <f t="shared" si="2"/>
        <v>30083.289999999997</v>
      </c>
      <c r="O14" s="247">
        <f t="shared" si="2"/>
        <v>33186.080000000002</v>
      </c>
      <c r="P14" s="105">
        <v>35227</v>
      </c>
      <c r="Q14" s="105">
        <v>43675</v>
      </c>
      <c r="R14" s="669">
        <v>1.2398160501887756</v>
      </c>
      <c r="S14" s="105">
        <v>44904</v>
      </c>
      <c r="T14" s="180">
        <v>46170</v>
      </c>
    </row>
    <row r="15" spans="1:22" x14ac:dyDescent="0.25">
      <c r="A15" s="785"/>
      <c r="B15" s="170">
        <v>610</v>
      </c>
      <c r="C15" s="192" t="s">
        <v>130</v>
      </c>
      <c r="D15" s="193"/>
      <c r="E15" s="193">
        <v>13875</v>
      </c>
      <c r="F15" s="193">
        <v>15734</v>
      </c>
      <c r="G15" s="193">
        <v>16231</v>
      </c>
      <c r="H15" s="193">
        <v>16787</v>
      </c>
      <c r="I15" s="67">
        <v>17943</v>
      </c>
      <c r="J15" s="68">
        <v>18167</v>
      </c>
      <c r="K15" s="68">
        <v>15592</v>
      </c>
      <c r="L15" s="23">
        <v>15883.66</v>
      </c>
      <c r="M15" s="23">
        <v>19536.88</v>
      </c>
      <c r="N15" s="24">
        <v>20405.939999999999</v>
      </c>
      <c r="O15" s="23">
        <v>22741.57</v>
      </c>
      <c r="P15" s="24">
        <v>23730</v>
      </c>
      <c r="Q15" s="24">
        <v>29937</v>
      </c>
      <c r="R15" s="667">
        <v>1.2615676359039192</v>
      </c>
      <c r="S15" s="645">
        <v>30835</v>
      </c>
      <c r="T15" s="646">
        <v>31760</v>
      </c>
    </row>
    <row r="16" spans="1:22" x14ac:dyDescent="0.25">
      <c r="A16" s="786"/>
      <c r="B16" s="172">
        <v>620</v>
      </c>
      <c r="C16" s="194" t="s">
        <v>131</v>
      </c>
      <c r="D16" s="195"/>
      <c r="E16" s="195">
        <v>4647</v>
      </c>
      <c r="F16" s="195">
        <v>5411</v>
      </c>
      <c r="G16" s="195">
        <v>5677</v>
      </c>
      <c r="H16" s="195">
        <v>6011</v>
      </c>
      <c r="I16" s="69">
        <v>6464</v>
      </c>
      <c r="J16" s="70">
        <v>6580</v>
      </c>
      <c r="K16" s="70">
        <v>5691</v>
      </c>
      <c r="L16" s="30">
        <v>6220</v>
      </c>
      <c r="M16" s="30">
        <v>6654.3</v>
      </c>
      <c r="N16" s="31">
        <v>7320.69</v>
      </c>
      <c r="O16" s="30">
        <v>8093.18</v>
      </c>
      <c r="P16" s="31">
        <v>8797</v>
      </c>
      <c r="Q16" s="31">
        <v>11038</v>
      </c>
      <c r="R16" s="649">
        <v>1.2547459361145845</v>
      </c>
      <c r="S16" s="647">
        <v>11369</v>
      </c>
      <c r="T16" s="648">
        <v>11710</v>
      </c>
    </row>
    <row r="17" spans="1:25" x14ac:dyDescent="0.25">
      <c r="A17" s="786"/>
      <c r="B17" s="172">
        <v>630</v>
      </c>
      <c r="C17" s="194" t="s">
        <v>132</v>
      </c>
      <c r="D17" s="195"/>
      <c r="E17" s="195">
        <v>3718</v>
      </c>
      <c r="F17" s="195">
        <v>4282</v>
      </c>
      <c r="G17" s="195">
        <v>4995</v>
      </c>
      <c r="H17" s="195">
        <v>7000</v>
      </c>
      <c r="I17" s="69">
        <v>4529</v>
      </c>
      <c r="J17" s="70">
        <v>3216</v>
      </c>
      <c r="K17" s="70">
        <v>2533</v>
      </c>
      <c r="L17" s="30">
        <v>2610.08</v>
      </c>
      <c r="M17" s="30">
        <v>2181.04</v>
      </c>
      <c r="N17" s="31">
        <v>2356.66</v>
      </c>
      <c r="O17" s="30">
        <v>2351.33</v>
      </c>
      <c r="P17" s="31">
        <v>2700</v>
      </c>
      <c r="Q17" s="31">
        <v>2700</v>
      </c>
      <c r="R17" s="649">
        <v>1</v>
      </c>
      <c r="S17" s="647">
        <v>2700</v>
      </c>
      <c r="T17" s="648">
        <v>2700</v>
      </c>
    </row>
    <row r="18" spans="1:25" ht="15.75" thickBot="1" x14ac:dyDescent="0.3">
      <c r="A18" s="787"/>
      <c r="B18" s="682"/>
      <c r="C18" s="175"/>
      <c r="D18" s="196"/>
      <c r="E18" s="196"/>
      <c r="F18" s="196"/>
      <c r="G18" s="196"/>
      <c r="H18" s="196"/>
      <c r="I18" s="197"/>
      <c r="J18" s="70"/>
      <c r="K18" s="70">
        <v>234</v>
      </c>
      <c r="L18" s="109">
        <v>336.48</v>
      </c>
      <c r="M18" s="109">
        <v>115.83</v>
      </c>
      <c r="N18" s="110"/>
      <c r="O18" s="110"/>
      <c r="P18" s="110"/>
      <c r="Q18" s="110"/>
      <c r="R18" s="651">
        <v>0</v>
      </c>
      <c r="S18" s="651"/>
      <c r="T18" s="652"/>
    </row>
    <row r="19" spans="1:25" ht="15.75" thickBot="1" x14ac:dyDescent="0.3">
      <c r="A19" s="178" t="s">
        <v>141</v>
      </c>
      <c r="B19" s="760" t="s">
        <v>142</v>
      </c>
      <c r="C19" s="735"/>
      <c r="D19" s="179">
        <v>13145</v>
      </c>
      <c r="E19" s="179">
        <v>10057</v>
      </c>
      <c r="F19" s="179">
        <v>8498</v>
      </c>
      <c r="G19" s="179">
        <v>54518</v>
      </c>
      <c r="H19" s="103">
        <f t="shared" ref="H19:O19" si="3">H22+H20+H21+H23+H24</f>
        <v>31457</v>
      </c>
      <c r="I19" s="103">
        <f t="shared" si="3"/>
        <v>31963</v>
      </c>
      <c r="J19" s="103">
        <f t="shared" si="3"/>
        <v>33449</v>
      </c>
      <c r="K19" s="103">
        <f t="shared" si="3"/>
        <v>18092</v>
      </c>
      <c r="L19" s="104">
        <f t="shared" si="3"/>
        <v>54586.799999999996</v>
      </c>
      <c r="M19" s="104">
        <f t="shared" si="3"/>
        <v>16584.939999999999</v>
      </c>
      <c r="N19" s="103">
        <f t="shared" si="3"/>
        <v>25483.510000000002</v>
      </c>
      <c r="O19" s="104">
        <f t="shared" si="3"/>
        <v>21980.289999999997</v>
      </c>
      <c r="P19" s="103">
        <v>15666</v>
      </c>
      <c r="Q19" s="105">
        <v>17467</v>
      </c>
      <c r="R19" s="669">
        <v>1.1149623388229286</v>
      </c>
      <c r="S19" s="198">
        <v>17974</v>
      </c>
      <c r="T19" s="10">
        <v>18497</v>
      </c>
    </row>
    <row r="20" spans="1:25" x14ac:dyDescent="0.25">
      <c r="A20" s="790"/>
      <c r="B20" s="199">
        <v>610</v>
      </c>
      <c r="C20" s="192" t="s">
        <v>130</v>
      </c>
      <c r="D20" s="193"/>
      <c r="E20" s="193">
        <v>0</v>
      </c>
      <c r="F20" s="193">
        <v>4482</v>
      </c>
      <c r="G20" s="193">
        <v>7787</v>
      </c>
      <c r="H20" s="193">
        <v>7509</v>
      </c>
      <c r="I20" s="192">
        <v>7692</v>
      </c>
      <c r="J20" s="68">
        <v>7969</v>
      </c>
      <c r="K20" s="68">
        <v>7777</v>
      </c>
      <c r="L20" s="23">
        <v>7662.08</v>
      </c>
      <c r="M20" s="23">
        <v>8679.9500000000007</v>
      </c>
      <c r="N20" s="24">
        <v>9877.67</v>
      </c>
      <c r="O20" s="23">
        <v>9786.5300000000007</v>
      </c>
      <c r="P20" s="24">
        <v>11015</v>
      </c>
      <c r="Q20" s="24">
        <v>12349</v>
      </c>
      <c r="R20" s="667">
        <v>1.1211075805719473</v>
      </c>
      <c r="S20" s="645">
        <v>12719</v>
      </c>
      <c r="T20" s="646">
        <v>13101</v>
      </c>
    </row>
    <row r="21" spans="1:25" x14ac:dyDescent="0.25">
      <c r="A21" s="791"/>
      <c r="B21" s="200">
        <v>620</v>
      </c>
      <c r="C21" s="194" t="s">
        <v>131</v>
      </c>
      <c r="D21" s="173"/>
      <c r="E21" s="173">
        <v>0</v>
      </c>
      <c r="F21" s="173">
        <v>2058</v>
      </c>
      <c r="G21" s="173">
        <v>3864</v>
      </c>
      <c r="H21" s="173">
        <v>2426</v>
      </c>
      <c r="I21" s="194">
        <v>2683</v>
      </c>
      <c r="J21" s="70">
        <v>3469</v>
      </c>
      <c r="K21" s="70">
        <v>3267</v>
      </c>
      <c r="L21" s="30">
        <v>3320.66</v>
      </c>
      <c r="M21" s="30">
        <v>3113.97</v>
      </c>
      <c r="N21" s="31">
        <v>3720.13</v>
      </c>
      <c r="O21" s="30">
        <v>3643.9399999999996</v>
      </c>
      <c r="P21" s="31">
        <v>4101</v>
      </c>
      <c r="Q21" s="31">
        <v>4568</v>
      </c>
      <c r="R21" s="649">
        <v>1.113874664715923</v>
      </c>
      <c r="S21" s="647">
        <v>4705</v>
      </c>
      <c r="T21" s="648">
        <v>4846</v>
      </c>
    </row>
    <row r="22" spans="1:25" x14ac:dyDescent="0.25">
      <c r="A22" s="791"/>
      <c r="B22" s="200">
        <v>630</v>
      </c>
      <c r="C22" s="194" t="s">
        <v>132</v>
      </c>
      <c r="D22" s="173"/>
      <c r="E22" s="173">
        <v>0</v>
      </c>
      <c r="F22" s="173">
        <v>1958</v>
      </c>
      <c r="G22" s="173">
        <v>42867</v>
      </c>
      <c r="H22" s="173">
        <v>1012</v>
      </c>
      <c r="I22" s="194">
        <v>989</v>
      </c>
      <c r="J22" s="70">
        <v>1227</v>
      </c>
      <c r="K22" s="70">
        <v>947</v>
      </c>
      <c r="L22" s="30">
        <v>588.04</v>
      </c>
      <c r="M22" s="30">
        <v>634.67999999999995</v>
      </c>
      <c r="N22" s="31">
        <v>827.63</v>
      </c>
      <c r="O22" s="30">
        <v>828.40000000000055</v>
      </c>
      <c r="P22" s="31">
        <v>550</v>
      </c>
      <c r="Q22" s="31">
        <v>550</v>
      </c>
      <c r="R22" s="649">
        <v>1</v>
      </c>
      <c r="S22" s="647">
        <v>550</v>
      </c>
      <c r="T22" s="648">
        <v>550</v>
      </c>
    </row>
    <row r="23" spans="1:25" x14ac:dyDescent="0.25">
      <c r="A23" s="791"/>
      <c r="B23" s="200">
        <v>640</v>
      </c>
      <c r="C23" s="69" t="s">
        <v>133</v>
      </c>
      <c r="D23" s="70"/>
      <c r="E23" s="70"/>
      <c r="F23" s="70"/>
      <c r="G23" s="70"/>
      <c r="H23" s="70"/>
      <c r="I23" s="69"/>
      <c r="J23" s="70">
        <v>3100</v>
      </c>
      <c r="K23" s="70"/>
      <c r="L23" s="31"/>
      <c r="M23" s="30">
        <v>113.93</v>
      </c>
      <c r="N23" s="31"/>
      <c r="O23" s="30">
        <v>124.72</v>
      </c>
      <c r="P23" s="31"/>
      <c r="Q23" s="31"/>
      <c r="R23" s="649">
        <v>0</v>
      </c>
      <c r="S23" s="647"/>
      <c r="T23" s="648"/>
    </row>
    <row r="24" spans="1:25" ht="15.75" thickBot="1" x14ac:dyDescent="0.3">
      <c r="A24" s="792"/>
      <c r="B24" s="201">
        <v>600</v>
      </c>
      <c r="C24" s="175" t="s">
        <v>143</v>
      </c>
      <c r="D24" s="202"/>
      <c r="E24" s="202"/>
      <c r="F24" s="202"/>
      <c r="G24" s="202"/>
      <c r="H24" s="70">
        <v>20510</v>
      </c>
      <c r="I24" s="175">
        <v>20599</v>
      </c>
      <c r="J24" s="70">
        <v>17684</v>
      </c>
      <c r="K24" s="70">
        <v>6101</v>
      </c>
      <c r="L24" s="109">
        <v>43016.02</v>
      </c>
      <c r="M24" s="109">
        <v>4042.409999999998</v>
      </c>
      <c r="N24" s="110">
        <v>11058.08</v>
      </c>
      <c r="O24" s="109">
        <v>7596.7</v>
      </c>
      <c r="P24" s="110"/>
      <c r="Q24" s="110"/>
      <c r="R24" s="651">
        <v>0</v>
      </c>
      <c r="S24" s="651"/>
      <c r="T24" s="652"/>
    </row>
    <row r="25" spans="1:25" ht="15.75" thickBot="1" x14ac:dyDescent="0.3">
      <c r="A25" s="178" t="s">
        <v>144</v>
      </c>
      <c r="B25" s="760" t="s">
        <v>145</v>
      </c>
      <c r="C25" s="735"/>
      <c r="D25" s="203">
        <f>D26</f>
        <v>86802</v>
      </c>
      <c r="E25" s="203">
        <f>E26</f>
        <v>77342</v>
      </c>
      <c r="F25" s="203">
        <f>F26</f>
        <v>79566</v>
      </c>
      <c r="G25" s="203">
        <f>G26</f>
        <v>75201</v>
      </c>
      <c r="H25" s="203">
        <f>H26</f>
        <v>66074</v>
      </c>
      <c r="I25" s="103">
        <f t="shared" ref="I25:O25" si="4">I26</f>
        <v>84841</v>
      </c>
      <c r="J25" s="103">
        <f t="shared" si="4"/>
        <v>92558</v>
      </c>
      <c r="K25" s="103">
        <f t="shared" si="4"/>
        <v>89614</v>
      </c>
      <c r="L25" s="104">
        <f>L26</f>
        <v>87966.26</v>
      </c>
      <c r="M25" s="104">
        <f t="shared" si="4"/>
        <v>89070.75</v>
      </c>
      <c r="N25" s="105">
        <f t="shared" si="4"/>
        <v>84152.6</v>
      </c>
      <c r="O25" s="247">
        <f t="shared" si="4"/>
        <v>63074.71</v>
      </c>
      <c r="P25" s="105">
        <v>65000</v>
      </c>
      <c r="Q25" s="105">
        <v>75000</v>
      </c>
      <c r="R25" s="669">
        <v>1.1538461538461537</v>
      </c>
      <c r="S25" s="198">
        <v>75000</v>
      </c>
      <c r="T25" s="10">
        <v>75000</v>
      </c>
    </row>
    <row r="26" spans="1:25" ht="15.75" thickBot="1" x14ac:dyDescent="0.3">
      <c r="A26" s="701"/>
      <c r="B26" s="204">
        <v>630</v>
      </c>
      <c r="C26" s="205" t="s">
        <v>146</v>
      </c>
      <c r="D26" s="206">
        <v>86802</v>
      </c>
      <c r="E26" s="206">
        <v>77342</v>
      </c>
      <c r="F26" s="206">
        <v>79566</v>
      </c>
      <c r="G26" s="206">
        <v>75201</v>
      </c>
      <c r="H26" s="206">
        <v>66074</v>
      </c>
      <c r="I26" s="197">
        <v>84841</v>
      </c>
      <c r="J26" s="197">
        <v>92558</v>
      </c>
      <c r="K26" s="126">
        <v>89614</v>
      </c>
      <c r="L26" s="109">
        <v>87966.26</v>
      </c>
      <c r="M26" s="109">
        <v>89070.75</v>
      </c>
      <c r="N26" s="110">
        <v>84152.6</v>
      </c>
      <c r="O26" s="109">
        <v>63074.71</v>
      </c>
      <c r="P26" s="110">
        <v>65000</v>
      </c>
      <c r="Q26" s="110">
        <v>75000</v>
      </c>
      <c r="R26" s="671">
        <v>1.1538461538461537</v>
      </c>
      <c r="S26" s="654">
        <v>75000</v>
      </c>
      <c r="T26" s="655">
        <v>75000</v>
      </c>
    </row>
    <row r="27" spans="1:25" ht="15.75" thickBot="1" x14ac:dyDescent="0.3">
      <c r="A27" s="178" t="s">
        <v>147</v>
      </c>
      <c r="B27" s="760" t="s">
        <v>148</v>
      </c>
      <c r="C27" s="735"/>
      <c r="D27" s="203">
        <f>D28</f>
        <v>0</v>
      </c>
      <c r="E27" s="203">
        <f>E28</f>
        <v>1826</v>
      </c>
      <c r="F27" s="203">
        <f>F28</f>
        <v>66</v>
      </c>
      <c r="G27" s="203">
        <f>G28</f>
        <v>770</v>
      </c>
      <c r="H27" s="203">
        <f>H28</f>
        <v>2589</v>
      </c>
      <c r="I27" s="103">
        <f t="shared" ref="I27:O27" si="5">I28</f>
        <v>366</v>
      </c>
      <c r="J27" s="103">
        <f t="shared" si="5"/>
        <v>274</v>
      </c>
      <c r="K27" s="103">
        <f t="shared" si="5"/>
        <v>464</v>
      </c>
      <c r="L27" s="103">
        <f t="shared" si="5"/>
        <v>276.29000000000002</v>
      </c>
      <c r="M27" s="104">
        <f t="shared" si="5"/>
        <v>34.4</v>
      </c>
      <c r="N27" s="105">
        <f t="shared" si="5"/>
        <v>81.5</v>
      </c>
      <c r="O27" s="247">
        <f t="shared" si="5"/>
        <v>1.5</v>
      </c>
      <c r="P27" s="105">
        <v>500</v>
      </c>
      <c r="Q27" s="105">
        <v>500</v>
      </c>
      <c r="R27" s="669">
        <v>1</v>
      </c>
      <c r="S27" s="198">
        <v>500</v>
      </c>
      <c r="T27" s="10">
        <v>500</v>
      </c>
      <c r="Y27" s="171"/>
    </row>
    <row r="28" spans="1:25" ht="15.75" thickBot="1" x14ac:dyDescent="0.3">
      <c r="A28" s="702"/>
      <c r="B28" s="207"/>
      <c r="C28" s="205" t="s">
        <v>149</v>
      </c>
      <c r="D28" s="206">
        <v>0</v>
      </c>
      <c r="E28" s="206">
        <v>1826</v>
      </c>
      <c r="F28" s="206">
        <v>66</v>
      </c>
      <c r="G28" s="206">
        <v>770</v>
      </c>
      <c r="H28" s="206">
        <v>2589</v>
      </c>
      <c r="I28" s="197">
        <v>366</v>
      </c>
      <c r="J28" s="197">
        <v>274</v>
      </c>
      <c r="K28" s="126">
        <v>464</v>
      </c>
      <c r="L28" s="109">
        <v>276.29000000000002</v>
      </c>
      <c r="M28" s="109">
        <v>34.4</v>
      </c>
      <c r="N28" s="110">
        <v>81.5</v>
      </c>
      <c r="O28" s="109">
        <v>1.5</v>
      </c>
      <c r="P28" s="110">
        <v>500</v>
      </c>
      <c r="Q28" s="110">
        <v>500</v>
      </c>
      <c r="R28" s="669">
        <v>1</v>
      </c>
      <c r="S28" s="656">
        <v>500</v>
      </c>
      <c r="T28" s="657">
        <v>500</v>
      </c>
    </row>
    <row r="29" spans="1:25" ht="15.75" thickBot="1" x14ac:dyDescent="0.3">
      <c r="A29" s="178" t="s">
        <v>150</v>
      </c>
      <c r="B29" s="760" t="s">
        <v>151</v>
      </c>
      <c r="C29" s="735"/>
      <c r="D29" s="179">
        <v>80362</v>
      </c>
      <c r="E29" s="179">
        <v>93674</v>
      </c>
      <c r="F29" s="179">
        <v>104461</v>
      </c>
      <c r="G29" s="179">
        <v>126342</v>
      </c>
      <c r="H29" s="103">
        <f>SUM(H30:H32)</f>
        <v>137485</v>
      </c>
      <c r="I29" s="103">
        <f>SUM(I30:I32)</f>
        <v>141454</v>
      </c>
      <c r="J29" s="103">
        <f>SUM(J30:J32)</f>
        <v>150296</v>
      </c>
      <c r="K29" s="103">
        <f>SUM(K30:K32)</f>
        <v>153336</v>
      </c>
      <c r="L29" s="104">
        <f>SUM(L30:L33)</f>
        <v>153063.15</v>
      </c>
      <c r="M29" s="104">
        <f>SUM(M30:M33)</f>
        <v>160199.88999999998</v>
      </c>
      <c r="N29" s="105">
        <f>SUM(N30:N33)</f>
        <v>160815.16</v>
      </c>
      <c r="O29" s="247">
        <f>SUM(O30:O33)</f>
        <v>182466.47</v>
      </c>
      <c r="P29" s="105">
        <v>192558</v>
      </c>
      <c r="Q29" s="105">
        <v>211814</v>
      </c>
      <c r="R29" s="669">
        <v>1.1000010386480956</v>
      </c>
      <c r="S29" s="198">
        <v>217449</v>
      </c>
      <c r="T29" s="10">
        <v>223253</v>
      </c>
    </row>
    <row r="30" spans="1:25" x14ac:dyDescent="0.25">
      <c r="A30" s="736"/>
      <c r="B30" s="199">
        <v>610</v>
      </c>
      <c r="C30" s="67" t="s">
        <v>130</v>
      </c>
      <c r="D30" s="208"/>
      <c r="E30" s="208">
        <v>56762</v>
      </c>
      <c r="F30" s="208">
        <v>60944</v>
      </c>
      <c r="G30" s="208">
        <v>75340</v>
      </c>
      <c r="H30" s="208">
        <v>84414</v>
      </c>
      <c r="I30" s="67">
        <v>89012</v>
      </c>
      <c r="J30" s="68">
        <v>92984</v>
      </c>
      <c r="K30" s="68">
        <v>93001</v>
      </c>
      <c r="L30" s="151">
        <v>93672.78</v>
      </c>
      <c r="M30" s="151">
        <v>102320.64</v>
      </c>
      <c r="N30" s="24">
        <v>102319.48</v>
      </c>
      <c r="O30" s="23">
        <v>109786.57</v>
      </c>
      <c r="P30" s="24">
        <v>118871</v>
      </c>
      <c r="Q30" s="24">
        <v>137658</v>
      </c>
      <c r="R30" s="667">
        <v>1.1580452759714313</v>
      </c>
      <c r="S30" s="645">
        <v>141788</v>
      </c>
      <c r="T30" s="646">
        <v>146042</v>
      </c>
    </row>
    <row r="31" spans="1:25" x14ac:dyDescent="0.25">
      <c r="A31" s="737"/>
      <c r="B31" s="200">
        <v>620</v>
      </c>
      <c r="C31" s="69" t="s">
        <v>131</v>
      </c>
      <c r="D31" s="209"/>
      <c r="E31" s="209">
        <v>20315</v>
      </c>
      <c r="F31" s="209">
        <v>21709</v>
      </c>
      <c r="G31" s="209">
        <v>27650</v>
      </c>
      <c r="H31" s="209">
        <v>30919</v>
      </c>
      <c r="I31" s="69">
        <v>32877</v>
      </c>
      <c r="J31" s="70">
        <v>34488</v>
      </c>
      <c r="K31" s="70">
        <v>34548</v>
      </c>
      <c r="L31" s="152">
        <v>37213.83</v>
      </c>
      <c r="M31" s="152">
        <v>35543.370000000003</v>
      </c>
      <c r="N31" s="31">
        <v>37856.519999999997</v>
      </c>
      <c r="O31" s="30">
        <v>40417.53</v>
      </c>
      <c r="P31" s="31">
        <v>43787</v>
      </c>
      <c r="Q31" s="31">
        <v>50156</v>
      </c>
      <c r="R31" s="649">
        <v>1.1454541302212986</v>
      </c>
      <c r="S31" s="647">
        <v>51661</v>
      </c>
      <c r="T31" s="648">
        <v>53211</v>
      </c>
    </row>
    <row r="32" spans="1:25" x14ac:dyDescent="0.25">
      <c r="A32" s="737"/>
      <c r="B32" s="200">
        <v>630</v>
      </c>
      <c r="C32" s="69" t="s">
        <v>132</v>
      </c>
      <c r="D32" s="209"/>
      <c r="E32" s="209">
        <v>16597</v>
      </c>
      <c r="F32" s="209">
        <v>21078</v>
      </c>
      <c r="G32" s="209">
        <v>23021</v>
      </c>
      <c r="H32" s="209">
        <f>22134+18</f>
        <v>22152</v>
      </c>
      <c r="I32" s="69">
        <v>19565</v>
      </c>
      <c r="J32" s="70">
        <v>22824</v>
      </c>
      <c r="K32" s="70">
        <v>25787</v>
      </c>
      <c r="L32" s="152">
        <v>22014.74</v>
      </c>
      <c r="M32" s="152">
        <v>22171.17</v>
      </c>
      <c r="N32" s="31">
        <v>20256.810000000001</v>
      </c>
      <c r="O32" s="30">
        <v>29552.34</v>
      </c>
      <c r="P32" s="31">
        <v>29900</v>
      </c>
      <c r="Q32" s="31">
        <v>24000</v>
      </c>
      <c r="R32" s="649">
        <v>0.80267558528428096</v>
      </c>
      <c r="S32" s="647">
        <v>24000</v>
      </c>
      <c r="T32" s="648">
        <v>24000</v>
      </c>
    </row>
    <row r="33" spans="1:21" ht="15.75" thickBot="1" x14ac:dyDescent="0.3">
      <c r="A33" s="738"/>
      <c r="B33" s="200">
        <v>650</v>
      </c>
      <c r="C33" s="69" t="s">
        <v>152</v>
      </c>
      <c r="D33" s="206"/>
      <c r="E33" s="206"/>
      <c r="F33" s="206"/>
      <c r="G33" s="206"/>
      <c r="H33" s="206"/>
      <c r="I33" s="197"/>
      <c r="J33" s="197"/>
      <c r="K33" s="210"/>
      <c r="L33" s="109">
        <v>161.80000000000001</v>
      </c>
      <c r="M33" s="109">
        <v>164.71</v>
      </c>
      <c r="N33" s="110">
        <v>382.35</v>
      </c>
      <c r="O33" s="109">
        <v>2710.03</v>
      </c>
      <c r="P33" s="110"/>
      <c r="Q33" s="109"/>
      <c r="R33" s="651">
        <v>0</v>
      </c>
      <c r="S33" s="651"/>
      <c r="T33" s="652"/>
    </row>
    <row r="34" spans="1:21" ht="15.75" thickBot="1" x14ac:dyDescent="0.3">
      <c r="A34" s="178" t="s">
        <v>153</v>
      </c>
      <c r="B34" s="760" t="s">
        <v>154</v>
      </c>
      <c r="C34" s="735"/>
      <c r="D34" s="203">
        <f>D35</f>
        <v>1328</v>
      </c>
      <c r="E34" s="203">
        <f>E35</f>
        <v>332</v>
      </c>
      <c r="F34" s="203">
        <f>F35</f>
        <v>797</v>
      </c>
      <c r="G34" s="203">
        <f>G35</f>
        <v>3524</v>
      </c>
      <c r="H34" s="203">
        <f>H35</f>
        <v>112</v>
      </c>
      <c r="I34" s="103">
        <f t="shared" ref="I34:O34" si="6">I35</f>
        <v>600</v>
      </c>
      <c r="J34" s="103">
        <f t="shared" si="6"/>
        <v>1028</v>
      </c>
      <c r="K34" s="103">
        <f t="shared" si="6"/>
        <v>1230</v>
      </c>
      <c r="L34" s="104">
        <f t="shared" si="6"/>
        <v>600</v>
      </c>
      <c r="M34" s="104">
        <f t="shared" si="6"/>
        <v>1048.67</v>
      </c>
      <c r="N34" s="105">
        <f t="shared" si="6"/>
        <v>1510.99</v>
      </c>
      <c r="O34" s="247">
        <f t="shared" si="6"/>
        <v>1870</v>
      </c>
      <c r="P34" s="105">
        <v>2000</v>
      </c>
      <c r="Q34" s="105">
        <v>2000</v>
      </c>
      <c r="R34" s="669">
        <v>1</v>
      </c>
      <c r="S34" s="198">
        <v>2000</v>
      </c>
      <c r="T34" s="10">
        <v>2000</v>
      </c>
    </row>
    <row r="35" spans="1:21" ht="15.75" thickBot="1" x14ac:dyDescent="0.3">
      <c r="A35" s="702"/>
      <c r="B35" s="211"/>
      <c r="C35" s="212" t="s">
        <v>155</v>
      </c>
      <c r="D35" s="213">
        <v>1328</v>
      </c>
      <c r="E35" s="213">
        <v>332</v>
      </c>
      <c r="F35" s="213">
        <v>797</v>
      </c>
      <c r="G35" s="213">
        <v>3524</v>
      </c>
      <c r="H35" s="213">
        <v>112</v>
      </c>
      <c r="I35" s="214">
        <v>600</v>
      </c>
      <c r="J35" s="214">
        <v>1028</v>
      </c>
      <c r="K35" s="126">
        <v>1230</v>
      </c>
      <c r="L35" s="215">
        <v>600</v>
      </c>
      <c r="M35" s="215">
        <v>1048.67</v>
      </c>
      <c r="N35" s="17">
        <v>1510.99</v>
      </c>
      <c r="O35" s="16">
        <v>1870</v>
      </c>
      <c r="P35" s="17">
        <v>2000</v>
      </c>
      <c r="Q35" s="17">
        <v>2000</v>
      </c>
      <c r="R35" s="669">
        <v>1</v>
      </c>
      <c r="S35" s="656">
        <v>2000</v>
      </c>
      <c r="T35" s="657">
        <v>2000</v>
      </c>
    </row>
    <row r="36" spans="1:21" ht="15.75" thickBot="1" x14ac:dyDescent="0.3">
      <c r="A36" s="703" t="s">
        <v>156</v>
      </c>
      <c r="B36" s="760" t="s">
        <v>157</v>
      </c>
      <c r="C36" s="735"/>
      <c r="D36" s="179">
        <v>64894</v>
      </c>
      <c r="E36" s="179">
        <v>59384</v>
      </c>
      <c r="F36" s="179">
        <v>62471</v>
      </c>
      <c r="G36" s="179">
        <v>47851</v>
      </c>
      <c r="H36" s="41">
        <f>SUM(H37:H39)</f>
        <v>43042</v>
      </c>
      <c r="I36" s="41">
        <f>SUM(I37:I39)</f>
        <v>42993</v>
      </c>
      <c r="J36" s="41">
        <f>SUM(J37:J39)</f>
        <v>45897</v>
      </c>
      <c r="K36" s="41">
        <f t="shared" ref="K36:O36" si="7">SUM(K37:K40)</f>
        <v>45604</v>
      </c>
      <c r="L36" s="42">
        <f t="shared" si="7"/>
        <v>70768.37</v>
      </c>
      <c r="M36" s="42">
        <f t="shared" si="7"/>
        <v>57765.42</v>
      </c>
      <c r="N36" s="43">
        <f t="shared" si="7"/>
        <v>67218.58</v>
      </c>
      <c r="O36" s="658">
        <f t="shared" si="7"/>
        <v>62580.25</v>
      </c>
      <c r="P36" s="43">
        <v>67988</v>
      </c>
      <c r="Q36" s="43">
        <v>76778</v>
      </c>
      <c r="R36" s="669">
        <v>1.129287521327293</v>
      </c>
      <c r="S36" s="198">
        <v>56748</v>
      </c>
      <c r="T36" s="10">
        <v>56748</v>
      </c>
    </row>
    <row r="37" spans="1:21" x14ac:dyDescent="0.25">
      <c r="A37" s="736"/>
      <c r="B37" s="199">
        <v>610</v>
      </c>
      <c r="C37" s="67" t="s">
        <v>130</v>
      </c>
      <c r="D37" s="208"/>
      <c r="E37" s="208"/>
      <c r="F37" s="208"/>
      <c r="G37" s="208"/>
      <c r="H37" s="208">
        <v>19662</v>
      </c>
      <c r="I37" s="67">
        <v>20165</v>
      </c>
      <c r="J37" s="68">
        <v>21683</v>
      </c>
      <c r="K37" s="68">
        <v>23558</v>
      </c>
      <c r="L37" s="23">
        <v>34957.480000000003</v>
      </c>
      <c r="M37" s="23">
        <v>28518.63</v>
      </c>
      <c r="N37" s="24">
        <v>34041.99</v>
      </c>
      <c r="O37" s="23">
        <v>33212</v>
      </c>
      <c r="P37" s="24">
        <v>35700</v>
      </c>
      <c r="Q37" s="24">
        <v>41914</v>
      </c>
      <c r="R37" s="667">
        <v>1.1740616246498599</v>
      </c>
      <c r="S37" s="645">
        <v>27044</v>
      </c>
      <c r="T37" s="646">
        <v>27044</v>
      </c>
    </row>
    <row r="38" spans="1:21" x14ac:dyDescent="0.25">
      <c r="A38" s="737"/>
      <c r="B38" s="200">
        <v>620</v>
      </c>
      <c r="C38" s="69" t="s">
        <v>131</v>
      </c>
      <c r="D38" s="209"/>
      <c r="E38" s="209"/>
      <c r="F38" s="209"/>
      <c r="G38" s="209"/>
      <c r="H38" s="209">
        <v>6810</v>
      </c>
      <c r="I38" s="69">
        <v>7285</v>
      </c>
      <c r="J38" s="70">
        <v>7713</v>
      </c>
      <c r="K38" s="70">
        <v>8188</v>
      </c>
      <c r="L38" s="30">
        <v>13167.56</v>
      </c>
      <c r="M38" s="30">
        <v>9242.2099999999991</v>
      </c>
      <c r="N38" s="31">
        <v>11670.69</v>
      </c>
      <c r="O38" s="30">
        <v>11626.24</v>
      </c>
      <c r="P38" s="31">
        <v>12288</v>
      </c>
      <c r="Q38" s="31">
        <v>14864</v>
      </c>
      <c r="R38" s="649">
        <v>1.2096354166666667</v>
      </c>
      <c r="S38" s="647">
        <v>9704</v>
      </c>
      <c r="T38" s="648">
        <v>9704</v>
      </c>
      <c r="U38" s="171"/>
    </row>
    <row r="39" spans="1:21" x14ac:dyDescent="0.25">
      <c r="A39" s="737"/>
      <c r="B39" s="200">
        <v>630</v>
      </c>
      <c r="C39" s="69" t="s">
        <v>132</v>
      </c>
      <c r="D39" s="209"/>
      <c r="E39" s="209"/>
      <c r="F39" s="209"/>
      <c r="G39" s="209"/>
      <c r="H39" s="209">
        <v>16570</v>
      </c>
      <c r="I39" s="69">
        <v>15543</v>
      </c>
      <c r="J39" s="70">
        <v>16501</v>
      </c>
      <c r="K39" s="70">
        <v>13727</v>
      </c>
      <c r="L39" s="30">
        <v>20379.169999999998</v>
      </c>
      <c r="M39" s="30">
        <v>19888.419999999998</v>
      </c>
      <c r="N39" s="31">
        <v>21248.55</v>
      </c>
      <c r="O39" s="30">
        <v>16832.53</v>
      </c>
      <c r="P39" s="31">
        <v>20000</v>
      </c>
      <c r="Q39" s="31">
        <v>20000</v>
      </c>
      <c r="R39" s="649">
        <v>1</v>
      </c>
      <c r="S39" s="647">
        <v>20000</v>
      </c>
      <c r="T39" s="648">
        <v>20000</v>
      </c>
    </row>
    <row r="40" spans="1:21" ht="15.75" thickBot="1" x14ac:dyDescent="0.3">
      <c r="A40" s="738"/>
      <c r="B40" s="200">
        <v>640</v>
      </c>
      <c r="C40" s="175"/>
      <c r="D40" s="196"/>
      <c r="E40" s="196"/>
      <c r="F40" s="196"/>
      <c r="G40" s="196"/>
      <c r="H40" s="196"/>
      <c r="I40" s="197"/>
      <c r="J40" s="70"/>
      <c r="K40" s="70">
        <v>131</v>
      </c>
      <c r="L40" s="109">
        <v>2264.16</v>
      </c>
      <c r="M40" s="109">
        <v>116.16</v>
      </c>
      <c r="N40" s="110">
        <v>257.35000000000002</v>
      </c>
      <c r="O40" s="109">
        <v>909.48</v>
      </c>
      <c r="P40" s="110"/>
      <c r="Q40" s="110"/>
      <c r="R40" s="651">
        <v>0</v>
      </c>
      <c r="S40" s="659"/>
      <c r="T40" s="653"/>
    </row>
    <row r="41" spans="1:21" ht="15.75" thickBot="1" x14ac:dyDescent="0.3">
      <c r="A41" s="178" t="s">
        <v>158</v>
      </c>
      <c r="B41" s="760" t="s">
        <v>159</v>
      </c>
      <c r="C41" s="735"/>
      <c r="D41" s="203">
        <f>D42</f>
        <v>0</v>
      </c>
      <c r="E41" s="203">
        <f>E42</f>
        <v>0</v>
      </c>
      <c r="F41" s="203">
        <f>F42</f>
        <v>0</v>
      </c>
      <c r="G41" s="203">
        <f>G42</f>
        <v>66</v>
      </c>
      <c r="H41" s="203">
        <f>H42</f>
        <v>175</v>
      </c>
      <c r="I41" s="103">
        <f t="shared" ref="I41:O41" si="8">I42</f>
        <v>269</v>
      </c>
      <c r="J41" s="103">
        <f t="shared" si="8"/>
        <v>182</v>
      </c>
      <c r="K41" s="103">
        <f t="shared" si="8"/>
        <v>104</v>
      </c>
      <c r="L41" s="104">
        <f t="shared" si="8"/>
        <v>169.4</v>
      </c>
      <c r="M41" s="104">
        <f t="shared" si="8"/>
        <v>87.6</v>
      </c>
      <c r="N41" s="105">
        <f t="shared" si="8"/>
        <v>40.1</v>
      </c>
      <c r="O41" s="105">
        <f t="shared" si="8"/>
        <v>0</v>
      </c>
      <c r="P41" s="105">
        <v>200</v>
      </c>
      <c r="Q41" s="105">
        <v>200</v>
      </c>
      <c r="R41" s="669">
        <v>1</v>
      </c>
      <c r="S41" s="198">
        <v>0</v>
      </c>
      <c r="T41" s="10">
        <v>0</v>
      </c>
    </row>
    <row r="42" spans="1:21" ht="15.75" thickBot="1" x14ac:dyDescent="0.3">
      <c r="A42" s="216"/>
      <c r="B42" s="217">
        <v>640</v>
      </c>
      <c r="C42" s="197" t="s">
        <v>160</v>
      </c>
      <c r="D42" s="206"/>
      <c r="E42" s="206"/>
      <c r="F42" s="206"/>
      <c r="G42" s="206">
        <v>66</v>
      </c>
      <c r="H42" s="206">
        <v>175</v>
      </c>
      <c r="I42" s="197">
        <v>269</v>
      </c>
      <c r="J42" s="197">
        <v>182</v>
      </c>
      <c r="K42" s="197">
        <v>104</v>
      </c>
      <c r="L42" s="218">
        <v>169.4</v>
      </c>
      <c r="M42" s="215">
        <v>87.6</v>
      </c>
      <c r="N42" s="17">
        <v>40.1</v>
      </c>
      <c r="O42" s="17"/>
      <c r="P42" s="17">
        <v>200</v>
      </c>
      <c r="Q42" s="17">
        <v>200</v>
      </c>
      <c r="R42" s="669">
        <v>1</v>
      </c>
      <c r="S42" s="656">
        <v>0</v>
      </c>
      <c r="T42" s="657">
        <v>0</v>
      </c>
    </row>
    <row r="43" spans="1:21" ht="15.75" thickBot="1" x14ac:dyDescent="0.3">
      <c r="A43" s="178" t="s">
        <v>161</v>
      </c>
      <c r="B43" s="760" t="s">
        <v>162</v>
      </c>
      <c r="C43" s="735"/>
      <c r="D43" s="179">
        <v>29310</v>
      </c>
      <c r="E43" s="179">
        <v>30173</v>
      </c>
      <c r="F43" s="179">
        <v>33061</v>
      </c>
      <c r="G43" s="179">
        <v>31215</v>
      </c>
      <c r="H43" s="41">
        <f t="shared" ref="H43:M43" si="9">SUM(H44:H46)</f>
        <v>30188</v>
      </c>
      <c r="I43" s="41">
        <f t="shared" si="9"/>
        <v>30251</v>
      </c>
      <c r="J43" s="41">
        <f t="shared" si="9"/>
        <v>29902</v>
      </c>
      <c r="K43" s="41">
        <f t="shared" si="9"/>
        <v>27922</v>
      </c>
      <c r="L43" s="41">
        <f t="shared" si="9"/>
        <v>26736.059999999998</v>
      </c>
      <c r="M43" s="42">
        <f t="shared" si="9"/>
        <v>31580.040000000005</v>
      </c>
      <c r="N43" s="43">
        <f>SUM(N44:N46)</f>
        <v>36470.850000000006</v>
      </c>
      <c r="O43" s="658">
        <f>SUM(O44:O47)</f>
        <v>54203.55</v>
      </c>
      <c r="P43" s="43">
        <v>43213</v>
      </c>
      <c r="Q43" s="43">
        <v>47530</v>
      </c>
      <c r="R43" s="669">
        <v>1.0999004929072269</v>
      </c>
      <c r="S43" s="198">
        <v>48872</v>
      </c>
      <c r="T43" s="10">
        <v>50254</v>
      </c>
    </row>
    <row r="44" spans="1:21" x14ac:dyDescent="0.25">
      <c r="A44" s="736"/>
      <c r="B44" s="170">
        <v>610</v>
      </c>
      <c r="C44" s="67" t="s">
        <v>130</v>
      </c>
      <c r="D44" s="208"/>
      <c r="E44" s="208">
        <v>17128</v>
      </c>
      <c r="F44" s="208">
        <v>19186</v>
      </c>
      <c r="G44" s="208">
        <v>18647</v>
      </c>
      <c r="H44" s="208">
        <v>19330</v>
      </c>
      <c r="I44" s="67">
        <v>19430</v>
      </c>
      <c r="J44" s="68">
        <v>19249</v>
      </c>
      <c r="K44" s="68">
        <v>18860</v>
      </c>
      <c r="L44" s="151">
        <v>17749.95</v>
      </c>
      <c r="M44" s="151">
        <v>21482.58</v>
      </c>
      <c r="N44" s="24">
        <v>23137.49</v>
      </c>
      <c r="O44" s="23">
        <v>24187.48</v>
      </c>
      <c r="P44" s="24">
        <v>29340</v>
      </c>
      <c r="Q44" s="24">
        <v>33013</v>
      </c>
      <c r="R44" s="690">
        <v>1.1251874573960463</v>
      </c>
      <c r="S44" s="660">
        <v>34003</v>
      </c>
      <c r="T44" s="661">
        <v>35023</v>
      </c>
    </row>
    <row r="45" spans="1:21" x14ac:dyDescent="0.25">
      <c r="A45" s="737"/>
      <c r="B45" s="172">
        <v>620</v>
      </c>
      <c r="C45" s="69" t="s">
        <v>131</v>
      </c>
      <c r="D45" s="209"/>
      <c r="E45" s="209">
        <v>6174</v>
      </c>
      <c r="F45" s="209">
        <v>6440</v>
      </c>
      <c r="G45" s="209">
        <v>6250</v>
      </c>
      <c r="H45" s="209">
        <v>6780</v>
      </c>
      <c r="I45" s="69">
        <v>6793</v>
      </c>
      <c r="J45" s="70">
        <v>6741</v>
      </c>
      <c r="K45" s="70">
        <v>6528</v>
      </c>
      <c r="L45" s="152">
        <v>6227.83</v>
      </c>
      <c r="M45" s="152">
        <v>7544.26</v>
      </c>
      <c r="N45" s="31">
        <v>8118.17</v>
      </c>
      <c r="O45" s="30">
        <v>8499.7000000000007</v>
      </c>
      <c r="P45" s="31">
        <v>11073</v>
      </c>
      <c r="Q45" s="31">
        <v>11717</v>
      </c>
      <c r="R45" s="649">
        <v>1.0581594870405491</v>
      </c>
      <c r="S45" s="647">
        <v>12069</v>
      </c>
      <c r="T45" s="648">
        <v>12431</v>
      </c>
    </row>
    <row r="46" spans="1:21" x14ac:dyDescent="0.25">
      <c r="A46" s="737"/>
      <c r="B46" s="172">
        <v>630</v>
      </c>
      <c r="C46" s="69" t="s">
        <v>132</v>
      </c>
      <c r="D46" s="209"/>
      <c r="E46" s="209">
        <v>6871</v>
      </c>
      <c r="F46" s="209">
        <v>7435</v>
      </c>
      <c r="G46" s="209">
        <v>6318</v>
      </c>
      <c r="H46" s="209">
        <v>4078</v>
      </c>
      <c r="I46" s="69">
        <v>4028</v>
      </c>
      <c r="J46" s="70">
        <v>3912</v>
      </c>
      <c r="K46" s="70">
        <f>27588-25054</f>
        <v>2534</v>
      </c>
      <c r="L46" s="152">
        <v>2758.28</v>
      </c>
      <c r="M46" s="152">
        <v>2553.1999999999998</v>
      </c>
      <c r="N46" s="31">
        <v>5215.1899999999996</v>
      </c>
      <c r="O46" s="30">
        <v>7214.1500000000005</v>
      </c>
      <c r="P46" s="31">
        <v>2800</v>
      </c>
      <c r="Q46" s="31">
        <v>2800</v>
      </c>
      <c r="R46" s="649">
        <v>1</v>
      </c>
      <c r="S46" s="647">
        <v>2800</v>
      </c>
      <c r="T46" s="648">
        <v>2800</v>
      </c>
    </row>
    <row r="47" spans="1:21" ht="15.75" thickBot="1" x14ac:dyDescent="0.3">
      <c r="A47" s="738"/>
      <c r="B47" s="219">
        <v>630</v>
      </c>
      <c r="C47" s="71" t="s">
        <v>163</v>
      </c>
      <c r="D47" s="220"/>
      <c r="E47" s="220"/>
      <c r="F47" s="220"/>
      <c r="G47" s="220"/>
      <c r="H47" s="220"/>
      <c r="I47" s="71"/>
      <c r="J47" s="91"/>
      <c r="K47" s="91"/>
      <c r="L47" s="221"/>
      <c r="M47" s="221"/>
      <c r="N47" s="38"/>
      <c r="O47" s="37">
        <v>14302.22</v>
      </c>
      <c r="P47" s="38"/>
      <c r="Q47" s="38"/>
      <c r="R47" s="676">
        <v>0</v>
      </c>
      <c r="S47" s="662"/>
      <c r="T47" s="663"/>
    </row>
    <row r="48" spans="1:21" ht="15.75" thickBot="1" x14ac:dyDescent="0.3">
      <c r="A48" s="178" t="s">
        <v>164</v>
      </c>
      <c r="B48" s="760" t="s">
        <v>165</v>
      </c>
      <c r="C48" s="735"/>
      <c r="D48" s="203">
        <v>13278</v>
      </c>
      <c r="E48" s="203">
        <v>366029</v>
      </c>
      <c r="F48" s="203">
        <v>277733</v>
      </c>
      <c r="G48" s="203">
        <v>398013</v>
      </c>
      <c r="H48" s="203">
        <v>368170</v>
      </c>
      <c r="I48" s="103">
        <f t="shared" ref="I48:M48" si="10">SUM(I49:I53)</f>
        <v>294633</v>
      </c>
      <c r="J48" s="103">
        <f t="shared" si="10"/>
        <v>216960</v>
      </c>
      <c r="K48" s="103">
        <f t="shared" si="10"/>
        <v>236599</v>
      </c>
      <c r="L48" s="104">
        <f t="shared" si="10"/>
        <v>216987.18</v>
      </c>
      <c r="M48" s="104">
        <f t="shared" si="10"/>
        <v>226497.02000000002</v>
      </c>
      <c r="N48" s="105">
        <f>SUM(N49:N53)</f>
        <v>249510.29</v>
      </c>
      <c r="O48" s="247">
        <f>SUM(O49:O53)</f>
        <v>263692.45</v>
      </c>
      <c r="P48" s="105">
        <v>365000</v>
      </c>
      <c r="Q48" s="105">
        <v>389287</v>
      </c>
      <c r="R48" s="669">
        <v>1.0665397260273972</v>
      </c>
      <c r="S48" s="198">
        <v>400124</v>
      </c>
      <c r="T48" s="10">
        <v>410084</v>
      </c>
    </row>
    <row r="49" spans="1:28" x14ac:dyDescent="0.25">
      <c r="A49" s="790"/>
      <c r="B49" s="222">
        <v>640</v>
      </c>
      <c r="C49" s="223" t="s">
        <v>166</v>
      </c>
      <c r="D49" s="224"/>
      <c r="E49" s="224"/>
      <c r="F49" s="224"/>
      <c r="G49" s="224"/>
      <c r="H49" s="224">
        <v>307476</v>
      </c>
      <c r="I49" s="225">
        <v>234550</v>
      </c>
      <c r="J49" s="68">
        <v>150070</v>
      </c>
      <c r="K49" s="68">
        <v>167336</v>
      </c>
      <c r="L49" s="23">
        <v>148104</v>
      </c>
      <c r="M49" s="184">
        <v>157211</v>
      </c>
      <c r="N49" s="22">
        <v>183945</v>
      </c>
      <c r="O49" s="184">
        <v>167281</v>
      </c>
      <c r="P49" s="22">
        <v>263000</v>
      </c>
      <c r="Q49" s="22">
        <v>292287</v>
      </c>
      <c r="R49" s="667">
        <v>1.1113574144486693</v>
      </c>
      <c r="S49" s="645">
        <v>303124</v>
      </c>
      <c r="T49" s="646">
        <v>313084</v>
      </c>
    </row>
    <row r="50" spans="1:28" ht="15" hidden="1" customHeight="1" x14ac:dyDescent="0.25">
      <c r="A50" s="791"/>
      <c r="B50" s="222">
        <v>640</v>
      </c>
      <c r="C50" s="226" t="s">
        <v>167</v>
      </c>
      <c r="D50" s="227"/>
      <c r="E50" s="227"/>
      <c r="F50" s="227"/>
      <c r="G50" s="227"/>
      <c r="H50" s="227"/>
      <c r="I50" s="228"/>
      <c r="J50" s="84"/>
      <c r="K50" s="84"/>
      <c r="L50" s="54"/>
      <c r="M50" s="229"/>
      <c r="N50" s="53"/>
      <c r="O50" s="229">
        <v>28183</v>
      </c>
      <c r="P50" s="53">
        <v>0</v>
      </c>
      <c r="Q50" s="53">
        <v>0</v>
      </c>
      <c r="R50" s="667">
        <v>0</v>
      </c>
      <c r="S50" s="645"/>
      <c r="T50" s="646"/>
    </row>
    <row r="51" spans="1:28" x14ac:dyDescent="0.25">
      <c r="A51" s="791"/>
      <c r="B51" s="222">
        <v>630</v>
      </c>
      <c r="C51" s="226" t="s">
        <v>168</v>
      </c>
      <c r="D51" s="227"/>
      <c r="E51" s="227"/>
      <c r="F51" s="227"/>
      <c r="G51" s="227"/>
      <c r="H51" s="227">
        <v>9596</v>
      </c>
      <c r="I51" s="228">
        <v>3094</v>
      </c>
      <c r="J51" s="70">
        <v>2060</v>
      </c>
      <c r="K51" s="70">
        <v>1011</v>
      </c>
      <c r="L51" s="54">
        <v>1770</v>
      </c>
      <c r="M51" s="229">
        <v>1790</v>
      </c>
      <c r="N51" s="53">
        <v>1340</v>
      </c>
      <c r="O51" s="229">
        <v>3846.12</v>
      </c>
      <c r="P51" s="53">
        <v>2000</v>
      </c>
      <c r="Q51" s="53">
        <v>2000</v>
      </c>
      <c r="R51" s="649">
        <v>1</v>
      </c>
      <c r="S51" s="647">
        <v>2000</v>
      </c>
      <c r="T51" s="648">
        <v>2000</v>
      </c>
    </row>
    <row r="52" spans="1:28" x14ac:dyDescent="0.25">
      <c r="A52" s="791"/>
      <c r="B52" s="222">
        <v>630</v>
      </c>
      <c r="C52" s="226" t="s">
        <v>169</v>
      </c>
      <c r="D52" s="227"/>
      <c r="E52" s="227"/>
      <c r="F52" s="227"/>
      <c r="G52" s="227"/>
      <c r="H52" s="227"/>
      <c r="I52" s="228"/>
      <c r="J52" s="70"/>
      <c r="K52" s="70"/>
      <c r="L52" s="54"/>
      <c r="M52" s="229"/>
      <c r="N52" s="53">
        <v>0</v>
      </c>
      <c r="O52" s="229"/>
      <c r="P52" s="53">
        <v>30000</v>
      </c>
      <c r="Q52" s="53">
        <v>30000</v>
      </c>
      <c r="R52" s="649">
        <v>1</v>
      </c>
      <c r="S52" s="647">
        <v>30000</v>
      </c>
      <c r="T52" s="648">
        <v>30000</v>
      </c>
    </row>
    <row r="53" spans="1:28" ht="15.75" thickBot="1" x14ac:dyDescent="0.3">
      <c r="A53" s="792"/>
      <c r="B53" s="201">
        <v>640</v>
      </c>
      <c r="C53" s="230" t="s">
        <v>170</v>
      </c>
      <c r="D53" s="231"/>
      <c r="E53" s="231"/>
      <c r="F53" s="231"/>
      <c r="G53" s="231"/>
      <c r="H53" s="231">
        <v>49953</v>
      </c>
      <c r="I53" s="232">
        <v>56989</v>
      </c>
      <c r="J53" s="91">
        <v>64830</v>
      </c>
      <c r="K53" s="91">
        <v>68252</v>
      </c>
      <c r="L53" s="117">
        <v>67113.179999999993</v>
      </c>
      <c r="M53" s="127">
        <v>67496.02</v>
      </c>
      <c r="N53" s="128">
        <v>64225.29</v>
      </c>
      <c r="O53" s="127">
        <v>64382.33</v>
      </c>
      <c r="P53" s="128">
        <v>70000</v>
      </c>
      <c r="Q53" s="128">
        <v>65000</v>
      </c>
      <c r="R53" s="651">
        <v>0.9285714285714286</v>
      </c>
      <c r="S53" s="659">
        <v>65000</v>
      </c>
      <c r="T53" s="653">
        <v>65000</v>
      </c>
    </row>
    <row r="54" spans="1:28" ht="15.75" thickBot="1" x14ac:dyDescent="0.3">
      <c r="A54" s="233" t="s">
        <v>171</v>
      </c>
      <c r="B54" s="795" t="s">
        <v>172</v>
      </c>
      <c r="C54" s="764"/>
      <c r="D54" s="234">
        <v>33426</v>
      </c>
      <c r="E54" s="234">
        <v>39800</v>
      </c>
      <c r="F54" s="234">
        <v>42953</v>
      </c>
      <c r="G54" s="234">
        <v>66506</v>
      </c>
      <c r="H54" s="234">
        <v>76065</v>
      </c>
      <c r="I54" s="120">
        <f>SUM(I59:I66)+I55</f>
        <v>59613</v>
      </c>
      <c r="J54" s="120">
        <f>SUM(J59:J66)+J55</f>
        <v>58168</v>
      </c>
      <c r="K54" s="120">
        <f>SUM(K59:K66)+K55</f>
        <v>57293</v>
      </c>
      <c r="L54" s="120">
        <f t="shared" ref="L54:O54" si="11">SUM(L59:L67)+L55</f>
        <v>53359.31</v>
      </c>
      <c r="M54" s="121">
        <f t="shared" si="11"/>
        <v>49261.270000000004</v>
      </c>
      <c r="N54" s="122">
        <f t="shared" si="11"/>
        <v>69492.78</v>
      </c>
      <c r="O54" s="504">
        <f t="shared" si="11"/>
        <v>86003.890000000014</v>
      </c>
      <c r="P54" s="122">
        <v>90392</v>
      </c>
      <c r="Q54" s="122">
        <v>94804</v>
      </c>
      <c r="R54" s="669">
        <v>1.0488096291707232</v>
      </c>
      <c r="S54" s="198">
        <v>94169</v>
      </c>
      <c r="T54" s="10">
        <v>94750</v>
      </c>
    </row>
    <row r="55" spans="1:28" ht="15.75" thickBot="1" x14ac:dyDescent="0.3">
      <c r="A55" s="785"/>
      <c r="B55" s="793" t="s">
        <v>173</v>
      </c>
      <c r="C55" s="794"/>
      <c r="D55" s="235">
        <v>0</v>
      </c>
      <c r="E55" s="235">
        <v>13477</v>
      </c>
      <c r="F55" s="235">
        <v>15800</v>
      </c>
      <c r="G55" s="235">
        <v>26596</v>
      </c>
      <c r="H55" s="235">
        <v>25323</v>
      </c>
      <c r="I55" s="14">
        <f t="shared" ref="I55:M55" si="12">SUM(I56:I58)</f>
        <v>25388</v>
      </c>
      <c r="J55" s="14">
        <f t="shared" si="12"/>
        <v>23577</v>
      </c>
      <c r="K55" s="14">
        <f t="shared" si="12"/>
        <v>25508</v>
      </c>
      <c r="L55" s="14">
        <f>SUM(L56:L58)</f>
        <v>26966.809999999998</v>
      </c>
      <c r="M55" s="236">
        <f t="shared" si="12"/>
        <v>26493.65</v>
      </c>
      <c r="N55" s="17">
        <f>SUM(N56:N58)</f>
        <v>11116.460000000001</v>
      </c>
      <c r="O55" s="16">
        <f>SUM(O56:O58)</f>
        <v>18582.04</v>
      </c>
      <c r="P55" s="17">
        <v>22786</v>
      </c>
      <c r="Q55" s="17">
        <v>26304</v>
      </c>
      <c r="R55" s="669">
        <v>1.15439304836303</v>
      </c>
      <c r="S55" s="656">
        <v>26869</v>
      </c>
      <c r="T55" s="657">
        <v>27450</v>
      </c>
    </row>
    <row r="56" spans="1:28" x14ac:dyDescent="0.25">
      <c r="A56" s="786"/>
      <c r="B56" s="237">
        <v>610</v>
      </c>
      <c r="C56" s="52" t="s">
        <v>130</v>
      </c>
      <c r="D56" s="136"/>
      <c r="E56" s="136"/>
      <c r="F56" s="136"/>
      <c r="G56" s="136"/>
      <c r="H56" s="136">
        <v>16865</v>
      </c>
      <c r="I56" s="52">
        <v>17260</v>
      </c>
      <c r="J56" s="68">
        <v>15432</v>
      </c>
      <c r="K56" s="68">
        <v>15427</v>
      </c>
      <c r="L56" s="55">
        <v>14767.98</v>
      </c>
      <c r="M56" s="229">
        <v>15800.44</v>
      </c>
      <c r="N56" s="53">
        <v>9158.7800000000007</v>
      </c>
      <c r="O56" s="229">
        <v>10007.84</v>
      </c>
      <c r="P56" s="53">
        <v>11141</v>
      </c>
      <c r="Q56" s="55">
        <v>13720</v>
      </c>
      <c r="R56" s="667">
        <v>1.2314872991652455</v>
      </c>
      <c r="S56" s="645">
        <v>14132</v>
      </c>
      <c r="T56" s="646">
        <v>14556</v>
      </c>
      <c r="W56" s="171"/>
      <c r="X56" s="171"/>
      <c r="AB56" s="171">
        <f>X56-Z56</f>
        <v>0</v>
      </c>
    </row>
    <row r="57" spans="1:28" x14ac:dyDescent="0.25">
      <c r="A57" s="786"/>
      <c r="B57" s="237">
        <v>620</v>
      </c>
      <c r="C57" s="52" t="s">
        <v>131</v>
      </c>
      <c r="D57" s="136"/>
      <c r="E57" s="136"/>
      <c r="F57" s="136"/>
      <c r="G57" s="136"/>
      <c r="H57" s="136">
        <v>6017</v>
      </c>
      <c r="I57" s="52">
        <v>6225</v>
      </c>
      <c r="J57" s="70">
        <v>5547</v>
      </c>
      <c r="K57" s="70">
        <v>5746</v>
      </c>
      <c r="L57" s="55">
        <v>5836.68</v>
      </c>
      <c r="M57" s="229">
        <v>5402.44</v>
      </c>
      <c r="N57" s="53">
        <v>1957.68</v>
      </c>
      <c r="O57" s="229">
        <v>3763.52</v>
      </c>
      <c r="P57" s="53">
        <v>4145</v>
      </c>
      <c r="Q57" s="55">
        <v>5084</v>
      </c>
      <c r="R57" s="649">
        <v>1.2265379975874549</v>
      </c>
      <c r="S57" s="647">
        <v>5237</v>
      </c>
      <c r="T57" s="648">
        <v>5394</v>
      </c>
    </row>
    <row r="58" spans="1:28" ht="15.75" thickBot="1" x14ac:dyDescent="0.3">
      <c r="A58" s="786"/>
      <c r="B58" s="238">
        <v>630</v>
      </c>
      <c r="C58" s="125" t="s">
        <v>132</v>
      </c>
      <c r="D58" s="239"/>
      <c r="E58" s="239"/>
      <c r="F58" s="239"/>
      <c r="G58" s="239"/>
      <c r="H58" s="239">
        <v>2441</v>
      </c>
      <c r="I58" s="125">
        <v>1903</v>
      </c>
      <c r="J58" s="91">
        <v>2598</v>
      </c>
      <c r="K58" s="91">
        <v>4335</v>
      </c>
      <c r="L58" s="118">
        <v>6362.15</v>
      </c>
      <c r="M58" s="127">
        <v>5290.77</v>
      </c>
      <c r="N58" s="128"/>
      <c r="O58" s="127">
        <v>4810.68</v>
      </c>
      <c r="P58" s="128">
        <v>7500</v>
      </c>
      <c r="Q58" s="38">
        <v>7500</v>
      </c>
      <c r="R58" s="691">
        <v>1</v>
      </c>
      <c r="S58" s="664">
        <v>7500</v>
      </c>
      <c r="T58" s="665">
        <v>7500</v>
      </c>
    </row>
    <row r="59" spans="1:28" x14ac:dyDescent="0.25">
      <c r="A59" s="786"/>
      <c r="B59" s="237">
        <v>600</v>
      </c>
      <c r="C59" s="52" t="s">
        <v>174</v>
      </c>
      <c r="D59" s="136"/>
      <c r="E59" s="136"/>
      <c r="F59" s="136"/>
      <c r="G59" s="136"/>
      <c r="H59" s="136"/>
      <c r="I59" s="52">
        <v>9190</v>
      </c>
      <c r="J59" s="136">
        <v>6912</v>
      </c>
      <c r="K59" s="136">
        <v>9446</v>
      </c>
      <c r="L59" s="136">
        <v>4778.18</v>
      </c>
      <c r="M59" s="183">
        <v>8683.39</v>
      </c>
      <c r="N59" s="53">
        <v>34595.32</v>
      </c>
      <c r="O59" s="229">
        <v>40079.160000000003</v>
      </c>
      <c r="P59" s="53">
        <v>27000</v>
      </c>
      <c r="Q59" s="55">
        <v>21000</v>
      </c>
      <c r="R59" s="667">
        <v>0.77777777777777779</v>
      </c>
      <c r="S59" s="645">
        <v>13000</v>
      </c>
      <c r="T59" s="646">
        <v>13000</v>
      </c>
    </row>
    <row r="60" spans="1:28" x14ac:dyDescent="0.25">
      <c r="A60" s="786"/>
      <c r="B60" s="237">
        <v>600</v>
      </c>
      <c r="C60" s="52" t="s">
        <v>465</v>
      </c>
      <c r="D60" s="136"/>
      <c r="E60" s="136"/>
      <c r="F60" s="136"/>
      <c r="G60" s="136"/>
      <c r="H60" s="136"/>
      <c r="I60" s="52">
        <v>2000</v>
      </c>
      <c r="J60" s="136"/>
      <c r="K60" s="136"/>
      <c r="L60" s="136"/>
      <c r="M60" s="240"/>
      <c r="N60" s="53">
        <v>0</v>
      </c>
      <c r="O60" s="229"/>
      <c r="P60" s="53"/>
      <c r="Q60" s="31">
        <v>16000</v>
      </c>
      <c r="R60" s="649">
        <v>0</v>
      </c>
      <c r="S60" s="647">
        <v>16000</v>
      </c>
      <c r="T60" s="648">
        <v>16000</v>
      </c>
    </row>
    <row r="61" spans="1:28" x14ac:dyDescent="0.25">
      <c r="A61" s="786"/>
      <c r="B61" s="237">
        <v>600</v>
      </c>
      <c r="C61" s="27" t="s">
        <v>175</v>
      </c>
      <c r="D61" s="28"/>
      <c r="E61" s="28"/>
      <c r="F61" s="28"/>
      <c r="G61" s="28"/>
      <c r="H61" s="28"/>
      <c r="I61" s="27">
        <v>10000</v>
      </c>
      <c r="J61" s="28">
        <v>1500</v>
      </c>
      <c r="K61" s="28">
        <v>370</v>
      </c>
      <c r="L61" s="28">
        <v>592.20000000000005</v>
      </c>
      <c r="M61" s="187">
        <v>1220</v>
      </c>
      <c r="N61" s="29">
        <v>0</v>
      </c>
      <c r="O61" s="138"/>
      <c r="P61" s="29">
        <v>4000</v>
      </c>
      <c r="Q61" s="31">
        <v>4000</v>
      </c>
      <c r="R61" s="649">
        <v>1</v>
      </c>
      <c r="S61" s="647"/>
      <c r="T61" s="648"/>
    </row>
    <row r="62" spans="1:28" x14ac:dyDescent="0.25">
      <c r="A62" s="786"/>
      <c r="B62" s="237">
        <v>600</v>
      </c>
      <c r="C62" s="27" t="s">
        <v>176</v>
      </c>
      <c r="D62" s="28"/>
      <c r="E62" s="28"/>
      <c r="F62" s="28"/>
      <c r="G62" s="28"/>
      <c r="H62" s="28"/>
      <c r="I62" s="27">
        <v>1871</v>
      </c>
      <c r="J62" s="28">
        <v>2416</v>
      </c>
      <c r="K62" s="28">
        <v>4274</v>
      </c>
      <c r="L62" s="28">
        <v>2000</v>
      </c>
      <c r="M62" s="187">
        <v>3500</v>
      </c>
      <c r="N62" s="29"/>
      <c r="O62" s="138">
        <v>3571.7</v>
      </c>
      <c r="P62" s="29">
        <v>4650</v>
      </c>
      <c r="Q62" s="31"/>
      <c r="R62" s="649">
        <v>0</v>
      </c>
      <c r="S62" s="647">
        <v>7000</v>
      </c>
      <c r="T62" s="648">
        <v>7000</v>
      </c>
    </row>
    <row r="63" spans="1:28" x14ac:dyDescent="0.25">
      <c r="A63" s="786"/>
      <c r="B63" s="237">
        <v>600</v>
      </c>
      <c r="C63" s="27" t="s">
        <v>177</v>
      </c>
      <c r="D63" s="28"/>
      <c r="E63" s="28"/>
      <c r="F63" s="28"/>
      <c r="G63" s="28"/>
      <c r="H63" s="28"/>
      <c r="I63" s="27">
        <v>3240</v>
      </c>
      <c r="J63" s="28">
        <v>832</v>
      </c>
      <c r="K63" s="28">
        <v>1493</v>
      </c>
      <c r="L63" s="28">
        <v>1232</v>
      </c>
      <c r="M63" s="187">
        <v>1000</v>
      </c>
      <c r="N63" s="29"/>
      <c r="O63" s="138"/>
      <c r="P63" s="29">
        <v>1000</v>
      </c>
      <c r="Q63" s="31">
        <v>1000</v>
      </c>
      <c r="R63" s="649">
        <v>1</v>
      </c>
      <c r="S63" s="647">
        <v>5000</v>
      </c>
      <c r="T63" s="648">
        <v>5000</v>
      </c>
    </row>
    <row r="64" spans="1:28" ht="15.75" thickBot="1" x14ac:dyDescent="0.3">
      <c r="A64" s="786"/>
      <c r="B64" s="237">
        <v>600</v>
      </c>
      <c r="C64" s="27" t="s">
        <v>178</v>
      </c>
      <c r="D64" s="28"/>
      <c r="E64" s="28"/>
      <c r="F64" s="28"/>
      <c r="G64" s="28"/>
      <c r="H64" s="28"/>
      <c r="I64" s="27">
        <v>7924</v>
      </c>
      <c r="J64" s="28">
        <v>11969</v>
      </c>
      <c r="K64" s="28">
        <v>11202</v>
      </c>
      <c r="L64" s="28">
        <v>15790.12</v>
      </c>
      <c r="M64" s="187">
        <v>6364.23</v>
      </c>
      <c r="N64" s="29">
        <v>23781</v>
      </c>
      <c r="O64" s="138">
        <v>23770.99</v>
      </c>
      <c r="P64" s="29">
        <v>30956</v>
      </c>
      <c r="Q64" s="31">
        <v>26500</v>
      </c>
      <c r="R64" s="649">
        <v>0.85605375371495029</v>
      </c>
      <c r="S64" s="647">
        <v>26300</v>
      </c>
      <c r="T64" s="648">
        <v>26300</v>
      </c>
    </row>
    <row r="65" spans="1:21" ht="15.75" hidden="1" customHeight="1" thickBot="1" x14ac:dyDescent="0.3">
      <c r="A65" s="786"/>
      <c r="B65" s="237">
        <v>600</v>
      </c>
      <c r="C65" s="27" t="s">
        <v>179</v>
      </c>
      <c r="D65" s="28"/>
      <c r="E65" s="28"/>
      <c r="F65" s="28"/>
      <c r="G65" s="28"/>
      <c r="H65" s="28"/>
      <c r="I65" s="27"/>
      <c r="J65" s="28">
        <v>4512</v>
      </c>
      <c r="K65" s="28">
        <v>5000</v>
      </c>
      <c r="L65" s="28"/>
      <c r="M65" s="241"/>
      <c r="N65" s="56">
        <v>0</v>
      </c>
      <c r="O65" s="191"/>
      <c r="P65" s="56"/>
      <c r="Q65" s="365"/>
      <c r="R65" s="649">
        <v>0</v>
      </c>
      <c r="S65" s="649"/>
      <c r="T65" s="650"/>
    </row>
    <row r="66" spans="1:21" ht="15.75" hidden="1" customHeight="1" thickBot="1" x14ac:dyDescent="0.3">
      <c r="A66" s="786"/>
      <c r="B66" s="237">
        <v>600</v>
      </c>
      <c r="C66" s="242" t="s">
        <v>180</v>
      </c>
      <c r="D66" s="28"/>
      <c r="E66" s="28"/>
      <c r="F66" s="28"/>
      <c r="G66" s="28"/>
      <c r="H66" s="28"/>
      <c r="I66" s="27"/>
      <c r="J66" s="28">
        <v>6450</v>
      </c>
      <c r="K66" s="136"/>
      <c r="L66" s="28"/>
      <c r="M66" s="28"/>
      <c r="N66" s="29">
        <v>0</v>
      </c>
      <c r="O66" s="138"/>
      <c r="P66" s="29"/>
      <c r="Q66" s="365"/>
      <c r="R66" s="649">
        <v>0</v>
      </c>
      <c r="S66" s="649"/>
      <c r="T66" s="650"/>
    </row>
    <row r="67" spans="1:21" ht="15.75" hidden="1" customHeight="1" thickBot="1" x14ac:dyDescent="0.3">
      <c r="A67" s="787"/>
      <c r="B67" s="243">
        <v>600</v>
      </c>
      <c r="C67" s="71" t="s">
        <v>181</v>
      </c>
      <c r="D67" s="210"/>
      <c r="E67" s="210"/>
      <c r="F67" s="210"/>
      <c r="G67" s="210"/>
      <c r="H67" s="210"/>
      <c r="I67" s="197"/>
      <c r="J67" s="197"/>
      <c r="K67" s="244"/>
      <c r="L67" s="244">
        <v>2000</v>
      </c>
      <c r="M67" s="35">
        <v>2000</v>
      </c>
      <c r="N67" s="36">
        <v>0</v>
      </c>
      <c r="O67" s="245"/>
      <c r="P67" s="36"/>
      <c r="Q67" s="666"/>
      <c r="R67" s="651">
        <v>0</v>
      </c>
      <c r="S67" s="651"/>
      <c r="T67" s="652"/>
    </row>
    <row r="68" spans="1:21" ht="15.75" thickBot="1" x14ac:dyDescent="0.3">
      <c r="A68" s="178" t="s">
        <v>182</v>
      </c>
      <c r="B68" s="760" t="s">
        <v>183</v>
      </c>
      <c r="C68" s="735"/>
      <c r="D68" s="179">
        <v>16132</v>
      </c>
      <c r="E68" s="179">
        <v>16995</v>
      </c>
      <c r="F68" s="179">
        <v>21045</v>
      </c>
      <c r="G68" s="179">
        <v>23225</v>
      </c>
      <c r="H68" s="179">
        <v>22830</v>
      </c>
      <c r="I68" s="246">
        <v>22296</v>
      </c>
      <c r="J68" s="246">
        <v>33352</v>
      </c>
      <c r="K68" s="103">
        <v>37492</v>
      </c>
      <c r="L68" s="104">
        <v>38137.74</v>
      </c>
      <c r="M68" s="247">
        <v>48253.93</v>
      </c>
      <c r="N68" s="105">
        <f>SUM(N69:N71)</f>
        <v>65222.28</v>
      </c>
      <c r="O68" s="247">
        <f>SUM(O69:O71)</f>
        <v>78515.91</v>
      </c>
      <c r="P68" s="105">
        <v>81304</v>
      </c>
      <c r="Q68" s="105">
        <v>114663</v>
      </c>
      <c r="R68" s="669">
        <v>1.4102996162550427</v>
      </c>
      <c r="S68" s="198">
        <v>118103</v>
      </c>
      <c r="T68" s="10">
        <v>121646</v>
      </c>
    </row>
    <row r="69" spans="1:21" x14ac:dyDescent="0.25">
      <c r="A69" s="785"/>
      <c r="B69" s="248" t="s">
        <v>184</v>
      </c>
      <c r="C69" s="20" t="s">
        <v>130</v>
      </c>
      <c r="D69" s="182"/>
      <c r="E69" s="182"/>
      <c r="F69" s="182"/>
      <c r="G69" s="182"/>
      <c r="H69" s="182"/>
      <c r="I69" s="20"/>
      <c r="J69" s="20"/>
      <c r="K69" s="21"/>
      <c r="L69" s="21"/>
      <c r="M69" s="53"/>
      <c r="N69" s="53">
        <v>65222.28</v>
      </c>
      <c r="O69" s="229">
        <v>54948.07</v>
      </c>
      <c r="P69" s="53">
        <v>59478</v>
      </c>
      <c r="Q69" s="53">
        <v>84220</v>
      </c>
      <c r="R69" s="667">
        <v>1.4159857426275262</v>
      </c>
      <c r="S69" s="645">
        <v>118103</v>
      </c>
      <c r="T69" s="646">
        <v>121646</v>
      </c>
    </row>
    <row r="70" spans="1:21" x14ac:dyDescent="0.25">
      <c r="A70" s="786"/>
      <c r="B70" s="249" t="s">
        <v>184</v>
      </c>
      <c r="C70" s="27" t="s">
        <v>131</v>
      </c>
      <c r="D70" s="186"/>
      <c r="E70" s="186"/>
      <c r="F70" s="186"/>
      <c r="G70" s="186"/>
      <c r="H70" s="186"/>
      <c r="I70" s="27"/>
      <c r="J70" s="27"/>
      <c r="K70" s="28"/>
      <c r="L70" s="28"/>
      <c r="M70" s="29"/>
      <c r="N70" s="29"/>
      <c r="O70" s="138">
        <v>17076.54</v>
      </c>
      <c r="P70" s="29">
        <v>21826</v>
      </c>
      <c r="Q70" s="29">
        <v>30443</v>
      </c>
      <c r="R70" s="649">
        <v>1.3948043617703656</v>
      </c>
      <c r="S70" s="647"/>
      <c r="T70" s="648"/>
    </row>
    <row r="71" spans="1:21" ht="15.75" thickBot="1" x14ac:dyDescent="0.3">
      <c r="A71" s="787"/>
      <c r="B71" s="250">
        <v>600</v>
      </c>
      <c r="C71" s="71" t="s">
        <v>132</v>
      </c>
      <c r="D71" s="220"/>
      <c r="E71" s="220"/>
      <c r="F71" s="220"/>
      <c r="G71" s="220"/>
      <c r="H71" s="220"/>
      <c r="I71" s="71"/>
      <c r="J71" s="71"/>
      <c r="K71" s="91"/>
      <c r="L71" s="91"/>
      <c r="M71" s="58"/>
      <c r="N71" s="58"/>
      <c r="O71" s="57">
        <v>6491.2999999999993</v>
      </c>
      <c r="P71" s="58"/>
      <c r="Q71" s="58">
        <v>0</v>
      </c>
      <c r="R71" s="651">
        <v>0</v>
      </c>
      <c r="S71" s="659"/>
      <c r="T71" s="653"/>
    </row>
    <row r="72" spans="1:21" ht="15.75" thickBot="1" x14ac:dyDescent="0.3">
      <c r="A72" s="233" t="s">
        <v>185</v>
      </c>
      <c r="B72" s="796" t="s">
        <v>186</v>
      </c>
      <c r="C72" s="797"/>
      <c r="D72" s="234">
        <v>1016763</v>
      </c>
      <c r="E72" s="234">
        <v>271062</v>
      </c>
      <c r="F72" s="234">
        <v>471453</v>
      </c>
      <c r="G72" s="234">
        <v>456862</v>
      </c>
      <c r="H72" s="120">
        <f t="shared" ref="H72:N72" si="13">SUM(H73:H76)</f>
        <v>440003</v>
      </c>
      <c r="I72" s="120">
        <f t="shared" si="13"/>
        <v>428961</v>
      </c>
      <c r="J72" s="120">
        <f t="shared" si="13"/>
        <v>454364</v>
      </c>
      <c r="K72" s="120">
        <f t="shared" si="13"/>
        <v>445324</v>
      </c>
      <c r="L72" s="121">
        <f>SUM(L73:L76)</f>
        <v>440667.17</v>
      </c>
      <c r="M72" s="104">
        <f t="shared" si="13"/>
        <v>406831.45</v>
      </c>
      <c r="N72" s="105">
        <f t="shared" si="13"/>
        <v>398077.16</v>
      </c>
      <c r="O72" s="247">
        <f>SUM(O73:O76)</f>
        <v>411260.17</v>
      </c>
      <c r="P72" s="105">
        <v>566127</v>
      </c>
      <c r="Q72" s="105">
        <v>587134</v>
      </c>
      <c r="R72" s="669">
        <v>1.037106514969256</v>
      </c>
      <c r="S72" s="198">
        <v>755312</v>
      </c>
      <c r="T72" s="10">
        <v>776003</v>
      </c>
    </row>
    <row r="73" spans="1:21" x14ac:dyDescent="0.25">
      <c r="A73" s="790"/>
      <c r="B73" s="181">
        <v>630</v>
      </c>
      <c r="C73" s="251" t="s">
        <v>103</v>
      </c>
      <c r="D73" s="252"/>
      <c r="E73" s="252"/>
      <c r="F73" s="252"/>
      <c r="G73" s="252"/>
      <c r="H73" s="224">
        <v>4585</v>
      </c>
      <c r="I73" s="253">
        <v>1644</v>
      </c>
      <c r="J73" s="251"/>
      <c r="K73" s="21"/>
      <c r="L73" s="183"/>
      <c r="M73" s="229"/>
      <c r="N73" s="53"/>
      <c r="O73" s="229"/>
      <c r="P73" s="53">
        <v>21227</v>
      </c>
      <c r="Q73" s="53"/>
      <c r="R73" s="667">
        <v>0</v>
      </c>
      <c r="S73" s="667"/>
      <c r="T73" s="668"/>
    </row>
    <row r="74" spans="1:21" x14ac:dyDescent="0.25">
      <c r="A74" s="791"/>
      <c r="B74" s="249" t="s">
        <v>187</v>
      </c>
      <c r="C74" s="254" t="s">
        <v>188</v>
      </c>
      <c r="D74" s="255"/>
      <c r="E74" s="255"/>
      <c r="F74" s="255"/>
      <c r="G74" s="255"/>
      <c r="H74" s="195">
        <v>7659</v>
      </c>
      <c r="I74" s="256">
        <v>5301</v>
      </c>
      <c r="J74" s="195">
        <v>3974</v>
      </c>
      <c r="K74" s="257">
        <v>3974</v>
      </c>
      <c r="L74" s="258">
        <v>3974.17</v>
      </c>
      <c r="M74" s="138">
        <v>4974.0200000000004</v>
      </c>
      <c r="N74" s="29">
        <v>3974.17</v>
      </c>
      <c r="O74" s="138">
        <v>3974.17</v>
      </c>
      <c r="P74" s="29">
        <v>3900</v>
      </c>
      <c r="Q74" s="29">
        <v>3900</v>
      </c>
      <c r="R74" s="649">
        <v>1</v>
      </c>
      <c r="S74" s="647">
        <v>4017</v>
      </c>
      <c r="T74" s="648">
        <v>4138</v>
      </c>
    </row>
    <row r="75" spans="1:21" x14ac:dyDescent="0.25">
      <c r="A75" s="791"/>
      <c r="B75" s="249" t="s">
        <v>187</v>
      </c>
      <c r="C75" s="254" t="s">
        <v>189</v>
      </c>
      <c r="D75" s="259"/>
      <c r="E75" s="259"/>
      <c r="F75" s="259"/>
      <c r="G75" s="259"/>
      <c r="H75" s="260"/>
      <c r="I75" s="261"/>
      <c r="J75" s="260"/>
      <c r="K75" s="262"/>
      <c r="L75" s="263"/>
      <c r="M75" s="191"/>
      <c r="N75" s="56"/>
      <c r="O75" s="191">
        <v>49000</v>
      </c>
      <c r="P75" s="56">
        <v>49000</v>
      </c>
      <c r="Q75" s="56">
        <v>0</v>
      </c>
      <c r="R75" s="649">
        <v>0</v>
      </c>
      <c r="S75" s="659">
        <v>49000</v>
      </c>
      <c r="T75" s="653">
        <v>48500</v>
      </c>
    </row>
    <row r="76" spans="1:21" ht="15.75" thickBot="1" x14ac:dyDescent="0.3">
      <c r="A76" s="792"/>
      <c r="B76" s="188">
        <v>640</v>
      </c>
      <c r="C76" s="264" t="s">
        <v>190</v>
      </c>
      <c r="D76" s="91"/>
      <c r="E76" s="91"/>
      <c r="F76" s="91"/>
      <c r="G76" s="91"/>
      <c r="H76" s="220">
        <v>427759</v>
      </c>
      <c r="I76" s="265">
        <v>422016</v>
      </c>
      <c r="J76" s="220">
        <v>450390</v>
      </c>
      <c r="K76" s="266">
        <v>441350</v>
      </c>
      <c r="L76" s="267">
        <v>436693</v>
      </c>
      <c r="M76" s="245">
        <v>401857.43</v>
      </c>
      <c r="N76" s="36">
        <v>394102.99</v>
      </c>
      <c r="O76" s="245">
        <v>358286</v>
      </c>
      <c r="P76" s="36">
        <v>492000</v>
      </c>
      <c r="Q76" s="36">
        <v>583234</v>
      </c>
      <c r="R76" s="651">
        <v>1.1854349593495934</v>
      </c>
      <c r="S76" s="659">
        <v>702295</v>
      </c>
      <c r="T76" s="653">
        <v>723365</v>
      </c>
      <c r="U76" s="171"/>
    </row>
    <row r="77" spans="1:21" ht="15.75" hidden="1" customHeight="1" thickBot="1" x14ac:dyDescent="0.3">
      <c r="A77" s="268" t="s">
        <v>191</v>
      </c>
      <c r="B77" s="798" t="s">
        <v>192</v>
      </c>
      <c r="C77" s="799"/>
      <c r="D77" s="269"/>
      <c r="E77" s="269"/>
      <c r="F77" s="269"/>
      <c r="G77" s="269"/>
      <c r="H77" s="269"/>
      <c r="I77" s="270">
        <v>0</v>
      </c>
      <c r="J77" s="270">
        <v>0</v>
      </c>
      <c r="K77" s="271">
        <f>K78</f>
        <v>0</v>
      </c>
      <c r="L77" s="272"/>
      <c r="M77" s="271">
        <f>M78</f>
        <v>0</v>
      </c>
      <c r="N77" s="273"/>
      <c r="O77" s="273"/>
      <c r="P77" s="273"/>
      <c r="Q77" s="273">
        <v>0</v>
      </c>
      <c r="R77" s="669">
        <v>0</v>
      </c>
      <c r="S77" s="669"/>
      <c r="T77" s="670"/>
    </row>
    <row r="78" spans="1:21" ht="15.75" hidden="1" customHeight="1" thickBot="1" x14ac:dyDescent="0.3">
      <c r="A78" s="683"/>
      <c r="B78" s="238">
        <v>630</v>
      </c>
      <c r="C78" s="274" t="s">
        <v>193</v>
      </c>
      <c r="D78" s="275"/>
      <c r="E78" s="275"/>
      <c r="F78" s="275"/>
      <c r="G78" s="275"/>
      <c r="H78" s="275"/>
      <c r="I78" s="276" t="s">
        <v>194</v>
      </c>
      <c r="J78" s="276" t="s">
        <v>194</v>
      </c>
      <c r="K78" s="239"/>
      <c r="L78" s="127"/>
      <c r="M78" s="128"/>
      <c r="N78" s="128"/>
      <c r="O78" s="128"/>
      <c r="P78" s="128"/>
      <c r="Q78" s="128"/>
      <c r="R78" s="671">
        <v>0</v>
      </c>
      <c r="S78" s="671"/>
      <c r="T78" s="672"/>
    </row>
    <row r="79" spans="1:21" ht="15.75" thickBot="1" x14ac:dyDescent="0.3">
      <c r="A79" s="233" t="s">
        <v>195</v>
      </c>
      <c r="B79" s="796" t="s">
        <v>196</v>
      </c>
      <c r="C79" s="797"/>
      <c r="D79" s="234">
        <v>11817</v>
      </c>
      <c r="E79" s="234">
        <v>11784</v>
      </c>
      <c r="F79" s="234">
        <v>12315</v>
      </c>
      <c r="G79" s="234">
        <v>20259</v>
      </c>
      <c r="H79" s="120">
        <f t="shared" ref="H79:M79" si="14">SUM(H80:H83)</f>
        <v>14522</v>
      </c>
      <c r="I79" s="120">
        <f t="shared" si="14"/>
        <v>159820</v>
      </c>
      <c r="J79" s="120">
        <f t="shared" si="14"/>
        <v>64721</v>
      </c>
      <c r="K79" s="120">
        <f t="shared" si="14"/>
        <v>10450</v>
      </c>
      <c r="L79" s="121">
        <f t="shared" si="14"/>
        <v>10682.39</v>
      </c>
      <c r="M79" s="121">
        <f t="shared" si="14"/>
        <v>9819.23</v>
      </c>
      <c r="N79" s="122">
        <f>SUM(N80:N83)</f>
        <v>9873.75</v>
      </c>
      <c r="O79" s="504">
        <f>SUM(O80:O83)</f>
        <v>11427.249999999998</v>
      </c>
      <c r="P79" s="122">
        <v>14163</v>
      </c>
      <c r="Q79" s="122">
        <v>14623</v>
      </c>
      <c r="R79" s="669">
        <v>1.0324789945632988</v>
      </c>
      <c r="S79" s="198">
        <v>15032</v>
      </c>
      <c r="T79" s="10">
        <v>15453</v>
      </c>
    </row>
    <row r="80" spans="1:21" x14ac:dyDescent="0.25">
      <c r="A80" s="785"/>
      <c r="B80" s="199">
        <v>610</v>
      </c>
      <c r="C80" s="67" t="s">
        <v>130</v>
      </c>
      <c r="D80" s="208"/>
      <c r="E80" s="208">
        <v>7435</v>
      </c>
      <c r="F80" s="208">
        <v>7170</v>
      </c>
      <c r="G80" s="208">
        <v>13170</v>
      </c>
      <c r="H80" s="208">
        <v>9057</v>
      </c>
      <c r="I80" s="67">
        <v>7158</v>
      </c>
      <c r="J80" s="68">
        <v>7062</v>
      </c>
      <c r="K80" s="68">
        <v>6902</v>
      </c>
      <c r="L80" s="151">
        <v>7013.99</v>
      </c>
      <c r="M80" s="151">
        <v>6670.5</v>
      </c>
      <c r="N80" s="24">
        <v>6756.74</v>
      </c>
      <c r="O80" s="23">
        <v>6231.04</v>
      </c>
      <c r="P80" s="24">
        <v>9626</v>
      </c>
      <c r="Q80" s="24">
        <v>9935</v>
      </c>
      <c r="R80" s="667">
        <v>1.0321005609806773</v>
      </c>
      <c r="S80" s="645">
        <v>10233</v>
      </c>
      <c r="T80" s="646">
        <v>10540</v>
      </c>
    </row>
    <row r="81" spans="1:20" x14ac:dyDescent="0.25">
      <c r="A81" s="786"/>
      <c r="B81" s="200">
        <v>620</v>
      </c>
      <c r="C81" s="69" t="s">
        <v>131</v>
      </c>
      <c r="D81" s="209"/>
      <c r="E81" s="209">
        <v>2722</v>
      </c>
      <c r="F81" s="209">
        <v>2589</v>
      </c>
      <c r="G81" s="209">
        <v>4447</v>
      </c>
      <c r="H81" s="209">
        <v>3981</v>
      </c>
      <c r="I81" s="69">
        <v>2874</v>
      </c>
      <c r="J81" s="70">
        <v>2706</v>
      </c>
      <c r="K81" s="70">
        <v>2594</v>
      </c>
      <c r="L81" s="152">
        <v>2904.51</v>
      </c>
      <c r="M81" s="152">
        <v>2212.12</v>
      </c>
      <c r="N81" s="31">
        <v>2382.5100000000002</v>
      </c>
      <c r="O81" s="30">
        <v>2182.2399999999998</v>
      </c>
      <c r="P81" s="31">
        <v>3537</v>
      </c>
      <c r="Q81" s="31">
        <v>3688</v>
      </c>
      <c r="R81" s="649">
        <v>1.0426915465083404</v>
      </c>
      <c r="S81" s="647">
        <v>3799</v>
      </c>
      <c r="T81" s="648">
        <v>3913</v>
      </c>
    </row>
    <row r="82" spans="1:20" x14ac:dyDescent="0.25">
      <c r="A82" s="786"/>
      <c r="B82" s="200">
        <v>630</v>
      </c>
      <c r="C82" s="69" t="s">
        <v>132</v>
      </c>
      <c r="D82" s="209"/>
      <c r="E82" s="209">
        <v>1627</v>
      </c>
      <c r="F82" s="209">
        <v>2556</v>
      </c>
      <c r="G82" s="209">
        <v>2642</v>
      </c>
      <c r="H82" s="209">
        <v>1484</v>
      </c>
      <c r="I82" s="69">
        <v>1204</v>
      </c>
      <c r="J82" s="70">
        <v>1574</v>
      </c>
      <c r="K82" s="70">
        <v>954</v>
      </c>
      <c r="L82" s="152">
        <v>763.89</v>
      </c>
      <c r="M82" s="152">
        <v>936.61</v>
      </c>
      <c r="N82" s="31">
        <v>734.5</v>
      </c>
      <c r="O82" s="30">
        <v>3013.97</v>
      </c>
      <c r="P82" s="31">
        <v>1000</v>
      </c>
      <c r="Q82" s="31">
        <v>1000</v>
      </c>
      <c r="R82" s="649">
        <v>1</v>
      </c>
      <c r="S82" s="647">
        <v>1000</v>
      </c>
      <c r="T82" s="648">
        <v>1000</v>
      </c>
    </row>
    <row r="83" spans="1:20" ht="15.75" thickBot="1" x14ac:dyDescent="0.3">
      <c r="A83" s="787"/>
      <c r="B83" s="250">
        <v>600</v>
      </c>
      <c r="C83" s="277" t="s">
        <v>197</v>
      </c>
      <c r="D83" s="278"/>
      <c r="E83" s="278"/>
      <c r="F83" s="278"/>
      <c r="G83" s="278"/>
      <c r="H83" s="278"/>
      <c r="I83" s="277">
        <v>148584</v>
      </c>
      <c r="J83" s="279">
        <v>53379</v>
      </c>
      <c r="K83" s="91"/>
      <c r="L83" s="221"/>
      <c r="M83" s="91"/>
      <c r="N83" s="38"/>
      <c r="O83" s="38"/>
      <c r="P83" s="38"/>
      <c r="Q83" s="38"/>
      <c r="R83" s="651">
        <v>0</v>
      </c>
      <c r="S83" s="651"/>
      <c r="T83" s="652"/>
    </row>
    <row r="84" spans="1:20" ht="15.75" thickBot="1" x14ac:dyDescent="0.3">
      <c r="A84" s="178" t="s">
        <v>198</v>
      </c>
      <c r="B84" s="800" t="s">
        <v>199</v>
      </c>
      <c r="C84" s="801"/>
      <c r="D84" s="179">
        <v>11518</v>
      </c>
      <c r="E84" s="179">
        <v>13012</v>
      </c>
      <c r="F84" s="179">
        <v>13643</v>
      </c>
      <c r="G84" s="179">
        <v>15109</v>
      </c>
      <c r="H84" s="179">
        <v>14271</v>
      </c>
      <c r="I84" s="103">
        <f t="shared" ref="I84:L84" si="15">SUM(I85:I87)</f>
        <v>14580</v>
      </c>
      <c r="J84" s="103">
        <f t="shared" si="15"/>
        <v>13755</v>
      </c>
      <c r="K84" s="103">
        <f t="shared" si="15"/>
        <v>12987</v>
      </c>
      <c r="L84" s="104">
        <f t="shared" si="15"/>
        <v>12440.38</v>
      </c>
      <c r="M84" s="104">
        <f>SUM(M85:M88)</f>
        <v>12085.220000000001</v>
      </c>
      <c r="N84" s="105">
        <f>SUM(N85:N88)</f>
        <v>14820</v>
      </c>
      <c r="O84" s="247">
        <f>SUM(O85:O88)</f>
        <v>17802.890000000003</v>
      </c>
      <c r="P84" s="105">
        <v>21038</v>
      </c>
      <c r="Q84" s="105">
        <v>24387</v>
      </c>
      <c r="R84" s="669">
        <v>1.1591881357543492</v>
      </c>
      <c r="S84" s="198">
        <v>25088</v>
      </c>
      <c r="T84" s="10">
        <v>25811</v>
      </c>
    </row>
    <row r="85" spans="1:20" x14ac:dyDescent="0.25">
      <c r="A85" s="785"/>
      <c r="B85" s="199">
        <v>610</v>
      </c>
      <c r="C85" s="67" t="s">
        <v>130</v>
      </c>
      <c r="D85" s="208"/>
      <c r="E85" s="208">
        <v>8099</v>
      </c>
      <c r="F85" s="208">
        <v>8597</v>
      </c>
      <c r="G85" s="208">
        <v>9417</v>
      </c>
      <c r="H85" s="208">
        <v>9528</v>
      </c>
      <c r="I85" s="67">
        <v>9523</v>
      </c>
      <c r="J85" s="68">
        <v>8900</v>
      </c>
      <c r="K85" s="68">
        <v>8730</v>
      </c>
      <c r="L85" s="23">
        <v>8356.07</v>
      </c>
      <c r="M85" s="23">
        <v>8369.9699999999993</v>
      </c>
      <c r="N85" s="24">
        <v>10167.75</v>
      </c>
      <c r="O85" s="23">
        <v>12358.6</v>
      </c>
      <c r="P85" s="24">
        <v>14662</v>
      </c>
      <c r="Q85" s="24">
        <v>17145</v>
      </c>
      <c r="R85" s="667">
        <v>1.1693493384258629</v>
      </c>
      <c r="S85" s="645">
        <v>17659</v>
      </c>
      <c r="T85" s="646">
        <v>18189</v>
      </c>
    </row>
    <row r="86" spans="1:20" x14ac:dyDescent="0.25">
      <c r="A86" s="786"/>
      <c r="B86" s="200">
        <v>620</v>
      </c>
      <c r="C86" s="69" t="s">
        <v>131</v>
      </c>
      <c r="D86" s="209"/>
      <c r="E86" s="209">
        <v>2855</v>
      </c>
      <c r="F86" s="209">
        <v>3220</v>
      </c>
      <c r="G86" s="209">
        <v>3567</v>
      </c>
      <c r="H86" s="209">
        <v>3607</v>
      </c>
      <c r="I86" s="69">
        <v>3617</v>
      </c>
      <c r="J86" s="70">
        <v>3393</v>
      </c>
      <c r="K86" s="70">
        <v>3330</v>
      </c>
      <c r="L86" s="30">
        <v>3406.87</v>
      </c>
      <c r="M86" s="30">
        <v>2973.01</v>
      </c>
      <c r="N86" s="31">
        <v>3841.92</v>
      </c>
      <c r="O86" s="30">
        <v>4614.21</v>
      </c>
      <c r="P86" s="31">
        <v>5376</v>
      </c>
      <c r="Q86" s="31">
        <v>6242</v>
      </c>
      <c r="R86" s="649">
        <v>1.1610863095238095</v>
      </c>
      <c r="S86" s="647">
        <v>6429</v>
      </c>
      <c r="T86" s="648">
        <v>6622</v>
      </c>
    </row>
    <row r="87" spans="1:20" ht="15.75" thickBot="1" x14ac:dyDescent="0.3">
      <c r="A87" s="786"/>
      <c r="B87" s="280">
        <v>630</v>
      </c>
      <c r="C87" s="72" t="s">
        <v>132</v>
      </c>
      <c r="D87" s="220"/>
      <c r="E87" s="220">
        <v>2058</v>
      </c>
      <c r="F87" s="220">
        <v>1826</v>
      </c>
      <c r="G87" s="220">
        <v>2125</v>
      </c>
      <c r="H87" s="220">
        <v>1136</v>
      </c>
      <c r="I87" s="71">
        <v>1440</v>
      </c>
      <c r="J87" s="91">
        <v>1462</v>
      </c>
      <c r="K87" s="114">
        <v>927</v>
      </c>
      <c r="L87" s="152">
        <v>677.44</v>
      </c>
      <c r="M87" s="152">
        <v>629.37</v>
      </c>
      <c r="N87" s="31">
        <v>810.33</v>
      </c>
      <c r="O87" s="30">
        <v>830.08</v>
      </c>
      <c r="P87" s="31">
        <v>1000</v>
      </c>
      <c r="Q87" s="31">
        <v>1000</v>
      </c>
      <c r="R87" s="649">
        <v>1</v>
      </c>
      <c r="S87" s="647">
        <v>1000</v>
      </c>
      <c r="T87" s="648">
        <v>1000</v>
      </c>
    </row>
    <row r="88" spans="1:20" ht="15.75" hidden="1" customHeight="1" thickBot="1" x14ac:dyDescent="0.3">
      <c r="A88" s="787"/>
      <c r="B88" s="250">
        <v>640</v>
      </c>
      <c r="C88" s="71" t="s">
        <v>133</v>
      </c>
      <c r="D88" s="231"/>
      <c r="E88" s="231"/>
      <c r="F88" s="231"/>
      <c r="G88" s="231"/>
      <c r="H88" s="231"/>
      <c r="I88" s="214"/>
      <c r="J88" s="177"/>
      <c r="K88" s="210"/>
      <c r="L88" s="281"/>
      <c r="M88" s="281">
        <v>112.87</v>
      </c>
      <c r="N88" s="110"/>
      <c r="O88" s="110"/>
      <c r="P88" s="110"/>
      <c r="Q88" s="110"/>
      <c r="R88" s="671">
        <v>0</v>
      </c>
      <c r="S88" s="654"/>
      <c r="T88" s="655"/>
    </row>
    <row r="89" spans="1:20" ht="15.75" thickBot="1" x14ac:dyDescent="0.3">
      <c r="A89" s="233" t="s">
        <v>200</v>
      </c>
      <c r="B89" s="795" t="s">
        <v>201</v>
      </c>
      <c r="C89" s="764"/>
      <c r="D89" s="234">
        <v>0</v>
      </c>
      <c r="E89" s="234">
        <v>221337</v>
      </c>
      <c r="F89" s="234">
        <v>136394</v>
      </c>
      <c r="G89" s="234">
        <v>214824</v>
      </c>
      <c r="H89" s="234">
        <v>646088</v>
      </c>
      <c r="I89" s="103">
        <f>SUM(I95:I107)</f>
        <v>152165</v>
      </c>
      <c r="J89" s="103">
        <f>SUM(J95:J107)</f>
        <v>173492</v>
      </c>
      <c r="K89" s="103">
        <f>SUM(K95:K107)</f>
        <v>219663</v>
      </c>
      <c r="L89" s="104">
        <f t="shared" ref="L89:O89" si="16">SUM(L90:L107)</f>
        <v>485501.09</v>
      </c>
      <c r="M89" s="104">
        <f t="shared" si="16"/>
        <v>315963.52000000002</v>
      </c>
      <c r="N89" s="105">
        <f t="shared" si="16"/>
        <v>306308.77</v>
      </c>
      <c r="O89" s="247">
        <f t="shared" si="16"/>
        <v>235650.84</v>
      </c>
      <c r="P89" s="105">
        <v>275000</v>
      </c>
      <c r="Q89" s="105">
        <v>252323</v>
      </c>
      <c r="R89" s="669">
        <v>0.91753818181818181</v>
      </c>
      <c r="S89" s="198">
        <v>258139</v>
      </c>
      <c r="T89" s="10">
        <v>264130</v>
      </c>
    </row>
    <row r="90" spans="1:20" ht="15" hidden="1" customHeight="1" x14ac:dyDescent="0.25">
      <c r="A90" s="790"/>
      <c r="B90" s="199">
        <v>630</v>
      </c>
      <c r="C90" s="67" t="s">
        <v>202</v>
      </c>
      <c r="D90" s="282"/>
      <c r="E90" s="282"/>
      <c r="F90" s="282"/>
      <c r="G90" s="282"/>
      <c r="H90" s="282"/>
      <c r="I90" s="283"/>
      <c r="J90" s="283"/>
      <c r="K90" s="283"/>
      <c r="L90" s="184">
        <v>164829</v>
      </c>
      <c r="M90" s="184">
        <v>115488</v>
      </c>
      <c r="N90" s="22">
        <v>98750</v>
      </c>
      <c r="O90" s="184"/>
      <c r="P90" s="22"/>
      <c r="Q90" s="292"/>
      <c r="R90" s="667">
        <v>0</v>
      </c>
      <c r="S90" s="667"/>
      <c r="T90" s="668"/>
    </row>
    <row r="91" spans="1:20" ht="15" hidden="1" customHeight="1" x14ac:dyDescent="0.25">
      <c r="A91" s="791"/>
      <c r="B91" s="200"/>
      <c r="C91" s="72" t="s">
        <v>203</v>
      </c>
      <c r="D91" s="284"/>
      <c r="E91" s="284"/>
      <c r="F91" s="284"/>
      <c r="G91" s="284"/>
      <c r="H91" s="284"/>
      <c r="I91" s="285"/>
      <c r="J91" s="285"/>
      <c r="K91" s="285"/>
      <c r="L91" s="229">
        <v>9696.5400000000009</v>
      </c>
      <c r="M91" s="286"/>
      <c r="N91" s="287"/>
      <c r="O91" s="286"/>
      <c r="P91" s="287"/>
      <c r="Q91" s="287"/>
      <c r="R91" s="649">
        <v>0</v>
      </c>
      <c r="S91" s="649"/>
      <c r="T91" s="650"/>
    </row>
    <row r="92" spans="1:20" ht="15" hidden="1" customHeight="1" x14ac:dyDescent="0.25">
      <c r="A92" s="791"/>
      <c r="B92" s="200"/>
      <c r="C92" s="72" t="s">
        <v>204</v>
      </c>
      <c r="D92" s="284"/>
      <c r="E92" s="284"/>
      <c r="F92" s="284"/>
      <c r="G92" s="284"/>
      <c r="H92" s="284"/>
      <c r="I92" s="285"/>
      <c r="J92" s="285"/>
      <c r="K92" s="285"/>
      <c r="L92" s="229">
        <v>9955.2999999999993</v>
      </c>
      <c r="M92" s="286"/>
      <c r="N92" s="287"/>
      <c r="O92" s="286"/>
      <c r="P92" s="287"/>
      <c r="Q92" s="287"/>
      <c r="R92" s="649">
        <v>0</v>
      </c>
      <c r="S92" s="649"/>
      <c r="T92" s="650"/>
    </row>
    <row r="93" spans="1:20" ht="15" hidden="1" customHeight="1" x14ac:dyDescent="0.25">
      <c r="A93" s="791"/>
      <c r="B93" s="200"/>
      <c r="C93" s="72" t="s">
        <v>205</v>
      </c>
      <c r="D93" s="284"/>
      <c r="E93" s="284"/>
      <c r="F93" s="284"/>
      <c r="G93" s="284"/>
      <c r="H93" s="284"/>
      <c r="I93" s="285"/>
      <c r="J93" s="285"/>
      <c r="K93" s="285"/>
      <c r="L93" s="229">
        <v>11550</v>
      </c>
      <c r="M93" s="286"/>
      <c r="N93" s="287"/>
      <c r="O93" s="286"/>
      <c r="P93" s="287"/>
      <c r="Q93" s="287"/>
      <c r="R93" s="649">
        <v>0</v>
      </c>
      <c r="S93" s="649"/>
      <c r="T93" s="650"/>
    </row>
    <row r="94" spans="1:20" ht="15" hidden="1" customHeight="1" x14ac:dyDescent="0.25">
      <c r="A94" s="791"/>
      <c r="B94" s="200"/>
      <c r="C94" s="69" t="s">
        <v>206</v>
      </c>
      <c r="D94" s="284"/>
      <c r="E94" s="284"/>
      <c r="F94" s="284"/>
      <c r="G94" s="284"/>
      <c r="H94" s="284"/>
      <c r="I94" s="285"/>
      <c r="J94" s="285"/>
      <c r="K94" s="285"/>
      <c r="L94" s="229">
        <v>11848</v>
      </c>
      <c r="M94" s="286"/>
      <c r="N94" s="287"/>
      <c r="O94" s="286"/>
      <c r="P94" s="287"/>
      <c r="Q94" s="287"/>
      <c r="R94" s="649">
        <v>0</v>
      </c>
      <c r="S94" s="649"/>
      <c r="T94" s="650"/>
    </row>
    <row r="95" spans="1:20" ht="15" hidden="1" customHeight="1" x14ac:dyDescent="0.25">
      <c r="A95" s="791"/>
      <c r="B95" s="288"/>
      <c r="C95" s="112" t="s">
        <v>207</v>
      </c>
      <c r="D95" s="84"/>
      <c r="E95" s="84"/>
      <c r="F95" s="84"/>
      <c r="G95" s="84"/>
      <c r="H95" s="84"/>
      <c r="I95" s="112"/>
      <c r="J95" s="84"/>
      <c r="K95" s="84"/>
      <c r="L95" s="54">
        <v>55733.87</v>
      </c>
      <c r="M95" s="30">
        <v>17376</v>
      </c>
      <c r="N95" s="55"/>
      <c r="O95" s="54">
        <v>39179.72</v>
      </c>
      <c r="P95" s="55"/>
      <c r="Q95" s="55"/>
      <c r="R95" s="649">
        <v>0</v>
      </c>
      <c r="S95" s="649"/>
      <c r="T95" s="650"/>
    </row>
    <row r="96" spans="1:20" ht="15" hidden="1" customHeight="1" x14ac:dyDescent="0.25">
      <c r="A96" s="791"/>
      <c r="B96" s="280"/>
      <c r="C96" s="72" t="s">
        <v>208</v>
      </c>
      <c r="D96" s="114"/>
      <c r="E96" s="114"/>
      <c r="F96" s="114"/>
      <c r="G96" s="114"/>
      <c r="H96" s="114"/>
      <c r="I96" s="72"/>
      <c r="J96" s="114"/>
      <c r="K96" s="70"/>
      <c r="L96" s="30">
        <v>41848</v>
      </c>
      <c r="M96" s="30"/>
      <c r="N96" s="31"/>
      <c r="O96" s="30"/>
      <c r="P96" s="31"/>
      <c r="Q96" s="31"/>
      <c r="R96" s="649">
        <v>0</v>
      </c>
      <c r="S96" s="649"/>
      <c r="T96" s="650"/>
    </row>
    <row r="97" spans="1:20" ht="15" hidden="1" customHeight="1" x14ac:dyDescent="0.25">
      <c r="A97" s="791"/>
      <c r="B97" s="280"/>
      <c r="C97" s="72"/>
      <c r="D97" s="114"/>
      <c r="E97" s="114"/>
      <c r="F97" s="114"/>
      <c r="G97" s="114"/>
      <c r="H97" s="114"/>
      <c r="I97" s="72"/>
      <c r="J97" s="114"/>
      <c r="K97" s="70"/>
      <c r="L97" s="31"/>
      <c r="M97" s="30"/>
      <c r="N97" s="31"/>
      <c r="O97" s="30"/>
      <c r="P97" s="31"/>
      <c r="Q97" s="31"/>
      <c r="R97" s="649">
        <v>0</v>
      </c>
      <c r="S97" s="649"/>
      <c r="T97" s="650"/>
    </row>
    <row r="98" spans="1:20" ht="15" hidden="1" customHeight="1" x14ac:dyDescent="0.25">
      <c r="A98" s="791"/>
      <c r="B98" s="280"/>
      <c r="C98" s="72"/>
      <c r="D98" s="114"/>
      <c r="E98" s="114"/>
      <c r="F98" s="114"/>
      <c r="G98" s="114"/>
      <c r="H98" s="114"/>
      <c r="I98" s="72"/>
      <c r="J98" s="114"/>
      <c r="K98" s="70"/>
      <c r="L98" s="31"/>
      <c r="M98" s="30"/>
      <c r="N98" s="31"/>
      <c r="O98" s="30"/>
      <c r="P98" s="31"/>
      <c r="Q98" s="31"/>
      <c r="R98" s="649">
        <v>0</v>
      </c>
      <c r="S98" s="649"/>
      <c r="T98" s="650"/>
    </row>
    <row r="99" spans="1:20" ht="15" hidden="1" customHeight="1" x14ac:dyDescent="0.25">
      <c r="A99" s="791"/>
      <c r="B99" s="280"/>
      <c r="C99" s="69"/>
      <c r="D99" s="70"/>
      <c r="E99" s="70"/>
      <c r="F99" s="70"/>
      <c r="G99" s="70"/>
      <c r="H99" s="70"/>
      <c r="I99" s="69"/>
      <c r="J99" s="70"/>
      <c r="K99" s="70"/>
      <c r="L99" s="31"/>
      <c r="M99" s="30"/>
      <c r="N99" s="31"/>
      <c r="O99" s="30"/>
      <c r="P99" s="31"/>
      <c r="Q99" s="31"/>
      <c r="R99" s="649">
        <v>0</v>
      </c>
      <c r="S99" s="649"/>
      <c r="T99" s="650"/>
    </row>
    <row r="100" spans="1:20" ht="15" hidden="1" customHeight="1" x14ac:dyDescent="0.25">
      <c r="A100" s="791"/>
      <c r="B100" s="280">
        <v>630</v>
      </c>
      <c r="C100" s="69" t="s">
        <v>209</v>
      </c>
      <c r="D100" s="70"/>
      <c r="E100" s="70"/>
      <c r="F100" s="70"/>
      <c r="G100" s="70"/>
      <c r="H100" s="70"/>
      <c r="I100" s="69">
        <v>800</v>
      </c>
      <c r="J100" s="70"/>
      <c r="K100" s="70"/>
      <c r="L100" s="31"/>
      <c r="M100" s="30"/>
      <c r="N100" s="31"/>
      <c r="O100" s="30"/>
      <c r="P100" s="31"/>
      <c r="Q100" s="31"/>
      <c r="R100" s="649">
        <v>0</v>
      </c>
      <c r="S100" s="649"/>
      <c r="T100" s="650"/>
    </row>
    <row r="101" spans="1:20" ht="15" hidden="1" customHeight="1" x14ac:dyDescent="0.25">
      <c r="A101" s="791"/>
      <c r="B101" s="280">
        <v>630</v>
      </c>
      <c r="C101" s="69" t="s">
        <v>210</v>
      </c>
      <c r="D101" s="70"/>
      <c r="E101" s="70"/>
      <c r="F101" s="70"/>
      <c r="G101" s="70"/>
      <c r="H101" s="70"/>
      <c r="I101" s="69">
        <v>2124</v>
      </c>
      <c r="J101" s="70">
        <v>1200</v>
      </c>
      <c r="K101" s="31">
        <f>25728+5970+25054</f>
        <v>56752</v>
      </c>
      <c r="L101" s="31"/>
      <c r="M101" s="30"/>
      <c r="N101" s="31"/>
      <c r="O101" s="30"/>
      <c r="P101" s="31"/>
      <c r="Q101" s="31"/>
      <c r="R101" s="649">
        <v>0</v>
      </c>
      <c r="S101" s="649"/>
      <c r="T101" s="650"/>
    </row>
    <row r="102" spans="1:20" ht="15.75" hidden="1" customHeight="1" x14ac:dyDescent="0.25">
      <c r="A102" s="791"/>
      <c r="B102" s="280">
        <v>630</v>
      </c>
      <c r="C102" s="69" t="s">
        <v>211</v>
      </c>
      <c r="D102" s="70"/>
      <c r="E102" s="70"/>
      <c r="F102" s="70"/>
      <c r="G102" s="70"/>
      <c r="H102" s="70"/>
      <c r="I102" s="69"/>
      <c r="J102" s="70">
        <v>22691</v>
      </c>
      <c r="K102" s="31">
        <v>859</v>
      </c>
      <c r="L102" s="31"/>
      <c r="M102" s="30">
        <v>774.55</v>
      </c>
      <c r="N102" s="31"/>
      <c r="O102" s="30"/>
      <c r="P102" s="31"/>
      <c r="Q102" s="31"/>
      <c r="R102" s="649">
        <v>0</v>
      </c>
      <c r="S102" s="649"/>
      <c r="T102" s="650"/>
    </row>
    <row r="103" spans="1:20" ht="15" hidden="1" customHeight="1" x14ac:dyDescent="0.25">
      <c r="A103" s="791"/>
      <c r="B103" s="280">
        <v>630</v>
      </c>
      <c r="C103" s="69" t="s">
        <v>212</v>
      </c>
      <c r="D103" s="70"/>
      <c r="E103" s="70"/>
      <c r="F103" s="70"/>
      <c r="G103" s="70"/>
      <c r="H103" s="70"/>
      <c r="I103" s="69">
        <v>4435</v>
      </c>
      <c r="J103" s="70"/>
      <c r="K103" s="70">
        <v>0</v>
      </c>
      <c r="L103" s="30">
        <v>931.15</v>
      </c>
      <c r="M103" s="30">
        <v>7872</v>
      </c>
      <c r="N103" s="31">
        <v>6215.72</v>
      </c>
      <c r="O103" s="30"/>
      <c r="P103" s="31"/>
      <c r="Q103" s="31">
        <v>0</v>
      </c>
      <c r="R103" s="649">
        <v>0</v>
      </c>
      <c r="S103" s="647">
        <v>0</v>
      </c>
      <c r="T103" s="648">
        <v>0</v>
      </c>
    </row>
    <row r="104" spans="1:20" x14ac:dyDescent="0.25">
      <c r="A104" s="791"/>
      <c r="B104" s="280">
        <v>630</v>
      </c>
      <c r="C104" s="72" t="s">
        <v>213</v>
      </c>
      <c r="D104" s="114"/>
      <c r="E104" s="114"/>
      <c r="F104" s="114"/>
      <c r="G104" s="114"/>
      <c r="H104" s="114"/>
      <c r="I104" s="72"/>
      <c r="J104" s="114"/>
      <c r="K104" s="114"/>
      <c r="L104" s="58"/>
      <c r="M104" s="57"/>
      <c r="N104" s="58">
        <v>17446.490000000002</v>
      </c>
      <c r="O104" s="57"/>
      <c r="P104" s="58">
        <v>50000</v>
      </c>
      <c r="Q104" s="58"/>
      <c r="R104" s="649">
        <v>0</v>
      </c>
      <c r="S104" s="649"/>
      <c r="T104" s="650"/>
    </row>
    <row r="105" spans="1:20" ht="15" hidden="1" customHeight="1" x14ac:dyDescent="0.25">
      <c r="A105" s="791"/>
      <c r="B105" s="280">
        <v>630</v>
      </c>
      <c r="C105" s="72" t="s">
        <v>214</v>
      </c>
      <c r="D105" s="114"/>
      <c r="E105" s="114"/>
      <c r="F105" s="114"/>
      <c r="G105" s="114"/>
      <c r="H105" s="114"/>
      <c r="I105" s="72">
        <v>931</v>
      </c>
      <c r="J105" s="114">
        <v>0</v>
      </c>
      <c r="K105" s="114"/>
      <c r="L105" s="114"/>
      <c r="M105" s="289"/>
      <c r="N105" s="58">
        <v>0</v>
      </c>
      <c r="O105" s="57"/>
      <c r="P105" s="58">
        <v>0</v>
      </c>
      <c r="Q105" s="58"/>
      <c r="R105" s="649">
        <v>0</v>
      </c>
      <c r="S105" s="649"/>
      <c r="T105" s="650"/>
    </row>
    <row r="106" spans="1:20" x14ac:dyDescent="0.25">
      <c r="A106" s="791"/>
      <c r="B106" s="280">
        <v>630</v>
      </c>
      <c r="C106" s="72" t="s">
        <v>215</v>
      </c>
      <c r="D106" s="114"/>
      <c r="E106" s="114"/>
      <c r="F106" s="114"/>
      <c r="G106" s="114"/>
      <c r="H106" s="114"/>
      <c r="I106" s="69">
        <v>10805</v>
      </c>
      <c r="J106" s="70">
        <v>3148</v>
      </c>
      <c r="K106" s="114">
        <f>2890+1395+2974+8613+1646</f>
        <v>17518</v>
      </c>
      <c r="L106" s="57">
        <v>34575.230000000003</v>
      </c>
      <c r="M106" s="57">
        <v>22975.97</v>
      </c>
      <c r="N106" s="58">
        <v>28524.560000000001</v>
      </c>
      <c r="O106" s="57">
        <v>26839.279999999999</v>
      </c>
      <c r="P106" s="58">
        <v>50000</v>
      </c>
      <c r="Q106" s="58">
        <v>58449</v>
      </c>
      <c r="R106" s="649">
        <v>1.1689799999999999</v>
      </c>
      <c r="S106" s="647">
        <v>58449</v>
      </c>
      <c r="T106" s="650">
        <v>58449</v>
      </c>
    </row>
    <row r="107" spans="1:20" ht="15.75" thickBot="1" x14ac:dyDescent="0.3">
      <c r="A107" s="792"/>
      <c r="B107" s="250">
        <v>640</v>
      </c>
      <c r="C107" s="71" t="s">
        <v>216</v>
      </c>
      <c r="D107" s="91"/>
      <c r="E107" s="91">
        <v>217951</v>
      </c>
      <c r="F107" s="91">
        <v>132776</v>
      </c>
      <c r="G107" s="91">
        <v>141830</v>
      </c>
      <c r="H107" s="91">
        <v>137000</v>
      </c>
      <c r="I107" s="71">
        <v>133070</v>
      </c>
      <c r="J107" s="91">
        <v>146453</v>
      </c>
      <c r="K107" s="91">
        <v>144534</v>
      </c>
      <c r="L107" s="221">
        <v>144534</v>
      </c>
      <c r="M107" s="221">
        <v>151477</v>
      </c>
      <c r="N107" s="38">
        <v>155372</v>
      </c>
      <c r="O107" s="37">
        <v>169631.84</v>
      </c>
      <c r="P107" s="38">
        <v>175000</v>
      </c>
      <c r="Q107" s="38">
        <v>193874</v>
      </c>
      <c r="R107" s="651">
        <v>1.1078514285714285</v>
      </c>
      <c r="S107" s="659">
        <v>199690</v>
      </c>
      <c r="T107" s="653">
        <v>205681</v>
      </c>
    </row>
    <row r="108" spans="1:20" ht="15.75" thickBot="1" x14ac:dyDescent="0.3">
      <c r="A108" s="178" t="s">
        <v>217</v>
      </c>
      <c r="B108" s="760" t="s">
        <v>218</v>
      </c>
      <c r="C108" s="735"/>
      <c r="D108" s="103">
        <f>D109</f>
        <v>10589</v>
      </c>
      <c r="E108" s="103">
        <f>E109</f>
        <v>11917</v>
      </c>
      <c r="F108" s="103">
        <f>F109</f>
        <v>11883</v>
      </c>
      <c r="G108" s="103">
        <f>G109</f>
        <v>4189</v>
      </c>
      <c r="H108" s="103">
        <v>5005</v>
      </c>
      <c r="I108" s="103">
        <f t="shared" ref="I108:O108" si="17">I109</f>
        <v>5041</v>
      </c>
      <c r="J108" s="103">
        <f t="shared" si="17"/>
        <v>5609</v>
      </c>
      <c r="K108" s="103">
        <f t="shared" si="17"/>
        <v>6003</v>
      </c>
      <c r="L108" s="104">
        <v>3745.53</v>
      </c>
      <c r="M108" s="104">
        <f t="shared" si="17"/>
        <v>5989.44</v>
      </c>
      <c r="N108" s="105">
        <f t="shared" si="17"/>
        <v>5966.9</v>
      </c>
      <c r="O108" s="247">
        <f t="shared" si="17"/>
        <v>6273.49</v>
      </c>
      <c r="P108" s="105">
        <v>6000</v>
      </c>
      <c r="Q108" s="105">
        <v>6000</v>
      </c>
      <c r="R108" s="669">
        <v>1</v>
      </c>
      <c r="S108" s="198">
        <v>6000</v>
      </c>
      <c r="T108" s="10">
        <v>6000</v>
      </c>
    </row>
    <row r="109" spans="1:20" ht="15.75" thickBot="1" x14ac:dyDescent="0.3">
      <c r="A109" s="704"/>
      <c r="B109" s="290"/>
      <c r="C109" s="115" t="s">
        <v>219</v>
      </c>
      <c r="D109" s="126">
        <v>10589</v>
      </c>
      <c r="E109" s="126">
        <v>11917</v>
      </c>
      <c r="F109" s="126">
        <v>11883</v>
      </c>
      <c r="G109" s="126">
        <v>4189</v>
      </c>
      <c r="H109" s="126">
        <v>5005</v>
      </c>
      <c r="I109" s="115">
        <v>5041</v>
      </c>
      <c r="J109" s="126">
        <v>5609</v>
      </c>
      <c r="K109" s="17">
        <v>6003</v>
      </c>
      <c r="L109" s="16">
        <v>3745.53</v>
      </c>
      <c r="M109" s="16">
        <v>5989.44</v>
      </c>
      <c r="N109" s="17">
        <v>5966.9</v>
      </c>
      <c r="O109" s="16">
        <v>6273.49</v>
      </c>
      <c r="P109" s="17">
        <v>6000</v>
      </c>
      <c r="Q109" s="17">
        <v>6000</v>
      </c>
      <c r="R109" s="669">
        <v>1</v>
      </c>
      <c r="S109" s="656">
        <v>6000</v>
      </c>
      <c r="T109" s="657">
        <v>6000</v>
      </c>
    </row>
    <row r="110" spans="1:20" ht="15.75" thickBot="1" x14ac:dyDescent="0.3">
      <c r="A110" s="233" t="s">
        <v>220</v>
      </c>
      <c r="B110" s="795" t="s">
        <v>221</v>
      </c>
      <c r="C110" s="764"/>
      <c r="D110" s="120">
        <f>D112</f>
        <v>0</v>
      </c>
      <c r="E110" s="120">
        <f>E112</f>
        <v>122817</v>
      </c>
      <c r="F110" s="120">
        <f>F112</f>
        <v>236905</v>
      </c>
      <c r="G110" s="120">
        <f>G112</f>
        <v>210760</v>
      </c>
      <c r="H110" s="120">
        <v>216000</v>
      </c>
      <c r="I110" s="120">
        <f t="shared" ref="I110:N110" si="18">I112</f>
        <v>173560</v>
      </c>
      <c r="J110" s="120">
        <f t="shared" si="18"/>
        <v>168880</v>
      </c>
      <c r="K110" s="120">
        <f t="shared" si="18"/>
        <v>168880</v>
      </c>
      <c r="L110" s="121">
        <v>166668</v>
      </c>
      <c r="M110" s="121">
        <f t="shared" si="18"/>
        <v>150364</v>
      </c>
      <c r="N110" s="122">
        <f t="shared" si="18"/>
        <v>136000</v>
      </c>
      <c r="O110" s="504">
        <f>O112+O111</f>
        <v>141246.73000000001</v>
      </c>
      <c r="P110" s="122">
        <v>170000</v>
      </c>
      <c r="Q110" s="122">
        <v>168000</v>
      </c>
      <c r="R110" s="669">
        <v>0.9882352941176471</v>
      </c>
      <c r="S110" s="198">
        <v>173040</v>
      </c>
      <c r="T110" s="10">
        <v>178231</v>
      </c>
    </row>
    <row r="111" spans="1:20" x14ac:dyDescent="0.25">
      <c r="A111" s="790"/>
      <c r="B111" s="291">
        <v>630</v>
      </c>
      <c r="C111" s="223" t="s">
        <v>222</v>
      </c>
      <c r="D111" s="283"/>
      <c r="E111" s="283"/>
      <c r="F111" s="283"/>
      <c r="G111" s="283"/>
      <c r="H111" s="283"/>
      <c r="I111" s="283"/>
      <c r="J111" s="283"/>
      <c r="K111" s="292"/>
      <c r="L111" s="23"/>
      <c r="M111" s="23"/>
      <c r="N111" s="24"/>
      <c r="O111" s="23">
        <v>3112.73</v>
      </c>
      <c r="P111" s="24"/>
      <c r="Q111" s="24"/>
      <c r="R111" s="690">
        <v>0</v>
      </c>
      <c r="S111" s="293"/>
      <c r="T111" s="294"/>
    </row>
    <row r="112" spans="1:20" ht="15.75" thickBot="1" x14ac:dyDescent="0.3">
      <c r="A112" s="792"/>
      <c r="B112" s="219">
        <v>640</v>
      </c>
      <c r="C112" s="277" t="s">
        <v>223</v>
      </c>
      <c r="D112" s="91"/>
      <c r="E112" s="91">
        <v>122817</v>
      </c>
      <c r="F112" s="91">
        <v>236905</v>
      </c>
      <c r="G112" s="91">
        <v>210760</v>
      </c>
      <c r="H112" s="91">
        <v>216000</v>
      </c>
      <c r="I112" s="71">
        <v>173560</v>
      </c>
      <c r="J112" s="91">
        <v>168880</v>
      </c>
      <c r="K112" s="38">
        <v>168880</v>
      </c>
      <c r="L112" s="37">
        <v>166668</v>
      </c>
      <c r="M112" s="37">
        <v>150364</v>
      </c>
      <c r="N112" s="38">
        <v>136000</v>
      </c>
      <c r="O112" s="37">
        <v>138134</v>
      </c>
      <c r="P112" s="38">
        <v>170000</v>
      </c>
      <c r="Q112" s="38">
        <v>168000</v>
      </c>
      <c r="R112" s="676">
        <v>0.9882352941176471</v>
      </c>
      <c r="S112" s="662">
        <v>173040</v>
      </c>
      <c r="T112" s="663">
        <v>178231</v>
      </c>
    </row>
    <row r="113" spans="1:21" ht="15.75" thickBot="1" x14ac:dyDescent="0.3">
      <c r="A113" s="233" t="s">
        <v>224</v>
      </c>
      <c r="B113" s="795" t="s">
        <v>225</v>
      </c>
      <c r="C113" s="764"/>
      <c r="D113" s="120">
        <v>0</v>
      </c>
      <c r="E113" s="120">
        <v>56430</v>
      </c>
      <c r="F113" s="120">
        <v>359789</v>
      </c>
      <c r="G113" s="120">
        <v>312928</v>
      </c>
      <c r="H113" s="120">
        <v>336361</v>
      </c>
      <c r="I113" s="120">
        <f t="shared" ref="I113:M113" si="19">SUM(I114:I119)</f>
        <v>283963</v>
      </c>
      <c r="J113" s="120">
        <f t="shared" si="19"/>
        <v>347786</v>
      </c>
      <c r="K113" s="120">
        <f t="shared" si="19"/>
        <v>268221</v>
      </c>
      <c r="L113" s="120">
        <f t="shared" si="19"/>
        <v>263798.23</v>
      </c>
      <c r="M113" s="121">
        <f t="shared" si="19"/>
        <v>287887.32</v>
      </c>
      <c r="N113" s="122">
        <f>SUM(N114:N119)</f>
        <v>314491.48</v>
      </c>
      <c r="O113" s="504">
        <f>SUM(O114:O119)</f>
        <v>300556.48</v>
      </c>
      <c r="P113" s="122">
        <v>345287</v>
      </c>
      <c r="Q113" s="122">
        <v>344693</v>
      </c>
      <c r="R113" s="669">
        <v>0.99827969196639321</v>
      </c>
      <c r="S113" s="198">
        <v>312527</v>
      </c>
      <c r="T113" s="10">
        <v>315446</v>
      </c>
      <c r="U113" s="295"/>
    </row>
    <row r="114" spans="1:21" x14ac:dyDescent="0.25">
      <c r="A114" s="790"/>
      <c r="B114" s="199">
        <v>610</v>
      </c>
      <c r="C114" s="67" t="s">
        <v>130</v>
      </c>
      <c r="D114" s="68"/>
      <c r="E114" s="68"/>
      <c r="F114" s="68"/>
      <c r="G114" s="68"/>
      <c r="H114" s="68"/>
      <c r="I114" s="67">
        <v>264635</v>
      </c>
      <c r="J114" s="68">
        <v>24997</v>
      </c>
      <c r="K114" s="68">
        <v>24062</v>
      </c>
      <c r="L114" s="24">
        <v>22719.55</v>
      </c>
      <c r="M114" s="184">
        <v>28495.57</v>
      </c>
      <c r="N114" s="22">
        <v>28348.01</v>
      </c>
      <c r="O114" s="184">
        <v>31464.639999999999</v>
      </c>
      <c r="P114" s="22">
        <v>34197</v>
      </c>
      <c r="Q114" s="22">
        <v>53743</v>
      </c>
      <c r="R114" s="667">
        <v>1.5715706056086791</v>
      </c>
      <c r="S114" s="645">
        <v>55356</v>
      </c>
      <c r="T114" s="646">
        <v>57017</v>
      </c>
    </row>
    <row r="115" spans="1:21" x14ac:dyDescent="0.25">
      <c r="A115" s="791"/>
      <c r="B115" s="200">
        <v>620</v>
      </c>
      <c r="C115" s="69" t="s">
        <v>131</v>
      </c>
      <c r="D115" s="70"/>
      <c r="E115" s="70"/>
      <c r="F115" s="70"/>
      <c r="G115" s="70"/>
      <c r="H115" s="70"/>
      <c r="I115" s="69"/>
      <c r="J115" s="70">
        <v>9316</v>
      </c>
      <c r="K115" s="70">
        <v>8959</v>
      </c>
      <c r="L115" s="31">
        <v>9337.6200000000008</v>
      </c>
      <c r="M115" s="138">
        <v>10210.040000000001</v>
      </c>
      <c r="N115" s="29">
        <v>10765.88</v>
      </c>
      <c r="O115" s="138">
        <v>11782.59</v>
      </c>
      <c r="P115" s="29">
        <v>12637</v>
      </c>
      <c r="Q115" s="29">
        <v>19502</v>
      </c>
      <c r="R115" s="649">
        <v>1.5432460235815462</v>
      </c>
      <c r="S115" s="647">
        <v>20087</v>
      </c>
      <c r="T115" s="648">
        <v>20690</v>
      </c>
    </row>
    <row r="116" spans="1:21" x14ac:dyDescent="0.25">
      <c r="A116" s="791"/>
      <c r="B116" s="200">
        <v>630</v>
      </c>
      <c r="C116" s="69" t="s">
        <v>132</v>
      </c>
      <c r="D116" s="70"/>
      <c r="E116" s="70"/>
      <c r="F116" s="70"/>
      <c r="G116" s="70"/>
      <c r="H116" s="70"/>
      <c r="I116" s="69"/>
      <c r="J116" s="70">
        <v>291329</v>
      </c>
      <c r="K116" s="70">
        <f>212898</f>
        <v>212898</v>
      </c>
      <c r="L116" s="31">
        <v>204427.59</v>
      </c>
      <c r="M116" s="138">
        <v>218239.71</v>
      </c>
      <c r="N116" s="29">
        <v>254385.59</v>
      </c>
      <c r="O116" s="138">
        <v>246224.25</v>
      </c>
      <c r="P116" s="29">
        <v>279453</v>
      </c>
      <c r="Q116" s="29">
        <v>250248</v>
      </c>
      <c r="R116" s="649">
        <v>0.89549226524674985</v>
      </c>
      <c r="S116" s="647">
        <v>215248</v>
      </c>
      <c r="T116" s="648">
        <v>215248</v>
      </c>
    </row>
    <row r="117" spans="1:21" x14ac:dyDescent="0.25">
      <c r="A117" s="791"/>
      <c r="B117" s="172">
        <v>640</v>
      </c>
      <c r="C117" s="69" t="s">
        <v>133</v>
      </c>
      <c r="D117" s="70"/>
      <c r="E117" s="70"/>
      <c r="F117" s="70"/>
      <c r="G117" s="70"/>
      <c r="H117" s="70"/>
      <c r="I117" s="69"/>
      <c r="J117" s="70"/>
      <c r="K117" s="31">
        <v>158</v>
      </c>
      <c r="L117" s="31">
        <v>169.47</v>
      </c>
      <c r="M117" s="138"/>
      <c r="N117" s="29"/>
      <c r="O117" s="138"/>
      <c r="P117" s="29">
        <v>0</v>
      </c>
      <c r="Q117" s="29"/>
      <c r="R117" s="649">
        <v>0</v>
      </c>
      <c r="S117" s="647"/>
      <c r="T117" s="648"/>
    </row>
    <row r="118" spans="1:21" ht="15" hidden="1" customHeight="1" x14ac:dyDescent="0.25">
      <c r="A118" s="791"/>
      <c r="B118" s="172"/>
      <c r="C118" s="69" t="s">
        <v>226</v>
      </c>
      <c r="D118" s="70"/>
      <c r="E118" s="70"/>
      <c r="F118" s="70"/>
      <c r="G118" s="70"/>
      <c r="H118" s="70"/>
      <c r="I118" s="69"/>
      <c r="J118" s="70"/>
      <c r="K118" s="31"/>
      <c r="L118" s="31"/>
      <c r="M118" s="138"/>
      <c r="N118" s="29"/>
      <c r="O118" s="138"/>
      <c r="P118" s="29">
        <v>0</v>
      </c>
      <c r="Q118" s="28"/>
      <c r="R118" s="651">
        <v>0</v>
      </c>
      <c r="S118" s="659"/>
      <c r="T118" s="653"/>
    </row>
    <row r="119" spans="1:21" ht="15.75" thickBot="1" x14ac:dyDescent="0.3">
      <c r="A119" s="792"/>
      <c r="B119" s="201">
        <v>640</v>
      </c>
      <c r="C119" s="214" t="s">
        <v>223</v>
      </c>
      <c r="D119" s="177"/>
      <c r="E119" s="177">
        <v>56430</v>
      </c>
      <c r="F119" s="177">
        <v>66388</v>
      </c>
      <c r="G119" s="177">
        <v>33070</v>
      </c>
      <c r="H119" s="177">
        <v>34000</v>
      </c>
      <c r="I119" s="214">
        <v>19328</v>
      </c>
      <c r="J119" s="177">
        <v>22144</v>
      </c>
      <c r="K119" s="118">
        <v>22144</v>
      </c>
      <c r="L119" s="118">
        <v>27144</v>
      </c>
      <c r="M119" s="117">
        <v>30942</v>
      </c>
      <c r="N119" s="118">
        <v>20992</v>
      </c>
      <c r="O119" s="117">
        <v>11085</v>
      </c>
      <c r="P119" s="118">
        <v>19000</v>
      </c>
      <c r="Q119" s="118">
        <v>21200</v>
      </c>
      <c r="R119" s="651">
        <v>1.1157894736842104</v>
      </c>
      <c r="S119" s="659">
        <v>21836</v>
      </c>
      <c r="T119" s="653">
        <v>22491</v>
      </c>
    </row>
    <row r="120" spans="1:21" ht="15.75" thickBot="1" x14ac:dyDescent="0.3">
      <c r="A120" s="233" t="s">
        <v>227</v>
      </c>
      <c r="B120" s="795" t="s">
        <v>228</v>
      </c>
      <c r="C120" s="764"/>
      <c r="D120" s="120">
        <f t="shared" ref="D120:O120" si="20">SUM(D121:D123)</f>
        <v>398161</v>
      </c>
      <c r="E120" s="120">
        <f t="shared" si="20"/>
        <v>245269</v>
      </c>
      <c r="F120" s="120">
        <f t="shared" si="20"/>
        <v>266050</v>
      </c>
      <c r="G120" s="120">
        <f t="shared" si="20"/>
        <v>237941</v>
      </c>
      <c r="H120" s="120">
        <f t="shared" si="20"/>
        <v>273708</v>
      </c>
      <c r="I120" s="120">
        <f t="shared" si="20"/>
        <v>262675</v>
      </c>
      <c r="J120" s="120">
        <f t="shared" si="20"/>
        <v>162661</v>
      </c>
      <c r="K120" s="120">
        <f t="shared" si="20"/>
        <v>165913</v>
      </c>
      <c r="L120" s="121">
        <f t="shared" si="20"/>
        <v>173111</v>
      </c>
      <c r="M120" s="121">
        <f t="shared" si="20"/>
        <v>179007.07</v>
      </c>
      <c r="N120" s="122">
        <f t="shared" si="20"/>
        <v>207573.5</v>
      </c>
      <c r="O120" s="504">
        <f t="shared" si="20"/>
        <v>252852.5</v>
      </c>
      <c r="P120" s="122">
        <v>256970</v>
      </c>
      <c r="Q120" s="122">
        <v>322930</v>
      </c>
      <c r="R120" s="669">
        <v>1.2566836595711561</v>
      </c>
      <c r="S120" s="198">
        <v>328495</v>
      </c>
      <c r="T120" s="10">
        <v>334226</v>
      </c>
    </row>
    <row r="121" spans="1:21" x14ac:dyDescent="0.25">
      <c r="A121" s="785"/>
      <c r="B121" s="296"/>
      <c r="C121" s="67" t="s">
        <v>229</v>
      </c>
      <c r="D121" s="68">
        <v>373863</v>
      </c>
      <c r="E121" s="68">
        <v>211312</v>
      </c>
      <c r="F121" s="68">
        <v>220574</v>
      </c>
      <c r="G121" s="68">
        <v>190734</v>
      </c>
      <c r="H121" s="68">
        <v>216608</v>
      </c>
      <c r="I121" s="67">
        <v>202225</v>
      </c>
      <c r="J121" s="70">
        <v>118262</v>
      </c>
      <c r="K121" s="70">
        <v>116713</v>
      </c>
      <c r="L121" s="54">
        <v>116713</v>
      </c>
      <c r="M121" s="54">
        <v>132538</v>
      </c>
      <c r="N121" s="55">
        <v>117290</v>
      </c>
      <c r="O121" s="55">
        <v>150490</v>
      </c>
      <c r="P121" s="55">
        <v>149500</v>
      </c>
      <c r="Q121" s="55">
        <v>185460</v>
      </c>
      <c r="R121" s="667">
        <v>1.2405351170568562</v>
      </c>
      <c r="S121" s="645">
        <v>191025</v>
      </c>
      <c r="T121" s="646">
        <v>196756</v>
      </c>
    </row>
    <row r="122" spans="1:21" x14ac:dyDescent="0.25">
      <c r="A122" s="786"/>
      <c r="B122" s="297"/>
      <c r="C122" s="197" t="s">
        <v>230</v>
      </c>
      <c r="D122" s="210"/>
      <c r="E122" s="210"/>
      <c r="F122" s="210"/>
      <c r="G122" s="210"/>
      <c r="H122" s="210"/>
      <c r="I122" s="197"/>
      <c r="J122" s="70"/>
      <c r="K122" s="70"/>
      <c r="L122" s="109"/>
      <c r="M122" s="109">
        <v>3467.07</v>
      </c>
      <c r="N122" s="110">
        <v>50283.5</v>
      </c>
      <c r="O122" s="110">
        <v>101647</v>
      </c>
      <c r="P122" s="110">
        <v>57470</v>
      </c>
      <c r="Q122" s="110">
        <v>57470</v>
      </c>
      <c r="R122" s="649">
        <v>1</v>
      </c>
      <c r="S122" s="647">
        <v>57470</v>
      </c>
      <c r="T122" s="648">
        <v>57470</v>
      </c>
    </row>
    <row r="123" spans="1:21" ht="15.75" thickBot="1" x14ac:dyDescent="0.3">
      <c r="A123" s="787"/>
      <c r="B123" s="298"/>
      <c r="C123" s="71" t="s">
        <v>231</v>
      </c>
      <c r="D123" s="91">
        <v>24298</v>
      </c>
      <c r="E123" s="91">
        <v>33957</v>
      </c>
      <c r="F123" s="91">
        <v>45476</v>
      </c>
      <c r="G123" s="91">
        <v>47207</v>
      </c>
      <c r="H123" s="91">
        <v>57100</v>
      </c>
      <c r="I123" s="71">
        <v>60450</v>
      </c>
      <c r="J123" s="70">
        <v>44399</v>
      </c>
      <c r="K123" s="70">
        <v>49200</v>
      </c>
      <c r="L123" s="57">
        <v>56398</v>
      </c>
      <c r="M123" s="57">
        <v>43002</v>
      </c>
      <c r="N123" s="58">
        <v>40000</v>
      </c>
      <c r="O123" s="58">
        <v>715.5</v>
      </c>
      <c r="P123" s="58">
        <v>50000</v>
      </c>
      <c r="Q123" s="58">
        <v>80000</v>
      </c>
      <c r="R123" s="651">
        <v>1.6</v>
      </c>
      <c r="S123" s="659">
        <v>80000</v>
      </c>
      <c r="T123" s="653">
        <v>80000</v>
      </c>
    </row>
    <row r="124" spans="1:21" ht="15.75" thickBot="1" x14ac:dyDescent="0.3">
      <c r="A124" s="178" t="s">
        <v>232</v>
      </c>
      <c r="B124" s="760" t="s">
        <v>233</v>
      </c>
      <c r="C124" s="735"/>
      <c r="D124" s="103">
        <v>16298</v>
      </c>
      <c r="E124" s="103">
        <f>SUM(E125:E136)</f>
        <v>196674</v>
      </c>
      <c r="F124" s="103">
        <f>SUM(F125:F136)</f>
        <v>276704</v>
      </c>
      <c r="G124" s="103">
        <v>322185</v>
      </c>
      <c r="H124" s="103">
        <v>434860</v>
      </c>
      <c r="I124" s="103">
        <f>SUM(I125:I136)</f>
        <v>399432</v>
      </c>
      <c r="J124" s="103">
        <f>SUM(J125:J136)</f>
        <v>332348</v>
      </c>
      <c r="K124" s="103">
        <f>SUM(K125:K136)</f>
        <v>315787</v>
      </c>
      <c r="L124" s="104">
        <f t="shared" ref="L124:O124" si="21">SUM(L125:L138)</f>
        <v>311192.31999999995</v>
      </c>
      <c r="M124" s="104">
        <f t="shared" si="21"/>
        <v>355810.5</v>
      </c>
      <c r="N124" s="105">
        <f t="shared" si="21"/>
        <v>384915.19</v>
      </c>
      <c r="O124" s="247">
        <f t="shared" si="21"/>
        <v>388070.83</v>
      </c>
      <c r="P124" s="105">
        <v>420573</v>
      </c>
      <c r="Q124" s="105">
        <v>378633</v>
      </c>
      <c r="R124" s="669">
        <v>0.900278905207895</v>
      </c>
      <c r="S124" s="198">
        <v>421941</v>
      </c>
      <c r="T124" s="10">
        <v>422028</v>
      </c>
      <c r="U124" s="171"/>
    </row>
    <row r="125" spans="1:21" x14ac:dyDescent="0.25">
      <c r="A125" s="785"/>
      <c r="B125" s="299"/>
      <c r="C125" s="192" t="s">
        <v>234</v>
      </c>
      <c r="D125" s="300">
        <v>4913</v>
      </c>
      <c r="E125" s="300">
        <v>3850</v>
      </c>
      <c r="F125" s="300">
        <v>5112</v>
      </c>
      <c r="G125" s="300"/>
      <c r="H125" s="300"/>
      <c r="I125" s="192">
        <v>6756</v>
      </c>
      <c r="J125" s="300">
        <v>7114</v>
      </c>
      <c r="K125" s="68">
        <v>7113</v>
      </c>
      <c r="L125" s="24">
        <v>7438.6</v>
      </c>
      <c r="M125" s="23">
        <v>12903.29</v>
      </c>
      <c r="N125" s="24">
        <v>10157.040000000001</v>
      </c>
      <c r="O125" s="23">
        <v>15460.72</v>
      </c>
      <c r="P125" s="24">
        <v>14300</v>
      </c>
      <c r="Q125" s="24">
        <v>14300</v>
      </c>
      <c r="R125" s="667">
        <v>1</v>
      </c>
      <c r="S125" s="645">
        <v>14384</v>
      </c>
      <c r="T125" s="646">
        <v>14471</v>
      </c>
    </row>
    <row r="126" spans="1:21" x14ac:dyDescent="0.25">
      <c r="A126" s="786"/>
      <c r="B126" s="301"/>
      <c r="C126" s="194" t="s">
        <v>235</v>
      </c>
      <c r="D126" s="302"/>
      <c r="E126" s="302"/>
      <c r="F126" s="302"/>
      <c r="G126" s="302"/>
      <c r="H126" s="302"/>
      <c r="I126" s="303">
        <v>48971</v>
      </c>
      <c r="J126" s="302"/>
      <c r="K126" s="84"/>
      <c r="L126" s="55"/>
      <c r="M126" s="54"/>
      <c r="N126" s="55"/>
      <c r="O126" s="54"/>
      <c r="P126" s="55">
        <v>0</v>
      </c>
      <c r="Q126" s="55"/>
      <c r="R126" s="649">
        <v>0</v>
      </c>
      <c r="S126" s="649"/>
      <c r="T126" s="650"/>
    </row>
    <row r="127" spans="1:21" x14ac:dyDescent="0.25">
      <c r="A127" s="786"/>
      <c r="B127" s="301"/>
      <c r="C127" s="194" t="s">
        <v>236</v>
      </c>
      <c r="D127" s="302"/>
      <c r="E127" s="302"/>
      <c r="F127" s="302"/>
      <c r="G127" s="302"/>
      <c r="H127" s="302"/>
      <c r="I127" s="303">
        <v>24304</v>
      </c>
      <c r="J127" s="302">
        <v>10566</v>
      </c>
      <c r="K127" s="84">
        <v>3350</v>
      </c>
      <c r="L127" s="55">
        <v>4052</v>
      </c>
      <c r="M127" s="54">
        <v>10555.27</v>
      </c>
      <c r="N127" s="55"/>
      <c r="O127" s="54">
        <v>12040.65</v>
      </c>
      <c r="P127" s="55">
        <v>17940</v>
      </c>
      <c r="Q127" s="55">
        <v>0</v>
      </c>
      <c r="R127" s="649">
        <v>0</v>
      </c>
      <c r="S127" s="647"/>
      <c r="T127" s="650"/>
    </row>
    <row r="128" spans="1:21" x14ac:dyDescent="0.25">
      <c r="A128" s="786"/>
      <c r="B128" s="301"/>
      <c r="C128" s="194" t="s">
        <v>237</v>
      </c>
      <c r="D128" s="302"/>
      <c r="E128" s="302"/>
      <c r="F128" s="302"/>
      <c r="G128" s="302"/>
      <c r="H128" s="302"/>
      <c r="I128" s="303"/>
      <c r="J128" s="302"/>
      <c r="K128" s="84"/>
      <c r="L128" s="55"/>
      <c r="M128" s="54">
        <v>19000</v>
      </c>
      <c r="N128" s="55">
        <v>10407.57</v>
      </c>
      <c r="O128" s="54">
        <v>19000</v>
      </c>
      <c r="P128" s="55">
        <v>15000</v>
      </c>
      <c r="Q128" s="55">
        <v>0</v>
      </c>
      <c r="R128" s="649">
        <v>0</v>
      </c>
      <c r="S128" s="647">
        <v>15000</v>
      </c>
      <c r="T128" s="648">
        <v>15000</v>
      </c>
    </row>
    <row r="129" spans="1:20" x14ac:dyDescent="0.25">
      <c r="A129" s="786"/>
      <c r="B129" s="301"/>
      <c r="C129" s="194" t="s">
        <v>238</v>
      </c>
      <c r="D129" s="302"/>
      <c r="E129" s="302"/>
      <c r="F129" s="302"/>
      <c r="G129" s="302"/>
      <c r="H129" s="302"/>
      <c r="I129" s="303"/>
      <c r="J129" s="302"/>
      <c r="K129" s="84"/>
      <c r="L129" s="55"/>
      <c r="M129" s="54"/>
      <c r="N129" s="55">
        <v>15000</v>
      </c>
      <c r="O129" s="54">
        <v>2377</v>
      </c>
      <c r="P129" s="55">
        <v>7000</v>
      </c>
      <c r="Q129" s="55">
        <v>7000</v>
      </c>
      <c r="R129" s="649">
        <v>1</v>
      </c>
      <c r="S129" s="647">
        <v>7000</v>
      </c>
      <c r="T129" s="648">
        <v>7000</v>
      </c>
    </row>
    <row r="130" spans="1:20" x14ac:dyDescent="0.25">
      <c r="A130" s="786"/>
      <c r="B130" s="304"/>
      <c r="C130" s="194" t="s">
        <v>239</v>
      </c>
      <c r="D130" s="173"/>
      <c r="E130" s="173">
        <v>7568</v>
      </c>
      <c r="F130" s="173">
        <v>15767</v>
      </c>
      <c r="G130" s="173">
        <v>15084</v>
      </c>
      <c r="H130" s="173"/>
      <c r="I130" s="194">
        <v>13552</v>
      </c>
      <c r="J130" s="173">
        <v>11060</v>
      </c>
      <c r="K130" s="70">
        <v>9650</v>
      </c>
      <c r="L130" s="31">
        <v>9100</v>
      </c>
      <c r="M130" s="30">
        <v>10889.5</v>
      </c>
      <c r="N130" s="31">
        <v>15000</v>
      </c>
      <c r="O130" s="30">
        <v>7950</v>
      </c>
      <c r="P130" s="31">
        <v>14000</v>
      </c>
      <c r="Q130" s="31">
        <v>14000</v>
      </c>
      <c r="R130" s="649">
        <v>1</v>
      </c>
      <c r="S130" s="647">
        <v>7000</v>
      </c>
      <c r="T130" s="648">
        <v>7000</v>
      </c>
    </row>
    <row r="131" spans="1:20" x14ac:dyDescent="0.25">
      <c r="A131" s="786"/>
      <c r="B131" s="304"/>
      <c r="C131" s="194" t="s">
        <v>240</v>
      </c>
      <c r="D131" s="173"/>
      <c r="E131" s="173"/>
      <c r="F131" s="173"/>
      <c r="G131" s="173"/>
      <c r="H131" s="173"/>
      <c r="I131" s="194"/>
      <c r="J131" s="173"/>
      <c r="K131" s="70"/>
      <c r="L131" s="31"/>
      <c r="M131" s="31"/>
      <c r="N131" s="31"/>
      <c r="O131" s="30">
        <v>10000</v>
      </c>
      <c r="P131" s="31">
        <v>0</v>
      </c>
      <c r="Q131" s="31">
        <v>0</v>
      </c>
      <c r="R131" s="649">
        <v>0</v>
      </c>
      <c r="S131" s="647"/>
      <c r="T131" s="648"/>
    </row>
    <row r="132" spans="1:20" x14ac:dyDescent="0.25">
      <c r="A132" s="786"/>
      <c r="B132" s="304"/>
      <c r="C132" s="194" t="s">
        <v>241</v>
      </c>
      <c r="D132" s="173"/>
      <c r="E132" s="173"/>
      <c r="F132" s="173"/>
      <c r="G132" s="173"/>
      <c r="H132" s="173"/>
      <c r="I132" s="194"/>
      <c r="J132" s="173"/>
      <c r="K132" s="70"/>
      <c r="L132" s="31"/>
      <c r="M132" s="31"/>
      <c r="N132" s="31">
        <v>256.58</v>
      </c>
      <c r="O132" s="30">
        <v>4000</v>
      </c>
      <c r="P132" s="31">
        <v>5000</v>
      </c>
      <c r="Q132" s="31">
        <v>7000</v>
      </c>
      <c r="R132" s="649">
        <v>1.4</v>
      </c>
      <c r="S132" s="647">
        <v>4000</v>
      </c>
      <c r="T132" s="648">
        <v>4000</v>
      </c>
    </row>
    <row r="133" spans="1:20" x14ac:dyDescent="0.25">
      <c r="A133" s="786"/>
      <c r="B133" s="304"/>
      <c r="C133" s="194" t="s">
        <v>242</v>
      </c>
      <c r="D133" s="173"/>
      <c r="E133" s="173"/>
      <c r="F133" s="173"/>
      <c r="G133" s="173"/>
      <c r="H133" s="173"/>
      <c r="I133" s="194"/>
      <c r="J133" s="173"/>
      <c r="K133" s="70"/>
      <c r="L133" s="31"/>
      <c r="M133" s="31"/>
      <c r="N133" s="31">
        <v>4000</v>
      </c>
      <c r="O133" s="30">
        <v>1050</v>
      </c>
      <c r="P133" s="31">
        <v>16000</v>
      </c>
      <c r="Q133" s="31">
        <v>5000</v>
      </c>
      <c r="R133" s="649">
        <v>0.3125</v>
      </c>
      <c r="S133" s="647">
        <v>8000</v>
      </c>
      <c r="T133" s="648">
        <v>8000</v>
      </c>
    </row>
    <row r="134" spans="1:20" x14ac:dyDescent="0.25">
      <c r="A134" s="786"/>
      <c r="B134" s="304"/>
      <c r="C134" s="194" t="s">
        <v>243</v>
      </c>
      <c r="D134" s="173"/>
      <c r="E134" s="173">
        <v>58189</v>
      </c>
      <c r="F134" s="173">
        <v>75483</v>
      </c>
      <c r="G134" s="173">
        <v>91400</v>
      </c>
      <c r="H134" s="173"/>
      <c r="I134" s="194">
        <v>152242</v>
      </c>
      <c r="J134" s="173">
        <v>162681</v>
      </c>
      <c r="K134" s="70">
        <v>150333</v>
      </c>
      <c r="L134" s="31">
        <v>119218</v>
      </c>
      <c r="M134" s="30">
        <v>148153</v>
      </c>
      <c r="N134" s="31">
        <v>76969</v>
      </c>
      <c r="O134" s="30">
        <v>70558</v>
      </c>
      <c r="P134" s="31">
        <v>75500</v>
      </c>
      <c r="Q134" s="31">
        <v>143442</v>
      </c>
      <c r="R134" s="649">
        <v>1.8998940397350994</v>
      </c>
      <c r="S134" s="647">
        <v>103500</v>
      </c>
      <c r="T134" s="648">
        <v>103500</v>
      </c>
    </row>
    <row r="135" spans="1:20" x14ac:dyDescent="0.25">
      <c r="A135" s="786"/>
      <c r="B135" s="304"/>
      <c r="C135" s="194" t="s">
        <v>244</v>
      </c>
      <c r="D135" s="173"/>
      <c r="E135" s="173">
        <v>99250</v>
      </c>
      <c r="F135" s="173">
        <v>153754</v>
      </c>
      <c r="G135" s="173">
        <v>143286</v>
      </c>
      <c r="H135" s="173"/>
      <c r="I135" s="194">
        <v>86643</v>
      </c>
      <c r="J135" s="173">
        <v>82311</v>
      </c>
      <c r="K135" s="70">
        <v>93232</v>
      </c>
      <c r="L135" s="31">
        <v>109100</v>
      </c>
      <c r="M135" s="30">
        <v>88221</v>
      </c>
      <c r="N135" s="31">
        <v>81209</v>
      </c>
      <c r="O135" s="30">
        <v>72867</v>
      </c>
      <c r="P135" s="31">
        <v>77400</v>
      </c>
      <c r="Q135" s="31">
        <v>77400</v>
      </c>
      <c r="R135" s="649">
        <v>1</v>
      </c>
      <c r="S135" s="647">
        <v>84624</v>
      </c>
      <c r="T135" s="648">
        <v>84624</v>
      </c>
    </row>
    <row r="136" spans="1:20" x14ac:dyDescent="0.25">
      <c r="A136" s="786"/>
      <c r="B136" s="305"/>
      <c r="C136" s="69" t="s">
        <v>245</v>
      </c>
      <c r="D136" s="70"/>
      <c r="E136" s="70">
        <v>27817</v>
      </c>
      <c r="F136" s="70">
        <v>26588</v>
      </c>
      <c r="G136" s="70">
        <v>25790</v>
      </c>
      <c r="H136" s="70"/>
      <c r="I136" s="69">
        <v>66964</v>
      </c>
      <c r="J136" s="70">
        <v>58616</v>
      </c>
      <c r="K136" s="70">
        <v>52109</v>
      </c>
      <c r="L136" s="70">
        <v>49442</v>
      </c>
      <c r="M136" s="152">
        <v>49808</v>
      </c>
      <c r="N136" s="31">
        <v>60863</v>
      </c>
      <c r="O136" s="30">
        <v>64900</v>
      </c>
      <c r="P136" s="31">
        <v>67942</v>
      </c>
      <c r="Q136" s="31">
        <v>0</v>
      </c>
      <c r="R136" s="649">
        <v>0</v>
      </c>
      <c r="S136" s="647">
        <v>67942</v>
      </c>
      <c r="T136" s="648">
        <v>67942</v>
      </c>
    </row>
    <row r="137" spans="1:20" x14ac:dyDescent="0.25">
      <c r="A137" s="786"/>
      <c r="B137" s="306"/>
      <c r="C137" s="72" t="s">
        <v>246</v>
      </c>
      <c r="D137" s="114"/>
      <c r="E137" s="114"/>
      <c r="F137" s="114"/>
      <c r="G137" s="114"/>
      <c r="H137" s="114"/>
      <c r="I137" s="72"/>
      <c r="J137" s="114"/>
      <c r="K137" s="114"/>
      <c r="L137" s="114">
        <v>12841.72</v>
      </c>
      <c r="M137" s="289">
        <v>16280.44</v>
      </c>
      <c r="N137" s="58">
        <v>18152</v>
      </c>
      <c r="O137" s="57">
        <v>24031</v>
      </c>
      <c r="P137" s="58">
        <v>24298</v>
      </c>
      <c r="Q137" s="58">
        <v>24298</v>
      </c>
      <c r="R137" s="649">
        <v>1</v>
      </c>
      <c r="S137" s="647">
        <v>24298</v>
      </c>
      <c r="T137" s="648">
        <v>24298</v>
      </c>
    </row>
    <row r="138" spans="1:20" ht="15.75" thickBot="1" x14ac:dyDescent="0.3">
      <c r="A138" s="787"/>
      <c r="B138" s="307"/>
      <c r="C138" s="71" t="s">
        <v>247</v>
      </c>
      <c r="D138" s="91"/>
      <c r="E138" s="91"/>
      <c r="F138" s="91"/>
      <c r="G138" s="91"/>
      <c r="H138" s="91"/>
      <c r="I138" s="71"/>
      <c r="J138" s="91"/>
      <c r="K138" s="91"/>
      <c r="L138" s="91"/>
      <c r="M138" s="91"/>
      <c r="N138" s="38">
        <v>92901</v>
      </c>
      <c r="O138" s="37">
        <v>83836.460000000006</v>
      </c>
      <c r="P138" s="38">
        <v>86193</v>
      </c>
      <c r="Q138" s="38">
        <v>86193</v>
      </c>
      <c r="R138" s="651">
        <v>1</v>
      </c>
      <c r="S138" s="659">
        <v>86193</v>
      </c>
      <c r="T138" s="653">
        <v>86193</v>
      </c>
    </row>
    <row r="139" spans="1:20" ht="15.75" thickBot="1" x14ac:dyDescent="0.3">
      <c r="A139" s="268" t="s">
        <v>248</v>
      </c>
      <c r="B139" s="760" t="s">
        <v>249</v>
      </c>
      <c r="C139" s="735"/>
      <c r="D139" s="103">
        <f>SUM(D140:D141)</f>
        <v>0</v>
      </c>
      <c r="E139" s="103">
        <f>SUM(E140:E141)</f>
        <v>44944</v>
      </c>
      <c r="F139" s="103">
        <f>SUM(F140:F141)</f>
        <v>55765</v>
      </c>
      <c r="G139" s="103">
        <f>SUM(G140:G141)</f>
        <v>48780</v>
      </c>
      <c r="H139" s="103">
        <f t="shared" ref="H139:M139" si="22">SUM(H140:H141)</f>
        <v>52570</v>
      </c>
      <c r="I139" s="103">
        <f t="shared" si="22"/>
        <v>48691</v>
      </c>
      <c r="J139" s="103">
        <f t="shared" si="22"/>
        <v>46108</v>
      </c>
      <c r="K139" s="120">
        <f t="shared" si="22"/>
        <v>47470</v>
      </c>
      <c r="L139" s="121">
        <f t="shared" si="22"/>
        <v>48334.8</v>
      </c>
      <c r="M139" s="121">
        <f t="shared" si="22"/>
        <v>45244.800000000003</v>
      </c>
      <c r="N139" s="122">
        <f>SUM(N140:N141)</f>
        <v>51246.22</v>
      </c>
      <c r="O139" s="504">
        <f>SUM(O140:O141)</f>
        <v>45133.520000000004</v>
      </c>
      <c r="P139" s="122">
        <v>50314</v>
      </c>
      <c r="Q139" s="122">
        <v>50314</v>
      </c>
      <c r="R139" s="669">
        <v>1</v>
      </c>
      <c r="S139" s="198">
        <v>50314</v>
      </c>
      <c r="T139" s="10">
        <v>50314</v>
      </c>
    </row>
    <row r="140" spans="1:20" x14ac:dyDescent="0.25">
      <c r="A140" s="785"/>
      <c r="B140" s="199">
        <v>630</v>
      </c>
      <c r="C140" s="192" t="s">
        <v>250</v>
      </c>
      <c r="D140" s="300"/>
      <c r="E140" s="300">
        <v>36679</v>
      </c>
      <c r="F140" s="300">
        <v>46803</v>
      </c>
      <c r="G140" s="300">
        <v>39726</v>
      </c>
      <c r="H140" s="300">
        <v>43006</v>
      </c>
      <c r="I140" s="192">
        <v>38795</v>
      </c>
      <c r="J140" s="192">
        <v>36600</v>
      </c>
      <c r="K140" s="68">
        <v>37500</v>
      </c>
      <c r="L140" s="23">
        <v>40890</v>
      </c>
      <c r="M140" s="23">
        <v>37800</v>
      </c>
      <c r="N140" s="24">
        <v>39750</v>
      </c>
      <c r="O140" s="23">
        <v>33550</v>
      </c>
      <c r="P140" s="24">
        <v>38064</v>
      </c>
      <c r="Q140" s="24">
        <v>38064</v>
      </c>
      <c r="R140" s="667">
        <v>1</v>
      </c>
      <c r="S140" s="645">
        <v>38064</v>
      </c>
      <c r="T140" s="646">
        <v>38064</v>
      </c>
    </row>
    <row r="141" spans="1:20" ht="15.75" thickBot="1" x14ac:dyDescent="0.3">
      <c r="A141" s="787"/>
      <c r="B141" s="250">
        <v>630</v>
      </c>
      <c r="C141" s="277" t="s">
        <v>251</v>
      </c>
      <c r="D141" s="279"/>
      <c r="E141" s="279">
        <v>8265</v>
      </c>
      <c r="F141" s="279">
        <v>8962</v>
      </c>
      <c r="G141" s="279">
        <v>9054</v>
      </c>
      <c r="H141" s="279">
        <v>9564</v>
      </c>
      <c r="I141" s="277">
        <v>9896</v>
      </c>
      <c r="J141" s="277">
        <v>9508</v>
      </c>
      <c r="K141" s="91">
        <v>9970</v>
      </c>
      <c r="L141" s="37">
        <v>7444.8</v>
      </c>
      <c r="M141" s="37">
        <v>7444.8</v>
      </c>
      <c r="N141" s="38">
        <v>11496.22</v>
      </c>
      <c r="O141" s="37">
        <v>11583.52</v>
      </c>
      <c r="P141" s="38">
        <v>12250</v>
      </c>
      <c r="Q141" s="38">
        <v>12250</v>
      </c>
      <c r="R141" s="651">
        <v>1</v>
      </c>
      <c r="S141" s="659">
        <v>12250</v>
      </c>
      <c r="T141" s="653">
        <v>12250</v>
      </c>
    </row>
    <row r="142" spans="1:20" ht="15.75" thickBot="1" x14ac:dyDescent="0.3">
      <c r="A142" s="233" t="s">
        <v>252</v>
      </c>
      <c r="B142" s="760" t="s">
        <v>253</v>
      </c>
      <c r="C142" s="735"/>
      <c r="D142" s="103">
        <v>6008</v>
      </c>
      <c r="E142" s="103">
        <f>SUM(E143:E146)</f>
        <v>6373</v>
      </c>
      <c r="F142" s="103">
        <f>SUM(F143:F146)</f>
        <v>76413</v>
      </c>
      <c r="G142" s="103">
        <f>SUM(G143:G146)</f>
        <v>50904</v>
      </c>
      <c r="H142" s="103">
        <v>43602</v>
      </c>
      <c r="I142" s="103">
        <f t="shared" ref="I142:O142" si="23">SUM(I143:I146)</f>
        <v>80402</v>
      </c>
      <c r="J142" s="103">
        <f t="shared" si="23"/>
        <v>65201</v>
      </c>
      <c r="K142" s="103">
        <f t="shared" si="23"/>
        <v>82763</v>
      </c>
      <c r="L142" s="104">
        <f t="shared" si="23"/>
        <v>85325.96</v>
      </c>
      <c r="M142" s="104">
        <f t="shared" si="23"/>
        <v>98428.31</v>
      </c>
      <c r="N142" s="105">
        <f t="shared" si="23"/>
        <v>91637.849999999991</v>
      </c>
      <c r="O142" s="105">
        <f t="shared" si="23"/>
        <v>98282.1</v>
      </c>
      <c r="P142" s="105">
        <v>111443</v>
      </c>
      <c r="Q142" s="105">
        <v>108945</v>
      </c>
      <c r="R142" s="669">
        <v>0.97758495374316912</v>
      </c>
      <c r="S142" s="198">
        <v>109123</v>
      </c>
      <c r="T142" s="10">
        <v>112397</v>
      </c>
    </row>
    <row r="143" spans="1:20" ht="15" hidden="1" customHeight="1" x14ac:dyDescent="0.25">
      <c r="A143" s="806"/>
      <c r="B143" s="812"/>
      <c r="C143" s="69" t="s">
        <v>254</v>
      </c>
      <c r="D143" s="70"/>
      <c r="E143" s="70">
        <v>5842</v>
      </c>
      <c r="F143" s="70">
        <v>6108</v>
      </c>
      <c r="G143" s="70">
        <v>13480</v>
      </c>
      <c r="H143" s="70">
        <v>6009</v>
      </c>
      <c r="I143" s="69">
        <v>6900</v>
      </c>
      <c r="J143" s="173">
        <v>3787</v>
      </c>
      <c r="K143" s="70">
        <v>3290</v>
      </c>
      <c r="L143" s="54">
        <v>1483</v>
      </c>
      <c r="M143" s="54">
        <v>9142.9500000000007</v>
      </c>
      <c r="N143" s="55">
        <v>5153.01</v>
      </c>
      <c r="O143" s="55"/>
      <c r="P143" s="55"/>
      <c r="Q143" s="55"/>
      <c r="R143" s="667">
        <v>0</v>
      </c>
      <c r="S143" s="667"/>
      <c r="T143" s="668"/>
    </row>
    <row r="144" spans="1:20" x14ac:dyDescent="0.25">
      <c r="A144" s="806"/>
      <c r="B144" s="813"/>
      <c r="C144" s="69" t="s">
        <v>98</v>
      </c>
      <c r="D144" s="70"/>
      <c r="E144" s="70"/>
      <c r="F144" s="70"/>
      <c r="G144" s="70"/>
      <c r="H144" s="70"/>
      <c r="I144" s="69"/>
      <c r="J144" s="173"/>
      <c r="K144" s="70"/>
      <c r="L144" s="54"/>
      <c r="M144" s="54"/>
      <c r="N144" s="55"/>
      <c r="O144" s="54">
        <v>4985.1000000000004</v>
      </c>
      <c r="P144" s="55">
        <v>14443</v>
      </c>
      <c r="Q144" s="55"/>
      <c r="R144" s="667">
        <v>0</v>
      </c>
      <c r="S144" s="667"/>
      <c r="T144" s="668"/>
    </row>
    <row r="145" spans="1:20" x14ac:dyDescent="0.25">
      <c r="A145" s="806"/>
      <c r="B145" s="813"/>
      <c r="C145" s="69" t="s">
        <v>255</v>
      </c>
      <c r="D145" s="70"/>
      <c r="E145" s="70">
        <v>0</v>
      </c>
      <c r="F145" s="70">
        <v>66388</v>
      </c>
      <c r="G145" s="70">
        <v>33390</v>
      </c>
      <c r="H145" s="70">
        <v>32749</v>
      </c>
      <c r="I145" s="69">
        <v>70000</v>
      </c>
      <c r="J145" s="173">
        <v>59118</v>
      </c>
      <c r="K145" s="70">
        <v>75103</v>
      </c>
      <c r="L145" s="30">
        <v>81056.960000000006</v>
      </c>
      <c r="M145" s="30">
        <v>86285.36</v>
      </c>
      <c r="N145" s="31">
        <v>5874.72</v>
      </c>
      <c r="O145" s="30">
        <v>90485</v>
      </c>
      <c r="P145" s="31">
        <v>94000</v>
      </c>
      <c r="Q145" s="31">
        <v>105945</v>
      </c>
      <c r="R145" s="649">
        <v>1.1270744680851064</v>
      </c>
      <c r="S145" s="647">
        <v>109123</v>
      </c>
      <c r="T145" s="648">
        <v>112397</v>
      </c>
    </row>
    <row r="146" spans="1:20" ht="15.75" thickBot="1" x14ac:dyDescent="0.3">
      <c r="A146" s="807"/>
      <c r="B146" s="814"/>
      <c r="C146" s="214" t="s">
        <v>256</v>
      </c>
      <c r="D146" s="177"/>
      <c r="E146" s="177">
        <v>531</v>
      </c>
      <c r="F146" s="177">
        <v>3917</v>
      </c>
      <c r="G146" s="177">
        <v>4034</v>
      </c>
      <c r="H146" s="177">
        <v>796</v>
      </c>
      <c r="I146" s="214">
        <v>3502</v>
      </c>
      <c r="J146" s="173">
        <v>2296</v>
      </c>
      <c r="K146" s="70">
        <v>4370</v>
      </c>
      <c r="L146" s="109">
        <v>2786</v>
      </c>
      <c r="M146" s="109">
        <v>3000</v>
      </c>
      <c r="N146" s="110">
        <v>80610.12</v>
      </c>
      <c r="O146" s="109">
        <v>2812</v>
      </c>
      <c r="P146" s="110">
        <v>3000</v>
      </c>
      <c r="Q146" s="55">
        <v>3000</v>
      </c>
      <c r="R146" s="651">
        <v>1</v>
      </c>
      <c r="S146" s="39"/>
      <c r="T146" s="40"/>
    </row>
    <row r="147" spans="1:20" ht="15.75" thickBot="1" x14ac:dyDescent="0.3">
      <c r="A147" s="178" t="s">
        <v>257</v>
      </c>
      <c r="B147" s="760" t="s">
        <v>258</v>
      </c>
      <c r="C147" s="735"/>
      <c r="D147" s="103">
        <v>2960832</v>
      </c>
      <c r="E147" s="103">
        <v>3369814</v>
      </c>
      <c r="F147" s="103">
        <v>3780057</v>
      </c>
      <c r="G147" s="103">
        <v>4405952.43</v>
      </c>
      <c r="H147" s="103">
        <v>4455752</v>
      </c>
      <c r="I147" s="103">
        <f t="shared" ref="I147:N147" si="24">I148+I153</f>
        <v>4609033</v>
      </c>
      <c r="J147" s="103">
        <f t="shared" si="24"/>
        <v>4840194</v>
      </c>
      <c r="K147" s="103">
        <f t="shared" si="24"/>
        <v>4773475</v>
      </c>
      <c r="L147" s="104">
        <f>L148+L153</f>
        <v>4944992.8499999996</v>
      </c>
      <c r="M147" s="104">
        <f t="shared" si="24"/>
        <v>5255422.8499999996</v>
      </c>
      <c r="N147" s="105">
        <f t="shared" si="24"/>
        <v>5401219.4500000002</v>
      </c>
      <c r="O147" s="247">
        <f>O148+O153</f>
        <v>5606281.4399999995</v>
      </c>
      <c r="P147" s="105">
        <v>5768424</v>
      </c>
      <c r="Q147" s="105">
        <v>6199453</v>
      </c>
      <c r="R147" s="669">
        <v>1.0747221424777373</v>
      </c>
      <c r="S147" s="198">
        <v>6482849</v>
      </c>
      <c r="T147" s="10">
        <v>6761099</v>
      </c>
    </row>
    <row r="148" spans="1:20" ht="15.75" thickBot="1" x14ac:dyDescent="0.3">
      <c r="A148" s="805"/>
      <c r="B148" s="808" t="s">
        <v>259</v>
      </c>
      <c r="C148" s="809"/>
      <c r="D148" s="95">
        <v>29177</v>
      </c>
      <c r="E148" s="95">
        <v>27518</v>
      </c>
      <c r="F148" s="95">
        <v>28447</v>
      </c>
      <c r="G148" s="95">
        <v>30677</v>
      </c>
      <c r="H148" s="95">
        <v>31410</v>
      </c>
      <c r="I148" s="95">
        <f t="shared" ref="I148:N148" si="25">SUM(I149:I151)</f>
        <v>41249</v>
      </c>
      <c r="J148" s="95">
        <f t="shared" si="25"/>
        <v>38808</v>
      </c>
      <c r="K148" s="95">
        <f t="shared" si="25"/>
        <v>36313</v>
      </c>
      <c r="L148" s="96">
        <f>SUM(L149:L151)</f>
        <v>35493.83</v>
      </c>
      <c r="M148" s="96">
        <f>SUM(M149:M152)</f>
        <v>51463.890000000007</v>
      </c>
      <c r="N148" s="97">
        <f t="shared" si="25"/>
        <v>56202.630000000005</v>
      </c>
      <c r="O148" s="107">
        <f>SUM(O149:O151)</f>
        <v>54280.090000000004</v>
      </c>
      <c r="P148" s="97">
        <v>57232</v>
      </c>
      <c r="Q148" s="97">
        <v>62974</v>
      </c>
      <c r="R148" s="669">
        <v>1.1003284875594073</v>
      </c>
      <c r="S148" s="198">
        <v>64744</v>
      </c>
      <c r="T148" s="10">
        <v>66567</v>
      </c>
    </row>
    <row r="149" spans="1:20" x14ac:dyDescent="0.25">
      <c r="A149" s="806"/>
      <c r="B149" s="288">
        <v>610</v>
      </c>
      <c r="C149" s="112" t="s">
        <v>130</v>
      </c>
      <c r="D149" s="210"/>
      <c r="E149" s="210">
        <v>18854</v>
      </c>
      <c r="F149" s="210">
        <v>18290</v>
      </c>
      <c r="G149" s="210">
        <v>19464</v>
      </c>
      <c r="H149" s="210">
        <v>22248</v>
      </c>
      <c r="I149" s="197">
        <v>29541</v>
      </c>
      <c r="J149" s="173">
        <v>26330</v>
      </c>
      <c r="K149" s="70">
        <v>25388</v>
      </c>
      <c r="L149" s="210">
        <v>24578.53</v>
      </c>
      <c r="M149" s="308">
        <v>33902.800000000003</v>
      </c>
      <c r="N149" s="309">
        <v>34953.550000000003</v>
      </c>
      <c r="O149" s="310">
        <v>37117.040000000001</v>
      </c>
      <c r="P149" s="309">
        <v>39099</v>
      </c>
      <c r="Q149" s="309">
        <v>43354</v>
      </c>
      <c r="R149" s="667">
        <v>1.1088263126934192</v>
      </c>
      <c r="S149" s="645">
        <v>44655</v>
      </c>
      <c r="T149" s="646">
        <v>45995</v>
      </c>
    </row>
    <row r="150" spans="1:20" x14ac:dyDescent="0.25">
      <c r="A150" s="806"/>
      <c r="B150" s="200">
        <v>620</v>
      </c>
      <c r="C150" s="69" t="s">
        <v>131</v>
      </c>
      <c r="D150" s="70"/>
      <c r="E150" s="70">
        <v>6473</v>
      </c>
      <c r="F150" s="70">
        <v>6340</v>
      </c>
      <c r="G150" s="70">
        <v>6869</v>
      </c>
      <c r="H150" s="70">
        <v>6877</v>
      </c>
      <c r="I150" s="69">
        <v>9575</v>
      </c>
      <c r="J150" s="173">
        <v>9735</v>
      </c>
      <c r="K150" s="70">
        <v>9358</v>
      </c>
      <c r="L150" s="70">
        <v>9719.7999999999993</v>
      </c>
      <c r="M150" s="311">
        <v>11551.79</v>
      </c>
      <c r="N150" s="154">
        <v>12736.3</v>
      </c>
      <c r="O150" s="312">
        <v>13736.32</v>
      </c>
      <c r="P150" s="154">
        <v>14133</v>
      </c>
      <c r="Q150" s="154">
        <v>15620</v>
      </c>
      <c r="R150" s="649">
        <v>1.1052147456307932</v>
      </c>
      <c r="S150" s="647">
        <v>16089</v>
      </c>
      <c r="T150" s="648">
        <v>16572</v>
      </c>
    </row>
    <row r="151" spans="1:20" ht="15.75" thickBot="1" x14ac:dyDescent="0.3">
      <c r="A151" s="806"/>
      <c r="B151" s="172">
        <v>630</v>
      </c>
      <c r="C151" s="69" t="s">
        <v>132</v>
      </c>
      <c r="D151" s="91"/>
      <c r="E151" s="91">
        <v>2191</v>
      </c>
      <c r="F151" s="91">
        <v>3817</v>
      </c>
      <c r="G151" s="91">
        <v>4344</v>
      </c>
      <c r="H151" s="91">
        <v>2285</v>
      </c>
      <c r="I151" s="71">
        <v>2133</v>
      </c>
      <c r="J151" s="173">
        <v>2743</v>
      </c>
      <c r="K151" s="70">
        <v>1567</v>
      </c>
      <c r="L151" s="70">
        <v>1195.5</v>
      </c>
      <c r="M151" s="152">
        <v>1127.3</v>
      </c>
      <c r="N151" s="31">
        <v>8512.7800000000007</v>
      </c>
      <c r="O151" s="30">
        <v>3426.73</v>
      </c>
      <c r="P151" s="31">
        <v>4000</v>
      </c>
      <c r="Q151" s="31">
        <v>4000</v>
      </c>
      <c r="R151" s="649">
        <v>1</v>
      </c>
      <c r="S151" s="647">
        <v>4000</v>
      </c>
      <c r="T151" s="648">
        <v>4000</v>
      </c>
    </row>
    <row r="152" spans="1:20" ht="15.75" thickBot="1" x14ac:dyDescent="0.3">
      <c r="A152" s="806"/>
      <c r="B152" s="682">
        <v>640</v>
      </c>
      <c r="C152" s="230" t="s">
        <v>133</v>
      </c>
      <c r="D152" s="177"/>
      <c r="E152" s="177"/>
      <c r="F152" s="177"/>
      <c r="G152" s="177"/>
      <c r="H152" s="177"/>
      <c r="I152" s="214"/>
      <c r="J152" s="202"/>
      <c r="K152" s="210"/>
      <c r="L152" s="210"/>
      <c r="M152" s="281">
        <v>4882</v>
      </c>
      <c r="N152" s="110"/>
      <c r="O152" s="109"/>
      <c r="P152" s="110"/>
      <c r="Q152" s="110"/>
      <c r="R152" s="671">
        <v>0</v>
      </c>
      <c r="S152" s="654"/>
      <c r="T152" s="655"/>
    </row>
    <row r="153" spans="1:20" ht="15.75" thickBot="1" x14ac:dyDescent="0.3">
      <c r="A153" s="806"/>
      <c r="B153" s="810" t="s">
        <v>260</v>
      </c>
      <c r="C153" s="811"/>
      <c r="D153" s="63">
        <v>2931655</v>
      </c>
      <c r="E153" s="63">
        <v>3342296</v>
      </c>
      <c r="F153" s="63">
        <v>3751610</v>
      </c>
      <c r="G153" s="63">
        <v>4375275.43</v>
      </c>
      <c r="H153" s="63">
        <v>4424342</v>
      </c>
      <c r="I153" s="63">
        <f t="shared" ref="I153:L153" si="26">SUM(I154:I162)</f>
        <v>4567784</v>
      </c>
      <c r="J153" s="63">
        <f t="shared" si="26"/>
        <v>4801386</v>
      </c>
      <c r="K153" s="63">
        <f t="shared" si="26"/>
        <v>4737162</v>
      </c>
      <c r="L153" s="64">
        <f t="shared" si="26"/>
        <v>4909499.0199999996</v>
      </c>
      <c r="M153" s="64">
        <f>SUM(M154:M162)</f>
        <v>5203958.96</v>
      </c>
      <c r="N153" s="65">
        <f>SUM(N154:N162)</f>
        <v>5345016.82</v>
      </c>
      <c r="O153" s="150">
        <f>SUM(O154:O162)</f>
        <v>5552001.3499999996</v>
      </c>
      <c r="P153" s="65">
        <v>5711192</v>
      </c>
      <c r="Q153" s="65">
        <v>6136479</v>
      </c>
      <c r="R153" s="669">
        <v>1.0744655406437045</v>
      </c>
      <c r="S153" s="656">
        <v>6418105</v>
      </c>
      <c r="T153" s="657">
        <v>6694532</v>
      </c>
    </row>
    <row r="154" spans="1:20" x14ac:dyDescent="0.25">
      <c r="A154" s="806"/>
      <c r="B154" s="812"/>
      <c r="C154" s="112" t="s">
        <v>261</v>
      </c>
      <c r="D154" s="84">
        <v>1541725</v>
      </c>
      <c r="E154" s="84">
        <v>1718084</v>
      </c>
      <c r="F154" s="84">
        <v>1793999</v>
      </c>
      <c r="G154" s="84">
        <v>1958942</v>
      </c>
      <c r="H154" s="84">
        <v>2084677</v>
      </c>
      <c r="I154" s="112">
        <v>2039732</v>
      </c>
      <c r="J154" s="84">
        <v>2241882</v>
      </c>
      <c r="K154" s="84">
        <v>2385291</v>
      </c>
      <c r="L154" s="54">
        <v>2363727.67</v>
      </c>
      <c r="M154" s="54">
        <v>2385302.7000000002</v>
      </c>
      <c r="N154" s="55">
        <v>2457964.41</v>
      </c>
      <c r="O154" s="54">
        <v>2387323.0499999998</v>
      </c>
      <c r="P154" s="55">
        <v>2409096</v>
      </c>
      <c r="Q154" s="55">
        <v>2344166</v>
      </c>
      <c r="R154" s="667">
        <v>0.97304798148351079</v>
      </c>
      <c r="S154" s="645">
        <v>2391049</v>
      </c>
      <c r="T154" s="646">
        <v>2415241</v>
      </c>
    </row>
    <row r="155" spans="1:20" x14ac:dyDescent="0.25">
      <c r="A155" s="806"/>
      <c r="B155" s="813"/>
      <c r="C155" s="69" t="s">
        <v>262</v>
      </c>
      <c r="D155" s="70">
        <v>1389930</v>
      </c>
      <c r="E155" s="70">
        <v>1591682</v>
      </c>
      <c r="F155" s="70">
        <v>1867423</v>
      </c>
      <c r="G155" s="70">
        <v>2134669.4300000002</v>
      </c>
      <c r="H155" s="70">
        <v>2069302</v>
      </c>
      <c r="I155" s="69">
        <v>2182809</v>
      </c>
      <c r="J155" s="70">
        <v>2169532</v>
      </c>
      <c r="K155" s="70">
        <v>1972245</v>
      </c>
      <c r="L155" s="30">
        <v>2097007.99</v>
      </c>
      <c r="M155" s="30">
        <v>2239643.29</v>
      </c>
      <c r="N155" s="31">
        <v>2410623.65</v>
      </c>
      <c r="O155" s="30">
        <v>2546291.14</v>
      </c>
      <c r="P155" s="31">
        <v>2614272</v>
      </c>
      <c r="Q155" s="31">
        <v>2937580</v>
      </c>
      <c r="R155" s="649">
        <v>1.123670375538582</v>
      </c>
      <c r="S155" s="647">
        <v>3133215</v>
      </c>
      <c r="T155" s="648">
        <v>3343995</v>
      </c>
    </row>
    <row r="156" spans="1:20" x14ac:dyDescent="0.25">
      <c r="A156" s="806"/>
      <c r="B156" s="813"/>
      <c r="C156" s="72" t="s">
        <v>263</v>
      </c>
      <c r="D156" s="114"/>
      <c r="E156" s="114"/>
      <c r="F156" s="114"/>
      <c r="G156" s="114"/>
      <c r="H156" s="114"/>
      <c r="I156" s="72"/>
      <c r="J156" s="72"/>
      <c r="K156" s="114">
        <v>6822</v>
      </c>
      <c r="L156" s="57">
        <v>58464.77</v>
      </c>
      <c r="M156" s="57">
        <v>145561.9699999993</v>
      </c>
      <c r="N156" s="58">
        <v>13019.76</v>
      </c>
      <c r="O156" s="57">
        <v>88405.36</v>
      </c>
      <c r="P156" s="58">
        <v>0</v>
      </c>
      <c r="Q156" s="58"/>
      <c r="R156" s="649">
        <v>0</v>
      </c>
      <c r="S156" s="647"/>
      <c r="T156" s="648"/>
    </row>
    <row r="157" spans="1:20" x14ac:dyDescent="0.25">
      <c r="A157" s="806"/>
      <c r="B157" s="813"/>
      <c r="C157" s="72" t="s">
        <v>264</v>
      </c>
      <c r="D157" s="114"/>
      <c r="E157" s="114"/>
      <c r="F157" s="114"/>
      <c r="G157" s="114"/>
      <c r="H157" s="114"/>
      <c r="I157" s="72">
        <v>11276</v>
      </c>
      <c r="J157" s="72">
        <v>23184</v>
      </c>
      <c r="K157" s="114">
        <v>0</v>
      </c>
      <c r="L157" s="57">
        <v>4779.37</v>
      </c>
      <c r="M157" s="57">
        <v>0</v>
      </c>
      <c r="N157" s="58">
        <v>0</v>
      </c>
      <c r="O157" s="57"/>
      <c r="P157" s="58">
        <v>10000</v>
      </c>
      <c r="Q157" s="58"/>
      <c r="R157" s="649">
        <v>0</v>
      </c>
      <c r="S157" s="647"/>
      <c r="T157" s="648"/>
    </row>
    <row r="158" spans="1:20" x14ac:dyDescent="0.25">
      <c r="A158" s="806"/>
      <c r="B158" s="813"/>
      <c r="C158" s="72" t="s">
        <v>65</v>
      </c>
      <c r="D158" s="114"/>
      <c r="E158" s="114"/>
      <c r="F158" s="114"/>
      <c r="G158" s="114"/>
      <c r="H158" s="114"/>
      <c r="I158" s="72"/>
      <c r="J158" s="72"/>
      <c r="K158" s="114"/>
      <c r="L158" s="57"/>
      <c r="M158" s="57"/>
      <c r="N158" s="58"/>
      <c r="O158" s="57"/>
      <c r="P158" s="58">
        <v>202930</v>
      </c>
      <c r="Q158" s="58">
        <v>202930</v>
      </c>
      <c r="R158" s="649">
        <v>1</v>
      </c>
      <c r="S158" s="647">
        <v>202930</v>
      </c>
      <c r="T158" s="648">
        <v>202930</v>
      </c>
    </row>
    <row r="159" spans="1:20" x14ac:dyDescent="0.25">
      <c r="A159" s="806"/>
      <c r="B159" s="813"/>
      <c r="C159" s="72" t="s">
        <v>265</v>
      </c>
      <c r="D159" s="114"/>
      <c r="E159" s="114"/>
      <c r="F159" s="114"/>
      <c r="G159" s="114"/>
      <c r="H159" s="114">
        <v>2568</v>
      </c>
      <c r="I159" s="72">
        <v>2134</v>
      </c>
      <c r="J159" s="72"/>
      <c r="K159" s="114">
        <v>0</v>
      </c>
      <c r="L159" s="57">
        <v>240.97</v>
      </c>
      <c r="M159" s="57">
        <v>0</v>
      </c>
      <c r="N159" s="58">
        <v>0</v>
      </c>
      <c r="O159" s="57"/>
      <c r="P159" s="58">
        <v>4600</v>
      </c>
      <c r="Q159" s="58"/>
      <c r="R159" s="649">
        <v>0</v>
      </c>
      <c r="S159" s="647"/>
      <c r="T159" s="648"/>
    </row>
    <row r="160" spans="1:20" x14ac:dyDescent="0.25">
      <c r="A160" s="806"/>
      <c r="B160" s="813"/>
      <c r="C160" s="72" t="s">
        <v>266</v>
      </c>
      <c r="D160" s="114"/>
      <c r="E160" s="114"/>
      <c r="F160" s="114"/>
      <c r="G160" s="114"/>
      <c r="H160" s="114"/>
      <c r="I160" s="72"/>
      <c r="J160" s="72"/>
      <c r="K160" s="114"/>
      <c r="L160" s="57">
        <v>8661.25</v>
      </c>
      <c r="M160" s="57"/>
      <c r="N160" s="58">
        <v>0</v>
      </c>
      <c r="O160" s="57"/>
      <c r="P160" s="58">
        <v>0</v>
      </c>
      <c r="Q160" s="58"/>
      <c r="R160" s="649">
        <v>0</v>
      </c>
      <c r="S160" s="647"/>
      <c r="T160" s="648"/>
    </row>
    <row r="161" spans="1:20" x14ac:dyDescent="0.25">
      <c r="A161" s="806"/>
      <c r="B161" s="813"/>
      <c r="C161" s="72" t="s">
        <v>104</v>
      </c>
      <c r="D161" s="114"/>
      <c r="E161" s="114"/>
      <c r="F161" s="114"/>
      <c r="G161" s="114"/>
      <c r="H161" s="114">
        <v>2166</v>
      </c>
      <c r="I161" s="72">
        <v>10924</v>
      </c>
      <c r="J161" s="72">
        <v>33868</v>
      </c>
      <c r="K161" s="114">
        <v>0</v>
      </c>
      <c r="L161" s="57"/>
      <c r="M161" s="57"/>
      <c r="N161" s="58">
        <v>0</v>
      </c>
      <c r="O161" s="57">
        <v>415.8</v>
      </c>
      <c r="P161" s="58">
        <v>0</v>
      </c>
      <c r="Q161" s="58">
        <v>0</v>
      </c>
      <c r="R161" s="649">
        <v>0</v>
      </c>
      <c r="S161" s="647"/>
      <c r="T161" s="648"/>
    </row>
    <row r="162" spans="1:20" ht="15.75" thickBot="1" x14ac:dyDescent="0.3">
      <c r="A162" s="807"/>
      <c r="B162" s="814"/>
      <c r="C162" s="71" t="s">
        <v>267</v>
      </c>
      <c r="D162" s="91"/>
      <c r="E162" s="91">
        <v>32530</v>
      </c>
      <c r="F162" s="91">
        <v>90188</v>
      </c>
      <c r="G162" s="91">
        <v>281664</v>
      </c>
      <c r="H162" s="91">
        <v>265629</v>
      </c>
      <c r="I162" s="71">
        <v>320909</v>
      </c>
      <c r="J162" s="71">
        <v>332920</v>
      </c>
      <c r="K162" s="91">
        <v>372804</v>
      </c>
      <c r="L162" s="37">
        <v>376617</v>
      </c>
      <c r="M162" s="37">
        <v>433451</v>
      </c>
      <c r="N162" s="38">
        <v>463409</v>
      </c>
      <c r="O162" s="37">
        <v>529566</v>
      </c>
      <c r="P162" s="38">
        <v>470294</v>
      </c>
      <c r="Q162" s="38">
        <v>651803</v>
      </c>
      <c r="R162" s="651">
        <v>1.3859479389488278</v>
      </c>
      <c r="S162" s="659">
        <v>690911</v>
      </c>
      <c r="T162" s="653">
        <v>732366</v>
      </c>
    </row>
    <row r="163" spans="1:20" ht="15.75" hidden="1" customHeight="1" thickBot="1" x14ac:dyDescent="0.3">
      <c r="A163" s="705" t="s">
        <v>268</v>
      </c>
      <c r="B163" s="760" t="s">
        <v>269</v>
      </c>
      <c r="C163" s="735"/>
      <c r="D163" s="103">
        <v>14672</v>
      </c>
      <c r="E163" s="103">
        <v>18356</v>
      </c>
      <c r="F163" s="103">
        <v>24962</v>
      </c>
      <c r="G163" s="103">
        <v>26012</v>
      </c>
      <c r="H163" s="103">
        <v>24167</v>
      </c>
      <c r="I163" s="103">
        <f t="shared" ref="I163:N163" si="27">SUM(I164:I167)</f>
        <v>21978</v>
      </c>
      <c r="J163" s="103">
        <f t="shared" si="27"/>
        <v>26182</v>
      </c>
      <c r="K163" s="103">
        <f t="shared" si="27"/>
        <v>16605</v>
      </c>
      <c r="L163" s="104">
        <f t="shared" si="27"/>
        <v>19312.66</v>
      </c>
      <c r="M163" s="104">
        <f t="shared" si="27"/>
        <v>17232.5</v>
      </c>
      <c r="N163" s="105">
        <f t="shared" si="27"/>
        <v>19393.890000000003</v>
      </c>
      <c r="O163" s="105">
        <f>SUM(O164:O166)</f>
        <v>0</v>
      </c>
      <c r="P163" s="105">
        <v>0</v>
      </c>
      <c r="Q163" s="105">
        <v>0</v>
      </c>
      <c r="R163" s="669">
        <v>0</v>
      </c>
      <c r="S163" s="313">
        <v>0</v>
      </c>
      <c r="T163" s="180">
        <v>0</v>
      </c>
    </row>
    <row r="164" spans="1:20" ht="15" hidden="1" customHeight="1" x14ac:dyDescent="0.3">
      <c r="A164" s="815"/>
      <c r="B164" s="314">
        <v>610</v>
      </c>
      <c r="C164" s="112" t="s">
        <v>130</v>
      </c>
      <c r="D164" s="84"/>
      <c r="E164" s="84">
        <v>11817</v>
      </c>
      <c r="F164" s="84">
        <v>16331</v>
      </c>
      <c r="G164" s="84">
        <v>16188</v>
      </c>
      <c r="H164" s="84">
        <v>16639</v>
      </c>
      <c r="I164" s="84">
        <v>14808</v>
      </c>
      <c r="J164" s="84">
        <v>14984</v>
      </c>
      <c r="K164" s="84">
        <v>11095</v>
      </c>
      <c r="L164" s="54">
        <v>11946.75</v>
      </c>
      <c r="M164" s="54">
        <v>12156.96</v>
      </c>
      <c r="N164" s="55">
        <v>13480.65</v>
      </c>
      <c r="O164" s="55"/>
      <c r="P164" s="55"/>
      <c r="Q164" s="55">
        <v>0</v>
      </c>
      <c r="R164" s="667">
        <v>0</v>
      </c>
      <c r="S164" s="645">
        <v>0</v>
      </c>
      <c r="T164" s="646">
        <v>0</v>
      </c>
    </row>
    <row r="165" spans="1:20" ht="15" hidden="1" customHeight="1" x14ac:dyDescent="0.3">
      <c r="A165" s="816"/>
      <c r="B165" s="172">
        <v>620</v>
      </c>
      <c r="C165" s="69" t="s">
        <v>131</v>
      </c>
      <c r="D165" s="70"/>
      <c r="E165" s="70">
        <v>3983</v>
      </c>
      <c r="F165" s="70">
        <v>5610</v>
      </c>
      <c r="G165" s="70">
        <v>5689</v>
      </c>
      <c r="H165" s="70">
        <v>5822</v>
      </c>
      <c r="I165" s="70">
        <v>5320</v>
      </c>
      <c r="J165" s="70">
        <v>5972</v>
      </c>
      <c r="K165" s="70">
        <v>4227</v>
      </c>
      <c r="L165" s="30">
        <v>4902.95</v>
      </c>
      <c r="M165" s="30">
        <v>3941.03</v>
      </c>
      <c r="N165" s="31">
        <v>4701.62</v>
      </c>
      <c r="O165" s="31"/>
      <c r="P165" s="31"/>
      <c r="Q165" s="31">
        <v>0</v>
      </c>
      <c r="R165" s="649">
        <v>0</v>
      </c>
      <c r="S165" s="647">
        <v>0</v>
      </c>
      <c r="T165" s="648">
        <v>0</v>
      </c>
    </row>
    <row r="166" spans="1:20" ht="15" hidden="1" customHeight="1" x14ac:dyDescent="0.3">
      <c r="A166" s="816"/>
      <c r="B166" s="172">
        <v>630</v>
      </c>
      <c r="C166" s="69" t="s">
        <v>132</v>
      </c>
      <c r="D166" s="70"/>
      <c r="E166" s="70">
        <v>2556</v>
      </c>
      <c r="F166" s="70">
        <v>3021</v>
      </c>
      <c r="G166" s="70">
        <v>4135</v>
      </c>
      <c r="H166" s="70">
        <v>1706</v>
      </c>
      <c r="I166" s="70">
        <f>1591+259</f>
        <v>1850</v>
      </c>
      <c r="J166" s="70">
        <v>1495</v>
      </c>
      <c r="K166" s="70">
        <v>1200</v>
      </c>
      <c r="L166" s="30">
        <v>931.46</v>
      </c>
      <c r="M166" s="30">
        <v>1055.02</v>
      </c>
      <c r="N166" s="31">
        <v>1132.97</v>
      </c>
      <c r="O166" s="31"/>
      <c r="P166" s="31"/>
      <c r="Q166" s="31">
        <v>0</v>
      </c>
      <c r="R166" s="649">
        <v>0</v>
      </c>
      <c r="S166" s="647">
        <v>0</v>
      </c>
      <c r="T166" s="648">
        <v>0</v>
      </c>
    </row>
    <row r="167" spans="1:20" ht="15.75" hidden="1" customHeight="1" thickBot="1" x14ac:dyDescent="0.3">
      <c r="A167" s="817"/>
      <c r="B167" s="219">
        <v>640</v>
      </c>
      <c r="C167" s="71" t="s">
        <v>270</v>
      </c>
      <c r="D167" s="91"/>
      <c r="E167" s="91"/>
      <c r="F167" s="91"/>
      <c r="G167" s="91"/>
      <c r="H167" s="91"/>
      <c r="I167" s="91"/>
      <c r="J167" s="91">
        <v>3731</v>
      </c>
      <c r="K167" s="210">
        <v>83</v>
      </c>
      <c r="L167" s="109">
        <v>1531.5</v>
      </c>
      <c r="M167" s="109">
        <v>79.489999999999995</v>
      </c>
      <c r="N167" s="110">
        <v>78.650000000000006</v>
      </c>
      <c r="O167" s="110"/>
      <c r="P167" s="110"/>
      <c r="Q167" s="110"/>
      <c r="R167" s="651">
        <v>0</v>
      </c>
      <c r="S167" s="659"/>
      <c r="T167" s="653"/>
    </row>
    <row r="168" spans="1:20" ht="15.75" thickBot="1" x14ac:dyDescent="0.3">
      <c r="A168" s="178" t="s">
        <v>271</v>
      </c>
      <c r="B168" s="760" t="s">
        <v>272</v>
      </c>
      <c r="C168" s="735"/>
      <c r="D168" s="103">
        <v>42988</v>
      </c>
      <c r="E168" s="103">
        <v>41924</v>
      </c>
      <c r="F168" s="103">
        <v>49127</v>
      </c>
      <c r="G168" s="103">
        <v>48507</v>
      </c>
      <c r="H168" s="103">
        <v>53865</v>
      </c>
      <c r="I168" s="103">
        <f t="shared" ref="I168:M168" si="28">I169+I176+I175</f>
        <v>59113.2</v>
      </c>
      <c r="J168" s="103">
        <f t="shared" si="28"/>
        <v>51352</v>
      </c>
      <c r="K168" s="103">
        <f t="shared" si="28"/>
        <v>57413</v>
      </c>
      <c r="L168" s="104">
        <f>L169+L176+L175</f>
        <v>142019.73000000001</v>
      </c>
      <c r="M168" s="104">
        <f t="shared" si="28"/>
        <v>67235.890000000014</v>
      </c>
      <c r="N168" s="105">
        <f>N169+N176+N175</f>
        <v>59484.65</v>
      </c>
      <c r="O168" s="247">
        <f>O169+O176+O175</f>
        <v>64756.130000000005</v>
      </c>
      <c r="P168" s="105">
        <v>102212</v>
      </c>
      <c r="Q168" s="105">
        <v>119420</v>
      </c>
      <c r="R168" s="669">
        <v>1.1683559660313858</v>
      </c>
      <c r="S168" s="198">
        <v>121986</v>
      </c>
      <c r="T168" s="10">
        <v>124115</v>
      </c>
    </row>
    <row r="169" spans="1:20" ht="15.75" thickBot="1" x14ac:dyDescent="0.3">
      <c r="A169" s="805"/>
      <c r="B169" s="808" t="s">
        <v>273</v>
      </c>
      <c r="C169" s="809"/>
      <c r="D169" s="95">
        <v>39801</v>
      </c>
      <c r="E169" s="95">
        <v>41194</v>
      </c>
      <c r="F169" s="95">
        <v>47169</v>
      </c>
      <c r="G169" s="95">
        <v>47600</v>
      </c>
      <c r="H169" s="95">
        <v>53724</v>
      </c>
      <c r="I169" s="95">
        <f>SUM(I170:I172)</f>
        <v>56208.2</v>
      </c>
      <c r="J169" s="95">
        <f>SUM(J170:J172)</f>
        <v>47897</v>
      </c>
      <c r="K169" s="95">
        <f>SUM(K170:K173)</f>
        <v>54913</v>
      </c>
      <c r="L169" s="96">
        <f>SUM(L170:L173)</f>
        <v>59991.65</v>
      </c>
      <c r="M169" s="96">
        <f>SUM(M170:M173)</f>
        <v>64735.890000000007</v>
      </c>
      <c r="N169" s="97">
        <f>SUM(N170:N173)</f>
        <v>54463.6</v>
      </c>
      <c r="O169" s="107">
        <f>SUM(O170:O173)</f>
        <v>60460.66</v>
      </c>
      <c r="P169" s="97">
        <v>97212</v>
      </c>
      <c r="Q169" s="97">
        <v>114420</v>
      </c>
      <c r="R169" s="669">
        <v>1.1770151833107023</v>
      </c>
      <c r="S169" s="198">
        <v>116486</v>
      </c>
      <c r="T169" s="10">
        <v>118615</v>
      </c>
    </row>
    <row r="170" spans="1:20" x14ac:dyDescent="0.25">
      <c r="A170" s="806"/>
      <c r="B170" s="288">
        <v>610</v>
      </c>
      <c r="C170" s="112" t="s">
        <v>130</v>
      </c>
      <c r="D170" s="84"/>
      <c r="E170" s="84">
        <v>22141</v>
      </c>
      <c r="F170" s="84">
        <v>25294</v>
      </c>
      <c r="G170" s="84">
        <v>27320</v>
      </c>
      <c r="H170" s="84">
        <v>30945</v>
      </c>
      <c r="I170" s="84">
        <v>30403</v>
      </c>
      <c r="J170" s="84">
        <v>28630</v>
      </c>
      <c r="K170" s="84">
        <v>28741</v>
      </c>
      <c r="L170" s="54">
        <v>31950.86</v>
      </c>
      <c r="M170" s="54">
        <v>36896.54</v>
      </c>
      <c r="N170" s="55">
        <v>32643.72</v>
      </c>
      <c r="O170" s="54">
        <v>34750.01</v>
      </c>
      <c r="P170" s="55">
        <v>37615</v>
      </c>
      <c r="Q170" s="55">
        <v>50340</v>
      </c>
      <c r="R170" s="667">
        <v>1.3382958925960389</v>
      </c>
      <c r="S170" s="645">
        <v>51850</v>
      </c>
      <c r="T170" s="646">
        <v>53406</v>
      </c>
    </row>
    <row r="171" spans="1:20" x14ac:dyDescent="0.25">
      <c r="A171" s="806"/>
      <c r="B171" s="200">
        <v>620</v>
      </c>
      <c r="C171" s="69" t="s">
        <v>131</v>
      </c>
      <c r="D171" s="70"/>
      <c r="E171" s="70">
        <v>8265</v>
      </c>
      <c r="F171" s="70">
        <v>9427</v>
      </c>
      <c r="G171" s="70">
        <v>10234</v>
      </c>
      <c r="H171" s="70">
        <v>11482</v>
      </c>
      <c r="I171" s="70">
        <f>11947-(14.4+22.4+180)</f>
        <v>11730.2</v>
      </c>
      <c r="J171" s="70">
        <v>10691</v>
      </c>
      <c r="K171" s="70">
        <v>10646</v>
      </c>
      <c r="L171" s="30">
        <v>12860.64</v>
      </c>
      <c r="M171" s="30">
        <v>12687.37</v>
      </c>
      <c r="N171" s="31">
        <v>12446.38</v>
      </c>
      <c r="O171" s="30">
        <v>13294.12</v>
      </c>
      <c r="P171" s="31">
        <v>14047</v>
      </c>
      <c r="Q171" s="31">
        <v>18530</v>
      </c>
      <c r="R171" s="649">
        <v>1.3191428774827365</v>
      </c>
      <c r="S171" s="647">
        <v>19086</v>
      </c>
      <c r="T171" s="648">
        <v>19659</v>
      </c>
    </row>
    <row r="172" spans="1:20" x14ac:dyDescent="0.25">
      <c r="A172" s="806"/>
      <c r="B172" s="280">
        <v>630</v>
      </c>
      <c r="C172" s="72" t="s">
        <v>132</v>
      </c>
      <c r="D172" s="70"/>
      <c r="E172" s="70">
        <v>10788</v>
      </c>
      <c r="F172" s="70">
        <v>12448</v>
      </c>
      <c r="G172" s="70">
        <v>10046</v>
      </c>
      <c r="H172" s="70">
        <v>11297</v>
      </c>
      <c r="I172" s="70">
        <f>16682-(2550+28+110)+81</f>
        <v>14075</v>
      </c>
      <c r="J172" s="70">
        <f>11880-3455+151</f>
        <v>8576</v>
      </c>
      <c r="K172" s="70">
        <v>15451</v>
      </c>
      <c r="L172" s="152">
        <v>15180.15</v>
      </c>
      <c r="M172" s="152">
        <v>15023.18</v>
      </c>
      <c r="N172" s="31">
        <v>9257.17</v>
      </c>
      <c r="O172" s="30">
        <v>12173.76</v>
      </c>
      <c r="P172" s="31">
        <v>13550</v>
      </c>
      <c r="Q172" s="31">
        <v>13550</v>
      </c>
      <c r="R172" s="649">
        <v>1</v>
      </c>
      <c r="S172" s="647">
        <v>13550</v>
      </c>
      <c r="T172" s="648">
        <v>13550</v>
      </c>
    </row>
    <row r="173" spans="1:20" x14ac:dyDescent="0.25">
      <c r="A173" s="806"/>
      <c r="B173" s="172">
        <v>640</v>
      </c>
      <c r="C173" s="194" t="s">
        <v>133</v>
      </c>
      <c r="D173" s="173"/>
      <c r="E173" s="173"/>
      <c r="F173" s="173"/>
      <c r="G173" s="173"/>
      <c r="H173" s="173"/>
      <c r="I173" s="70"/>
      <c r="J173" s="70"/>
      <c r="K173" s="70">
        <v>75</v>
      </c>
      <c r="L173" s="31"/>
      <c r="M173" s="30">
        <v>128.80000000000001</v>
      </c>
      <c r="N173" s="31">
        <v>116.33</v>
      </c>
      <c r="O173" s="30">
        <v>242.77</v>
      </c>
      <c r="P173" s="31">
        <v>0</v>
      </c>
      <c r="Q173" s="31"/>
      <c r="R173" s="649">
        <v>0</v>
      </c>
      <c r="S173" s="649"/>
      <c r="T173" s="650"/>
    </row>
    <row r="174" spans="1:20" ht="15.75" thickBot="1" x14ac:dyDescent="0.3">
      <c r="A174" s="806"/>
      <c r="B174" s="219">
        <v>630</v>
      </c>
      <c r="C174" s="277" t="s">
        <v>64</v>
      </c>
      <c r="D174" s="279"/>
      <c r="E174" s="279"/>
      <c r="F174" s="279"/>
      <c r="G174" s="279"/>
      <c r="H174" s="279"/>
      <c r="I174" s="91"/>
      <c r="J174" s="91"/>
      <c r="K174" s="91"/>
      <c r="L174" s="38"/>
      <c r="M174" s="37"/>
      <c r="N174" s="38"/>
      <c r="O174" s="37"/>
      <c r="P174" s="38">
        <v>32000</v>
      </c>
      <c r="Q174" s="38">
        <v>32000</v>
      </c>
      <c r="R174" s="676">
        <v>1</v>
      </c>
      <c r="S174" s="662">
        <v>32000</v>
      </c>
      <c r="T174" s="663">
        <v>32000</v>
      </c>
    </row>
    <row r="175" spans="1:20" ht="15.75" hidden="1" customHeight="1" thickBot="1" x14ac:dyDescent="0.3">
      <c r="A175" s="806"/>
      <c r="B175" s="290">
        <v>630</v>
      </c>
      <c r="C175" s="230" t="s">
        <v>111</v>
      </c>
      <c r="D175" s="275"/>
      <c r="E175" s="275"/>
      <c r="F175" s="275"/>
      <c r="G175" s="275"/>
      <c r="H175" s="275"/>
      <c r="I175" s="315"/>
      <c r="J175" s="315"/>
      <c r="K175" s="91"/>
      <c r="L175" s="117">
        <v>82028.08</v>
      </c>
      <c r="M175" s="118"/>
      <c r="N175" s="118"/>
      <c r="O175" s="117"/>
      <c r="P175" s="118"/>
      <c r="Q175" s="118"/>
      <c r="R175" s="669">
        <v>0</v>
      </c>
      <c r="S175" s="669"/>
      <c r="T175" s="670"/>
    </row>
    <row r="176" spans="1:20" ht="15.75" thickBot="1" x14ac:dyDescent="0.3">
      <c r="A176" s="806"/>
      <c r="B176" s="810" t="s">
        <v>274</v>
      </c>
      <c r="C176" s="811"/>
      <c r="D176" s="316">
        <v>3187</v>
      </c>
      <c r="E176" s="316">
        <v>730</v>
      </c>
      <c r="F176" s="316">
        <v>1958</v>
      </c>
      <c r="G176" s="316">
        <v>907</v>
      </c>
      <c r="H176" s="316">
        <v>141</v>
      </c>
      <c r="I176" s="315">
        <f t="shared" ref="I176:O176" si="29">I177</f>
        <v>2905</v>
      </c>
      <c r="J176" s="315">
        <f t="shared" si="29"/>
        <v>3455</v>
      </c>
      <c r="K176" s="315">
        <f t="shared" si="29"/>
        <v>2500</v>
      </c>
      <c r="L176" s="315">
        <v>0</v>
      </c>
      <c r="M176" s="317">
        <f t="shared" si="29"/>
        <v>2500</v>
      </c>
      <c r="N176" s="315">
        <f t="shared" si="29"/>
        <v>5021.05</v>
      </c>
      <c r="O176" s="317">
        <f t="shared" si="29"/>
        <v>4295.47</v>
      </c>
      <c r="P176" s="315">
        <v>5000</v>
      </c>
      <c r="Q176" s="673">
        <v>5000</v>
      </c>
      <c r="R176" s="669">
        <v>1</v>
      </c>
      <c r="S176" s="198">
        <v>5500</v>
      </c>
      <c r="T176" s="10">
        <v>5500</v>
      </c>
    </row>
    <row r="177" spans="1:22" ht="15.75" thickBot="1" x14ac:dyDescent="0.3">
      <c r="A177" s="807"/>
      <c r="B177" s="318">
        <v>630</v>
      </c>
      <c r="C177" s="71" t="s">
        <v>132</v>
      </c>
      <c r="D177" s="91">
        <v>3187</v>
      </c>
      <c r="E177" s="91">
        <v>730</v>
      </c>
      <c r="F177" s="91">
        <v>1958</v>
      </c>
      <c r="G177" s="91">
        <v>907</v>
      </c>
      <c r="H177" s="91">
        <v>141</v>
      </c>
      <c r="I177" s="71">
        <v>2905</v>
      </c>
      <c r="J177" s="71">
        <v>3455</v>
      </c>
      <c r="K177" s="91">
        <v>2500</v>
      </c>
      <c r="L177" s="38">
        <v>0</v>
      </c>
      <c r="M177" s="37">
        <v>2500</v>
      </c>
      <c r="N177" s="38">
        <v>5021.05</v>
      </c>
      <c r="O177" s="37">
        <v>4295.47</v>
      </c>
      <c r="P177" s="38">
        <v>5000</v>
      </c>
      <c r="Q177" s="38">
        <v>5000</v>
      </c>
      <c r="R177" s="669">
        <v>1</v>
      </c>
      <c r="S177" s="656">
        <v>5500</v>
      </c>
      <c r="T177" s="657">
        <v>5500</v>
      </c>
    </row>
    <row r="178" spans="1:22" ht="15.75" thickBot="1" x14ac:dyDescent="0.3">
      <c r="A178" s="706" t="s">
        <v>271</v>
      </c>
      <c r="B178" s="795" t="s">
        <v>275</v>
      </c>
      <c r="C178" s="764"/>
      <c r="D178" s="120">
        <v>90752</v>
      </c>
      <c r="E178" s="120">
        <v>96030</v>
      </c>
      <c r="F178" s="120">
        <v>117540</v>
      </c>
      <c r="G178" s="120">
        <v>141455</v>
      </c>
      <c r="H178" s="120">
        <f t="shared" ref="H178:O178" si="30">SUM(H179:H183)</f>
        <v>157876</v>
      </c>
      <c r="I178" s="120">
        <f t="shared" si="30"/>
        <v>153798</v>
      </c>
      <c r="J178" s="120">
        <f t="shared" si="30"/>
        <v>141580</v>
      </c>
      <c r="K178" s="120">
        <f t="shared" si="30"/>
        <v>144793</v>
      </c>
      <c r="L178" s="121">
        <f t="shared" si="30"/>
        <v>138341.56</v>
      </c>
      <c r="M178" s="121">
        <f t="shared" si="30"/>
        <v>147764.81</v>
      </c>
      <c r="N178" s="122">
        <f t="shared" si="30"/>
        <v>187629.79</v>
      </c>
      <c r="O178" s="504">
        <f t="shared" si="30"/>
        <v>231026.1</v>
      </c>
      <c r="P178" s="122">
        <v>240502</v>
      </c>
      <c r="Q178" s="122">
        <v>338006</v>
      </c>
      <c r="R178" s="669">
        <v>1.4054186659570398</v>
      </c>
      <c r="S178" s="198">
        <v>347504</v>
      </c>
      <c r="T178" s="10">
        <v>357287</v>
      </c>
    </row>
    <row r="179" spans="1:22" x14ac:dyDescent="0.25">
      <c r="A179" s="805"/>
      <c r="B179" s="199">
        <v>610</v>
      </c>
      <c r="C179" s="67" t="s">
        <v>130</v>
      </c>
      <c r="D179" s="68"/>
      <c r="E179" s="68">
        <v>65691</v>
      </c>
      <c r="F179" s="68">
        <v>80097</v>
      </c>
      <c r="G179" s="68">
        <v>93395</v>
      </c>
      <c r="H179" s="68">
        <v>102238</v>
      </c>
      <c r="I179" s="67">
        <v>102422</v>
      </c>
      <c r="J179" s="68">
        <v>93404</v>
      </c>
      <c r="K179" s="68">
        <v>93846</v>
      </c>
      <c r="L179" s="23">
        <v>85213.93</v>
      </c>
      <c r="M179" s="151">
        <v>101710.97</v>
      </c>
      <c r="N179" s="24">
        <v>126027.75</v>
      </c>
      <c r="O179" s="23">
        <v>154366.21</v>
      </c>
      <c r="P179" s="24">
        <v>166659</v>
      </c>
      <c r="Q179" s="24">
        <v>234262</v>
      </c>
      <c r="R179" s="667">
        <v>1.4056366592863272</v>
      </c>
      <c r="S179" s="645">
        <v>241290</v>
      </c>
      <c r="T179" s="646">
        <v>248529</v>
      </c>
    </row>
    <row r="180" spans="1:22" x14ac:dyDescent="0.25">
      <c r="A180" s="806"/>
      <c r="B180" s="200">
        <v>620</v>
      </c>
      <c r="C180" s="69" t="s">
        <v>131</v>
      </c>
      <c r="D180" s="70"/>
      <c r="E180" s="70">
        <v>22738</v>
      </c>
      <c r="F180" s="70">
        <v>27783</v>
      </c>
      <c r="G180" s="70">
        <v>32056</v>
      </c>
      <c r="H180" s="70">
        <v>35361</v>
      </c>
      <c r="I180" s="69">
        <v>35526</v>
      </c>
      <c r="J180" s="70">
        <v>32703</v>
      </c>
      <c r="K180" s="70">
        <v>32877</v>
      </c>
      <c r="L180" s="30">
        <v>32579.829999999994</v>
      </c>
      <c r="M180" s="152">
        <v>29560.18</v>
      </c>
      <c r="N180" s="31">
        <v>41405.870000000003</v>
      </c>
      <c r="O180" s="30">
        <v>53348.97</v>
      </c>
      <c r="P180" s="31">
        <v>58643</v>
      </c>
      <c r="Q180" s="31">
        <v>82344</v>
      </c>
      <c r="R180" s="649">
        <v>1.4041573589345702</v>
      </c>
      <c r="S180" s="647">
        <v>84814</v>
      </c>
      <c r="T180" s="648">
        <v>87358</v>
      </c>
    </row>
    <row r="181" spans="1:22" x14ac:dyDescent="0.25">
      <c r="A181" s="806"/>
      <c r="B181" s="280">
        <v>630</v>
      </c>
      <c r="C181" s="72" t="s">
        <v>132</v>
      </c>
      <c r="D181" s="114"/>
      <c r="E181" s="114">
        <v>7369</v>
      </c>
      <c r="F181" s="114">
        <v>8830</v>
      </c>
      <c r="G181" s="114">
        <v>15669</v>
      </c>
      <c r="H181" s="114">
        <v>19477</v>
      </c>
      <c r="I181" s="72">
        <v>15050</v>
      </c>
      <c r="J181" s="70">
        <v>14133</v>
      </c>
      <c r="K181" s="70">
        <v>17748</v>
      </c>
      <c r="L181" s="57">
        <v>20156.86</v>
      </c>
      <c r="M181" s="57">
        <v>15870.11</v>
      </c>
      <c r="N181" s="58">
        <v>19809.259999999998</v>
      </c>
      <c r="O181" s="57">
        <v>22572.22</v>
      </c>
      <c r="P181" s="58">
        <v>15200</v>
      </c>
      <c r="Q181" s="58">
        <v>21400</v>
      </c>
      <c r="R181" s="649">
        <v>1.4078947368421053</v>
      </c>
      <c r="S181" s="647">
        <v>21400</v>
      </c>
      <c r="T181" s="648">
        <v>21400</v>
      </c>
    </row>
    <row r="182" spans="1:22" ht="15.75" thickBot="1" x14ac:dyDescent="0.3">
      <c r="A182" s="806"/>
      <c r="B182" s="250">
        <v>640</v>
      </c>
      <c r="C182" s="71" t="s">
        <v>133</v>
      </c>
      <c r="D182" s="91"/>
      <c r="E182" s="91"/>
      <c r="F182" s="91"/>
      <c r="G182" s="91"/>
      <c r="H182" s="91"/>
      <c r="I182" s="71"/>
      <c r="J182" s="91">
        <v>1340</v>
      </c>
      <c r="K182" s="91">
        <v>322</v>
      </c>
      <c r="L182" s="37">
        <v>390.94</v>
      </c>
      <c r="M182" s="37">
        <v>623.54999999999995</v>
      </c>
      <c r="N182" s="38">
        <v>386.91</v>
      </c>
      <c r="O182" s="37">
        <v>738.7</v>
      </c>
      <c r="P182" s="38"/>
      <c r="Q182" s="38"/>
      <c r="R182" s="651">
        <v>0</v>
      </c>
      <c r="S182" s="659"/>
      <c r="T182" s="653"/>
    </row>
    <row r="183" spans="1:22" ht="15.75" hidden="1" customHeight="1" thickBot="1" x14ac:dyDescent="0.3">
      <c r="A183" s="807"/>
      <c r="B183" s="201">
        <v>630</v>
      </c>
      <c r="C183" s="214" t="s">
        <v>276</v>
      </c>
      <c r="D183" s="177"/>
      <c r="E183" s="177">
        <v>232</v>
      </c>
      <c r="F183" s="177">
        <v>830</v>
      </c>
      <c r="G183" s="177">
        <v>335</v>
      </c>
      <c r="H183" s="177">
        <v>800</v>
      </c>
      <c r="I183" s="214">
        <v>800</v>
      </c>
      <c r="J183" s="214"/>
      <c r="K183" s="177"/>
      <c r="L183" s="118"/>
      <c r="M183" s="118"/>
      <c r="N183" s="118"/>
      <c r="O183" s="117"/>
      <c r="P183" s="118"/>
      <c r="Q183" s="118"/>
      <c r="R183" s="669">
        <v>0</v>
      </c>
      <c r="S183" s="669"/>
      <c r="T183" s="670"/>
    </row>
    <row r="184" spans="1:22" ht="15.75" thickBot="1" x14ac:dyDescent="0.3">
      <c r="A184" s="505" t="s">
        <v>277</v>
      </c>
      <c r="B184" s="795" t="s">
        <v>278</v>
      </c>
      <c r="C184" s="764"/>
      <c r="D184" s="234">
        <v>35152</v>
      </c>
      <c r="E184" s="234">
        <v>34654</v>
      </c>
      <c r="F184" s="234">
        <v>45741</v>
      </c>
      <c r="G184" s="234">
        <v>45381</v>
      </c>
      <c r="H184" s="120">
        <f>SUM(H185:H188)</f>
        <v>47758</v>
      </c>
      <c r="I184" s="120">
        <f>SUM(I185:I188)</f>
        <v>57427</v>
      </c>
      <c r="J184" s="120">
        <f>SUM(J185:J187)</f>
        <v>33860</v>
      </c>
      <c r="K184" s="120">
        <f>SUM(K185:K188)</f>
        <v>33843</v>
      </c>
      <c r="L184" s="121">
        <f>SUM(L185:L188)</f>
        <v>35020.590000000004</v>
      </c>
      <c r="M184" s="121">
        <f>SUM(M185:M188)</f>
        <v>40552.410000000003</v>
      </c>
      <c r="N184" s="122">
        <f>SUM(N185:N188)</f>
        <v>37850.049999999996</v>
      </c>
      <c r="O184" s="504">
        <f>SUM(O185:O188)</f>
        <v>37981.53</v>
      </c>
      <c r="P184" s="122">
        <v>40504</v>
      </c>
      <c r="Q184" s="122">
        <v>40137</v>
      </c>
      <c r="R184" s="669">
        <v>0.99093916650207392</v>
      </c>
      <c r="S184" s="198">
        <v>41026</v>
      </c>
      <c r="T184" s="10">
        <v>41941</v>
      </c>
    </row>
    <row r="185" spans="1:22" x14ac:dyDescent="0.25">
      <c r="A185" s="819"/>
      <c r="B185" s="199">
        <v>610</v>
      </c>
      <c r="C185" s="192" t="s">
        <v>130</v>
      </c>
      <c r="D185" s="300"/>
      <c r="E185" s="300">
        <v>21277</v>
      </c>
      <c r="F185" s="300">
        <v>26622</v>
      </c>
      <c r="G185" s="300">
        <v>27938</v>
      </c>
      <c r="H185" s="300">
        <v>29205</v>
      </c>
      <c r="I185" s="68">
        <v>32982</v>
      </c>
      <c r="J185" s="68">
        <v>19537</v>
      </c>
      <c r="K185" s="68">
        <v>19331</v>
      </c>
      <c r="L185" s="23">
        <v>19931.3</v>
      </c>
      <c r="M185" s="23">
        <v>21474.28</v>
      </c>
      <c r="N185" s="24">
        <v>19698.37</v>
      </c>
      <c r="O185" s="23">
        <v>20600.240000000002</v>
      </c>
      <c r="P185" s="24">
        <v>19730</v>
      </c>
      <c r="Q185" s="24">
        <v>21750</v>
      </c>
      <c r="R185" s="667">
        <v>1.1023821591485048</v>
      </c>
      <c r="S185" s="645">
        <v>22403</v>
      </c>
      <c r="T185" s="646">
        <v>23075</v>
      </c>
    </row>
    <row r="186" spans="1:22" x14ac:dyDescent="0.25">
      <c r="A186" s="820"/>
      <c r="B186" s="200">
        <v>620</v>
      </c>
      <c r="C186" s="194" t="s">
        <v>131</v>
      </c>
      <c r="D186" s="173"/>
      <c r="E186" s="173">
        <v>8033</v>
      </c>
      <c r="F186" s="173">
        <v>9792</v>
      </c>
      <c r="G186" s="173">
        <v>10190</v>
      </c>
      <c r="H186" s="173">
        <v>10431</v>
      </c>
      <c r="I186" s="70">
        <v>13206</v>
      </c>
      <c r="J186" s="70">
        <v>7857</v>
      </c>
      <c r="K186" s="70">
        <v>7510</v>
      </c>
      <c r="L186" s="30">
        <v>8330.59</v>
      </c>
      <c r="M186" s="30">
        <v>7982.2</v>
      </c>
      <c r="N186" s="31">
        <v>7602.19</v>
      </c>
      <c r="O186" s="30">
        <v>8776.16</v>
      </c>
      <c r="P186" s="31">
        <v>7239</v>
      </c>
      <c r="Q186" s="31">
        <v>7852</v>
      </c>
      <c r="R186" s="649">
        <v>1.0846802044481283</v>
      </c>
      <c r="S186" s="647">
        <v>8088</v>
      </c>
      <c r="T186" s="648">
        <v>8331</v>
      </c>
    </row>
    <row r="187" spans="1:22" x14ac:dyDescent="0.25">
      <c r="A187" s="820"/>
      <c r="B187" s="200">
        <v>630</v>
      </c>
      <c r="C187" s="194" t="s">
        <v>132</v>
      </c>
      <c r="D187" s="173"/>
      <c r="E187" s="173">
        <v>5344</v>
      </c>
      <c r="F187" s="173">
        <v>9327</v>
      </c>
      <c r="G187" s="173">
        <v>7253</v>
      </c>
      <c r="H187" s="173">
        <v>8122</v>
      </c>
      <c r="I187" s="70">
        <v>7483</v>
      </c>
      <c r="J187" s="70">
        <v>6466</v>
      </c>
      <c r="K187" s="70">
        <v>6899</v>
      </c>
      <c r="L187" s="30">
        <v>6669.76</v>
      </c>
      <c r="M187" s="30">
        <v>10990.38</v>
      </c>
      <c r="N187" s="31">
        <v>10449.24</v>
      </c>
      <c r="O187" s="30">
        <v>5491.5700000000006</v>
      </c>
      <c r="P187" s="31">
        <v>13535</v>
      </c>
      <c r="Q187" s="31">
        <v>10535</v>
      </c>
      <c r="R187" s="649">
        <v>0.77835241965275215</v>
      </c>
      <c r="S187" s="647">
        <v>10535</v>
      </c>
      <c r="T187" s="648">
        <v>10535</v>
      </c>
    </row>
    <row r="188" spans="1:22" ht="15.75" thickBot="1" x14ac:dyDescent="0.3">
      <c r="A188" s="821"/>
      <c r="B188" s="201">
        <v>640</v>
      </c>
      <c r="C188" s="230" t="s">
        <v>133</v>
      </c>
      <c r="D188" s="275"/>
      <c r="E188" s="275"/>
      <c r="F188" s="275"/>
      <c r="G188" s="275"/>
      <c r="H188" s="275"/>
      <c r="I188" s="177">
        <v>3756</v>
      </c>
      <c r="J188" s="177"/>
      <c r="K188" s="177">
        <v>103</v>
      </c>
      <c r="L188" s="319">
        <v>88.94</v>
      </c>
      <c r="M188" s="221">
        <v>105.55</v>
      </c>
      <c r="N188" s="38">
        <v>100.25</v>
      </c>
      <c r="O188" s="37">
        <v>3113.56</v>
      </c>
      <c r="P188" s="38"/>
      <c r="Q188" s="38"/>
      <c r="R188" s="651">
        <v>0</v>
      </c>
      <c r="S188" s="651"/>
      <c r="T188" s="652"/>
    </row>
    <row r="189" spans="1:22" ht="15.75" customHeight="1" thickBot="1" x14ac:dyDescent="0.3">
      <c r="A189" s="707" t="s">
        <v>279</v>
      </c>
      <c r="B189" s="822" t="s">
        <v>280</v>
      </c>
      <c r="C189" s="823"/>
      <c r="D189" s="320">
        <v>105855</v>
      </c>
      <c r="E189" s="320">
        <v>102071</v>
      </c>
      <c r="F189" s="320">
        <v>77475</v>
      </c>
      <c r="G189" s="320">
        <v>119794</v>
      </c>
      <c r="H189" s="321">
        <v>122484</v>
      </c>
      <c r="I189" s="321">
        <f>I190+I195+I196+I197+I198+I199+I201+I203+I200</f>
        <v>95592</v>
      </c>
      <c r="J189" s="321">
        <f>J190+J195+J196+J197+J198+J199+J201+J203+J200</f>
        <v>235945</v>
      </c>
      <c r="K189" s="321">
        <f>K190+K195+K196+K197+K198+K199+K201+K203+K200</f>
        <v>566990</v>
      </c>
      <c r="L189" s="322">
        <f>L190+L195+L196+L197+L198+L199+L201+L203+L200</f>
        <v>568843.26</v>
      </c>
      <c r="M189" s="322">
        <f>M190+M195+M198+M199+M200+M201-M200</f>
        <v>470939.22999999992</v>
      </c>
      <c r="N189" s="674">
        <f>SUM(N195:N203)+N190</f>
        <v>341351.46</v>
      </c>
      <c r="O189" s="675">
        <f>SUM(O195:O203)+O190</f>
        <v>302230.36999999994</v>
      </c>
      <c r="P189" s="674">
        <v>370885</v>
      </c>
      <c r="Q189" s="674">
        <v>398129</v>
      </c>
      <c r="R189" s="669">
        <v>1.0734567318710651</v>
      </c>
      <c r="S189" s="198">
        <v>400226</v>
      </c>
      <c r="T189" s="10">
        <v>404444</v>
      </c>
    </row>
    <row r="190" spans="1:22" ht="26.45" customHeight="1" thickBot="1" x14ac:dyDescent="0.3">
      <c r="A190" s="802"/>
      <c r="B190" s="803" t="s">
        <v>281</v>
      </c>
      <c r="C190" s="804"/>
      <c r="D190" s="323">
        <v>26024</v>
      </c>
      <c r="E190" s="323">
        <v>26422</v>
      </c>
      <c r="F190" s="323">
        <v>12381</v>
      </c>
      <c r="G190" s="323">
        <v>67096</v>
      </c>
      <c r="H190" s="324">
        <f t="shared" ref="H190:O190" si="31">SUM(H191:H193)</f>
        <v>63788</v>
      </c>
      <c r="I190" s="324">
        <f t="shared" si="31"/>
        <v>2494</v>
      </c>
      <c r="J190" s="324">
        <f t="shared" si="31"/>
        <v>41385</v>
      </c>
      <c r="K190" s="324">
        <f>SUM(K191:K194)</f>
        <v>80229</v>
      </c>
      <c r="L190" s="325">
        <f>SUM(L191:L194)</f>
        <v>66952.969999999987</v>
      </c>
      <c r="M190" s="325">
        <f>SUM(M191:M194)</f>
        <v>85074.98</v>
      </c>
      <c r="N190" s="324">
        <f t="shared" si="31"/>
        <v>7365</v>
      </c>
      <c r="O190" s="325">
        <f t="shared" si="31"/>
        <v>28865.35</v>
      </c>
      <c r="P190" s="324">
        <v>113761</v>
      </c>
      <c r="Q190" s="324">
        <v>141005</v>
      </c>
      <c r="R190" s="669">
        <v>1.2394845333638065</v>
      </c>
      <c r="S190" s="198">
        <v>145102</v>
      </c>
      <c r="T190" s="10">
        <v>149320</v>
      </c>
    </row>
    <row r="191" spans="1:22" x14ac:dyDescent="0.25">
      <c r="A191" s="802"/>
      <c r="B191" s="170">
        <v>610</v>
      </c>
      <c r="C191" s="67" t="s">
        <v>130</v>
      </c>
      <c r="D191" s="68"/>
      <c r="E191" s="68">
        <v>16132</v>
      </c>
      <c r="F191" s="68">
        <v>7933</v>
      </c>
      <c r="G191" s="68">
        <v>43567</v>
      </c>
      <c r="H191" s="68">
        <v>42257</v>
      </c>
      <c r="I191" s="326">
        <v>2163</v>
      </c>
      <c r="J191" s="326">
        <v>27310</v>
      </c>
      <c r="K191" s="326">
        <v>54820</v>
      </c>
      <c r="L191" s="327">
        <v>43998.71</v>
      </c>
      <c r="M191" s="327">
        <v>61007.02</v>
      </c>
      <c r="N191" s="328">
        <v>1010.2</v>
      </c>
      <c r="O191" s="329">
        <v>19809.79</v>
      </c>
      <c r="P191" s="328">
        <v>68681</v>
      </c>
      <c r="Q191" s="328">
        <v>100832</v>
      </c>
      <c r="R191" s="667">
        <v>1.4681207320801968</v>
      </c>
      <c r="S191" s="645">
        <v>103858</v>
      </c>
      <c r="T191" s="646">
        <v>106974</v>
      </c>
      <c r="V191" s="171"/>
    </row>
    <row r="192" spans="1:22" x14ac:dyDescent="0.25">
      <c r="A192" s="802"/>
      <c r="B192" s="172">
        <v>620</v>
      </c>
      <c r="C192" s="69" t="s">
        <v>131</v>
      </c>
      <c r="D192" s="70"/>
      <c r="E192" s="70">
        <v>5344</v>
      </c>
      <c r="F192" s="70">
        <v>2622</v>
      </c>
      <c r="G192" s="70">
        <v>14529</v>
      </c>
      <c r="H192" s="70">
        <v>14713</v>
      </c>
      <c r="I192" s="330">
        <v>323</v>
      </c>
      <c r="J192" s="330">
        <v>10254</v>
      </c>
      <c r="K192" s="330">
        <v>19614</v>
      </c>
      <c r="L192" s="331">
        <v>18142.439999999999</v>
      </c>
      <c r="M192" s="331">
        <v>19303.48</v>
      </c>
      <c r="N192" s="332">
        <v>430.73</v>
      </c>
      <c r="O192" s="331">
        <v>6838.92</v>
      </c>
      <c r="P192" s="332">
        <v>24651</v>
      </c>
      <c r="Q192" s="332">
        <v>35673</v>
      </c>
      <c r="R192" s="649">
        <v>1.4471218206157965</v>
      </c>
      <c r="S192" s="647">
        <v>36744</v>
      </c>
      <c r="T192" s="648">
        <v>37846</v>
      </c>
    </row>
    <row r="193" spans="1:20" x14ac:dyDescent="0.25">
      <c r="A193" s="802"/>
      <c r="B193" s="172">
        <v>630</v>
      </c>
      <c r="C193" s="69" t="s">
        <v>132</v>
      </c>
      <c r="D193" s="70"/>
      <c r="E193" s="70">
        <v>4946</v>
      </c>
      <c r="F193" s="70">
        <v>1826</v>
      </c>
      <c r="G193" s="70">
        <v>9000</v>
      </c>
      <c r="H193" s="70">
        <v>6818</v>
      </c>
      <c r="I193" s="70">
        <v>8</v>
      </c>
      <c r="J193" s="70">
        <f>3526+295</f>
        <v>3821</v>
      </c>
      <c r="K193" s="330">
        <v>5011</v>
      </c>
      <c r="L193" s="331">
        <v>4277.1499999999996</v>
      </c>
      <c r="M193" s="331">
        <v>4479.7</v>
      </c>
      <c r="N193" s="332">
        <v>5924.07</v>
      </c>
      <c r="O193" s="331">
        <v>2216.64</v>
      </c>
      <c r="P193" s="332">
        <v>18429</v>
      </c>
      <c r="Q193" s="332">
        <v>4500</v>
      </c>
      <c r="R193" s="649">
        <v>0.24418036789842096</v>
      </c>
      <c r="S193" s="647">
        <v>4500</v>
      </c>
      <c r="T193" s="648">
        <v>4500</v>
      </c>
    </row>
    <row r="194" spans="1:20" ht="15.75" thickBot="1" x14ac:dyDescent="0.3">
      <c r="A194" s="802"/>
      <c r="B194" s="219"/>
      <c r="C194" s="277"/>
      <c r="D194" s="279"/>
      <c r="E194" s="279"/>
      <c r="F194" s="279"/>
      <c r="G194" s="279"/>
      <c r="H194" s="279"/>
      <c r="I194" s="279"/>
      <c r="J194" s="279"/>
      <c r="K194" s="333">
        <v>784</v>
      </c>
      <c r="L194" s="334">
        <v>534.66999999999996</v>
      </c>
      <c r="M194" s="334">
        <v>284.77999999999997</v>
      </c>
      <c r="N194" s="335"/>
      <c r="O194" s="334"/>
      <c r="P194" s="335">
        <v>2000</v>
      </c>
      <c r="Q194" s="335"/>
      <c r="R194" s="676">
        <v>0</v>
      </c>
      <c r="S194" s="676"/>
      <c r="T194" s="677"/>
    </row>
    <row r="195" spans="1:20" x14ac:dyDescent="0.25">
      <c r="A195" s="802"/>
      <c r="B195" s="336"/>
      <c r="C195" s="303" t="s">
        <v>282</v>
      </c>
      <c r="D195" s="302"/>
      <c r="E195" s="302"/>
      <c r="F195" s="302"/>
      <c r="G195" s="302"/>
      <c r="H195" s="302"/>
      <c r="I195" s="303">
        <v>9265</v>
      </c>
      <c r="J195" s="173">
        <v>11343</v>
      </c>
      <c r="K195" s="70">
        <v>6313</v>
      </c>
      <c r="L195" s="54">
        <v>5404.14</v>
      </c>
      <c r="M195" s="54">
        <v>4327.68</v>
      </c>
      <c r="N195" s="55"/>
      <c r="O195" s="54">
        <v>3575.04</v>
      </c>
      <c r="P195" s="55">
        <v>7000</v>
      </c>
      <c r="Q195" s="55">
        <v>7000</v>
      </c>
      <c r="R195" s="667">
        <v>1</v>
      </c>
      <c r="S195" s="55">
        <v>7000</v>
      </c>
      <c r="T195" s="646">
        <v>7000</v>
      </c>
    </row>
    <row r="196" spans="1:20" x14ac:dyDescent="0.25">
      <c r="A196" s="802"/>
      <c r="B196" s="337"/>
      <c r="C196" s="194" t="s">
        <v>283</v>
      </c>
      <c r="D196" s="173"/>
      <c r="E196" s="173"/>
      <c r="F196" s="173"/>
      <c r="G196" s="173"/>
      <c r="H196" s="173"/>
      <c r="I196" s="194"/>
      <c r="J196" s="173"/>
      <c r="K196" s="70"/>
      <c r="L196" s="30"/>
      <c r="M196" s="31"/>
      <c r="N196" s="31">
        <v>0</v>
      </c>
      <c r="O196" s="30">
        <v>30265.35</v>
      </c>
      <c r="P196" s="31">
        <v>0</v>
      </c>
      <c r="Q196" s="31"/>
      <c r="R196" s="649">
        <v>0</v>
      </c>
      <c r="S196" s="31"/>
      <c r="T196" s="648"/>
    </row>
    <row r="197" spans="1:20" ht="12.75" customHeight="1" x14ac:dyDescent="0.25">
      <c r="A197" s="802"/>
      <c r="B197" s="337">
        <v>630</v>
      </c>
      <c r="C197" s="194" t="s">
        <v>283</v>
      </c>
      <c r="D197" s="173"/>
      <c r="E197" s="173"/>
      <c r="F197" s="173"/>
      <c r="G197" s="173"/>
      <c r="H197" s="173"/>
      <c r="I197" s="194"/>
      <c r="J197" s="173"/>
      <c r="K197" s="70"/>
      <c r="L197" s="30"/>
      <c r="M197" s="31"/>
      <c r="N197" s="31">
        <v>0</v>
      </c>
      <c r="O197" s="30"/>
      <c r="P197" s="31">
        <v>0</v>
      </c>
      <c r="Q197" s="31"/>
      <c r="R197" s="649">
        <v>0</v>
      </c>
      <c r="S197" s="31"/>
      <c r="T197" s="648"/>
    </row>
    <row r="198" spans="1:20" ht="12.75" customHeight="1" x14ac:dyDescent="0.25">
      <c r="A198" s="802"/>
      <c r="B198" s="337">
        <v>630</v>
      </c>
      <c r="C198" s="194" t="s">
        <v>284</v>
      </c>
      <c r="D198" s="173"/>
      <c r="E198" s="173"/>
      <c r="F198" s="173"/>
      <c r="G198" s="173"/>
      <c r="H198" s="173"/>
      <c r="I198" s="194">
        <v>66358</v>
      </c>
      <c r="J198" s="173">
        <v>95746</v>
      </c>
      <c r="K198" s="70">
        <f>5530+80179</f>
        <v>85709</v>
      </c>
      <c r="L198" s="30">
        <v>56320.98000000001</v>
      </c>
      <c r="M198" s="30">
        <v>47905.93</v>
      </c>
      <c r="N198" s="31">
        <v>34336.340000000004</v>
      </c>
      <c r="O198" s="30">
        <v>29495.23</v>
      </c>
      <c r="P198" s="31">
        <v>35000</v>
      </c>
      <c r="Q198" s="31">
        <v>35000</v>
      </c>
      <c r="R198" s="649">
        <v>1</v>
      </c>
      <c r="S198" s="31">
        <v>35000</v>
      </c>
      <c r="T198" s="648">
        <v>35000</v>
      </c>
    </row>
    <row r="199" spans="1:20" x14ac:dyDescent="0.25">
      <c r="A199" s="802"/>
      <c r="B199" s="337">
        <v>630</v>
      </c>
      <c r="C199" s="194"/>
      <c r="D199" s="173"/>
      <c r="E199" s="173"/>
      <c r="F199" s="173"/>
      <c r="G199" s="173"/>
      <c r="H199" s="173"/>
      <c r="I199" s="70">
        <v>642</v>
      </c>
      <c r="J199" s="173"/>
      <c r="K199" s="70"/>
      <c r="L199" s="30"/>
      <c r="M199" s="30">
        <v>323039.83999999997</v>
      </c>
      <c r="N199" s="31">
        <v>0</v>
      </c>
      <c r="O199" s="30"/>
      <c r="P199" s="31">
        <v>0</v>
      </c>
      <c r="Q199" s="31"/>
      <c r="R199" s="649">
        <v>0</v>
      </c>
      <c r="S199" s="31"/>
      <c r="T199" s="648"/>
    </row>
    <row r="200" spans="1:20" x14ac:dyDescent="0.25">
      <c r="A200" s="802"/>
      <c r="B200" s="337"/>
      <c r="C200" s="194" t="s">
        <v>106</v>
      </c>
      <c r="D200" s="173"/>
      <c r="E200" s="173"/>
      <c r="F200" s="173"/>
      <c r="G200" s="173"/>
      <c r="H200" s="173"/>
      <c r="I200" s="194"/>
      <c r="J200" s="173">
        <v>85602</v>
      </c>
      <c r="K200" s="70">
        <f>4915+388479</f>
        <v>393394</v>
      </c>
      <c r="L200" s="30">
        <v>426977.77</v>
      </c>
      <c r="M200" s="30">
        <v>6176.6</v>
      </c>
      <c r="N200" s="31">
        <v>281171.12</v>
      </c>
      <c r="O200" s="30">
        <v>192626.66999999998</v>
      </c>
      <c r="P200" s="31">
        <v>192900</v>
      </c>
      <c r="Q200" s="31">
        <v>192900</v>
      </c>
      <c r="R200" s="649">
        <v>1</v>
      </c>
      <c r="S200" s="31">
        <v>192900</v>
      </c>
      <c r="T200" s="648">
        <v>192900</v>
      </c>
    </row>
    <row r="201" spans="1:20" x14ac:dyDescent="0.25">
      <c r="A201" s="802"/>
      <c r="B201" s="337">
        <v>630</v>
      </c>
      <c r="C201" s="194" t="s">
        <v>285</v>
      </c>
      <c r="D201" s="173"/>
      <c r="E201" s="173"/>
      <c r="F201" s="173"/>
      <c r="G201" s="173"/>
      <c r="H201" s="173"/>
      <c r="I201" s="194">
        <v>16833</v>
      </c>
      <c r="J201" s="173">
        <v>1809</v>
      </c>
      <c r="K201" s="70">
        <v>1345</v>
      </c>
      <c r="L201" s="30">
        <v>13077.4</v>
      </c>
      <c r="M201" s="30">
        <v>10590.8</v>
      </c>
      <c r="N201" s="31">
        <v>6654.32</v>
      </c>
      <c r="O201" s="30">
        <v>7292.93</v>
      </c>
      <c r="P201" s="31">
        <v>0</v>
      </c>
      <c r="Q201" s="31"/>
      <c r="R201" s="649">
        <v>0</v>
      </c>
      <c r="S201" s="31"/>
      <c r="T201" s="648"/>
    </row>
    <row r="202" spans="1:20" x14ac:dyDescent="0.25">
      <c r="A202" s="802"/>
      <c r="B202" s="338"/>
      <c r="C202" s="194" t="s">
        <v>286</v>
      </c>
      <c r="D202" s="339"/>
      <c r="E202" s="339"/>
      <c r="F202" s="339"/>
      <c r="G202" s="339"/>
      <c r="H202" s="339"/>
      <c r="I202" s="340"/>
      <c r="J202" s="173"/>
      <c r="K202" s="70"/>
      <c r="L202" s="57"/>
      <c r="M202" s="57"/>
      <c r="N202" s="58">
        <v>9556.68</v>
      </c>
      <c r="O202" s="57">
        <v>7519.8</v>
      </c>
      <c r="P202" s="58">
        <v>20224</v>
      </c>
      <c r="Q202" s="58">
        <v>20224</v>
      </c>
      <c r="R202" s="651">
        <v>1</v>
      </c>
      <c r="S202" s="58">
        <v>20224</v>
      </c>
      <c r="T202" s="653">
        <v>20224</v>
      </c>
    </row>
    <row r="203" spans="1:20" ht="15.75" thickBot="1" x14ac:dyDescent="0.3">
      <c r="A203" s="802"/>
      <c r="B203" s="341">
        <v>630</v>
      </c>
      <c r="C203" s="342" t="s">
        <v>287</v>
      </c>
      <c r="D203" s="343"/>
      <c r="E203" s="343"/>
      <c r="F203" s="343"/>
      <c r="G203" s="343"/>
      <c r="H203" s="343"/>
      <c r="I203" s="342"/>
      <c r="J203" s="173">
        <v>60</v>
      </c>
      <c r="K203" s="70"/>
      <c r="L203" s="57">
        <v>110</v>
      </c>
      <c r="M203" s="344"/>
      <c r="N203" s="344">
        <v>2268</v>
      </c>
      <c r="O203" s="345">
        <v>2590</v>
      </c>
      <c r="P203" s="344">
        <v>2000</v>
      </c>
      <c r="Q203" s="344">
        <v>2000</v>
      </c>
      <c r="R203" s="651">
        <v>1</v>
      </c>
      <c r="S203" s="651"/>
      <c r="T203" s="652"/>
    </row>
    <row r="204" spans="1:20" ht="17.25" thickTop="1" thickBot="1" x14ac:dyDescent="0.3">
      <c r="A204" s="708"/>
      <c r="B204" s="709"/>
      <c r="C204" s="346" t="s">
        <v>288</v>
      </c>
      <c r="D204" s="162">
        <f t="shared" ref="D204:M204" si="32">D4+D10+D14+D25+D27+D29+D34+D36+D41+D48+D54+D68+D72+D79+D84+D89+D108+D110+D120+D124+D139+D142+D147+D163+D168+D178+D184+D189+D113+D19+D43+D77</f>
        <v>5867125</v>
      </c>
      <c r="E204" s="162">
        <f t="shared" si="32"/>
        <v>6460200</v>
      </c>
      <c r="F204" s="162">
        <f t="shared" si="32"/>
        <v>7832271</v>
      </c>
      <c r="G204" s="162">
        <f t="shared" si="32"/>
        <v>8716285.4299999997</v>
      </c>
      <c r="H204" s="162">
        <f t="shared" si="32"/>
        <v>9309387</v>
      </c>
      <c r="I204" s="162">
        <f t="shared" si="32"/>
        <v>8743512.1999999993</v>
      </c>
      <c r="J204" s="162">
        <f t="shared" si="32"/>
        <v>8908071</v>
      </c>
      <c r="K204" s="162">
        <f t="shared" si="32"/>
        <v>8934542</v>
      </c>
      <c r="L204" s="163">
        <f t="shared" si="32"/>
        <v>9572545.3800000008</v>
      </c>
      <c r="M204" s="163">
        <f t="shared" si="32"/>
        <v>9554914.7999999989</v>
      </c>
      <c r="N204" s="698">
        <f>N4+N10+N14+N25+N27+N29+N34+N36+N41+N48+N54+N68+N72+N79+N84+N89+N108+N110+N120+N124+N139+N142+N147+N163+N168+N178+N184+N189+N113+N19+N43+N77</f>
        <v>9695081.3400000017</v>
      </c>
      <c r="O204" s="710">
        <f>O4+O10+O14+O25+O27+O29+O34+O36+O41+O48+O54+O68+O72+O79+O84+O89+O108+O110+O120+O124+O139+O142+O147+O163+O168+O178+O184+O189+O113+O19+O43+O77</f>
        <v>10029034.879999999</v>
      </c>
      <c r="P204" s="698">
        <v>10791224</v>
      </c>
      <c r="Q204" s="698">
        <v>11677801</v>
      </c>
      <c r="R204" s="699">
        <v>1.0821572233140559</v>
      </c>
      <c r="S204" s="164">
        <v>12211552</v>
      </c>
      <c r="T204" s="165">
        <v>12604959</v>
      </c>
    </row>
    <row r="205" spans="1:20" ht="15.75" thickTop="1" x14ac:dyDescent="0.25">
      <c r="R205" s="347"/>
    </row>
    <row r="206" spans="1:20" x14ac:dyDescent="0.25">
      <c r="M206" s="347"/>
      <c r="Q206" s="171"/>
      <c r="R206" s="347"/>
    </row>
    <row r="207" spans="1:20" x14ac:dyDescent="0.25">
      <c r="N207" s="171">
        <f>N189+N184+N178+N168+N163+N147+N142+N139+N124+N120+N113+N110+N108+N89+N84+N79+N72+N68+N54+N48+N43+N41+N36+N34+N29+N27+N25+N19+N14+N10+N4</f>
        <v>9695081.3399999961</v>
      </c>
      <c r="Q207" s="171"/>
      <c r="R207" s="347"/>
      <c r="S207" s="348"/>
      <c r="T207" s="348"/>
    </row>
    <row r="208" spans="1:20" x14ac:dyDescent="0.25">
      <c r="M208" s="347"/>
      <c r="R208" s="347"/>
    </row>
    <row r="209" spans="12:20" x14ac:dyDescent="0.25">
      <c r="N209" s="171"/>
      <c r="O209" s="171"/>
      <c r="P209" s="171"/>
      <c r="Q209" s="171"/>
      <c r="R209" s="347"/>
      <c r="T209" s="348"/>
    </row>
    <row r="210" spans="12:20" x14ac:dyDescent="0.25">
      <c r="R210" s="347"/>
    </row>
    <row r="211" spans="12:20" x14ac:dyDescent="0.25">
      <c r="L211" s="171">
        <f>L5+L11+L15+L20+L30+L37+L44+L56+L69+L80+L85+L114+L149+L164+L170+L179+L185</f>
        <v>837254.97</v>
      </c>
      <c r="M211" s="171">
        <f>M5+M11+M15+M20+M30+M37+M44+M56+M69+M80+M85+M114+M149+M164+M170+M179+M185</f>
        <v>903320.2699999999</v>
      </c>
      <c r="N211" s="171">
        <f>N5+N11+N15+N20+N30+N37+N44+N56+N69+N80+N85+N114+N149+N164+N170+N179+N185</f>
        <v>1008958.9</v>
      </c>
      <c r="O211" s="171"/>
      <c r="P211" s="171"/>
      <c r="Q211" s="171"/>
      <c r="R211" s="347"/>
      <c r="S211" s="348"/>
    </row>
    <row r="212" spans="12:20" x14ac:dyDescent="0.25">
      <c r="R212" s="347"/>
    </row>
    <row r="213" spans="12:20" x14ac:dyDescent="0.25">
      <c r="N213" s="171">
        <f>N211-M211</f>
        <v>105638.63000000012</v>
      </c>
      <c r="O213" s="171"/>
      <c r="P213" s="171"/>
      <c r="R213" s="347"/>
    </row>
    <row r="214" spans="12:20" x14ac:dyDescent="0.25">
      <c r="R214" s="347"/>
    </row>
    <row r="215" spans="12:20" x14ac:dyDescent="0.25">
      <c r="Q215" s="171"/>
      <c r="R215" s="171"/>
      <c r="S215" s="171"/>
      <c r="T215" s="171"/>
    </row>
    <row r="216" spans="12:20" x14ac:dyDescent="0.25">
      <c r="Q216" s="171"/>
      <c r="R216" s="347"/>
    </row>
    <row r="217" spans="12:20" x14ac:dyDescent="0.25">
      <c r="R217" s="347"/>
    </row>
    <row r="218" spans="12:20" x14ac:dyDescent="0.25">
      <c r="R218" s="347"/>
    </row>
    <row r="219" spans="12:20" x14ac:dyDescent="0.25">
      <c r="R219" s="347"/>
    </row>
    <row r="220" spans="12:20" x14ac:dyDescent="0.25">
      <c r="R220" s="347"/>
    </row>
    <row r="221" spans="12:20" x14ac:dyDescent="0.25">
      <c r="R221" s="347"/>
    </row>
    <row r="222" spans="12:20" x14ac:dyDescent="0.25">
      <c r="R222" s="347"/>
    </row>
    <row r="223" spans="12:20" x14ac:dyDescent="0.25">
      <c r="R223" s="347"/>
    </row>
    <row r="224" spans="12:20" x14ac:dyDescent="0.25">
      <c r="R224" s="347"/>
    </row>
    <row r="225" spans="18:18" x14ac:dyDescent="0.25">
      <c r="R225" s="347"/>
    </row>
    <row r="226" spans="18:18" x14ac:dyDescent="0.25">
      <c r="R226" s="347"/>
    </row>
    <row r="227" spans="18:18" x14ac:dyDescent="0.25">
      <c r="R227" s="347"/>
    </row>
    <row r="228" spans="18:18" x14ac:dyDescent="0.25">
      <c r="R228" s="347"/>
    </row>
    <row r="229" spans="18:18" x14ac:dyDescent="0.25">
      <c r="R229" s="347"/>
    </row>
    <row r="230" spans="18:18" x14ac:dyDescent="0.25">
      <c r="R230" s="347"/>
    </row>
    <row r="231" spans="18:18" x14ac:dyDescent="0.25">
      <c r="R231" s="347"/>
    </row>
    <row r="232" spans="18:18" x14ac:dyDescent="0.25">
      <c r="R232" s="347"/>
    </row>
    <row r="233" spans="18:18" x14ac:dyDescent="0.25">
      <c r="R233" s="347"/>
    </row>
    <row r="234" spans="18:18" x14ac:dyDescent="0.25">
      <c r="R234" s="347"/>
    </row>
    <row r="235" spans="18:18" x14ac:dyDescent="0.25">
      <c r="R235" s="347"/>
    </row>
    <row r="236" spans="18:18" x14ac:dyDescent="0.25">
      <c r="R236" s="347"/>
    </row>
    <row r="237" spans="18:18" x14ac:dyDescent="0.25">
      <c r="R237" s="347"/>
    </row>
    <row r="238" spans="18:18" x14ac:dyDescent="0.25">
      <c r="R238" s="347"/>
    </row>
    <row r="239" spans="18:18" x14ac:dyDescent="0.25">
      <c r="R239" s="347"/>
    </row>
    <row r="240" spans="18:18" x14ac:dyDescent="0.25">
      <c r="R240" s="347"/>
    </row>
    <row r="241" spans="18:18" x14ac:dyDescent="0.25">
      <c r="R241" s="347"/>
    </row>
    <row r="242" spans="18:18" x14ac:dyDescent="0.25">
      <c r="R242" s="347"/>
    </row>
    <row r="243" spans="18:18" x14ac:dyDescent="0.25">
      <c r="R243" s="347"/>
    </row>
    <row r="244" spans="18:18" x14ac:dyDescent="0.25">
      <c r="R244" s="347"/>
    </row>
    <row r="245" spans="18:18" x14ac:dyDescent="0.25">
      <c r="R245" s="347"/>
    </row>
    <row r="246" spans="18:18" x14ac:dyDescent="0.25">
      <c r="R246" s="347"/>
    </row>
    <row r="247" spans="18:18" x14ac:dyDescent="0.25">
      <c r="R247" s="347"/>
    </row>
    <row r="248" spans="18:18" x14ac:dyDescent="0.25">
      <c r="R248" s="347"/>
    </row>
    <row r="249" spans="18:18" x14ac:dyDescent="0.25">
      <c r="R249" s="347"/>
    </row>
  </sheetData>
  <mergeCells count="87">
    <mergeCell ref="A1:C1"/>
    <mergeCell ref="A179:A183"/>
    <mergeCell ref="B184:C184"/>
    <mergeCell ref="A185:A188"/>
    <mergeCell ref="B189:C189"/>
    <mergeCell ref="A143:A146"/>
    <mergeCell ref="B143:B146"/>
    <mergeCell ref="B110:C110"/>
    <mergeCell ref="A111:A112"/>
    <mergeCell ref="B113:C113"/>
    <mergeCell ref="A114:A119"/>
    <mergeCell ref="B120:C120"/>
    <mergeCell ref="A121:A123"/>
    <mergeCell ref="B124:C124"/>
    <mergeCell ref="A125:A138"/>
    <mergeCell ref="B139:C139"/>
    <mergeCell ref="A190:A203"/>
    <mergeCell ref="B190:C190"/>
    <mergeCell ref="B178:C178"/>
    <mergeCell ref="B147:C147"/>
    <mergeCell ref="A148:A162"/>
    <mergeCell ref="B148:C148"/>
    <mergeCell ref="B153:C153"/>
    <mergeCell ref="B154:B162"/>
    <mergeCell ref="B163:C163"/>
    <mergeCell ref="A164:A167"/>
    <mergeCell ref="B168:C168"/>
    <mergeCell ref="A169:A177"/>
    <mergeCell ref="B169:C169"/>
    <mergeCell ref="B176:C176"/>
    <mergeCell ref="A140:A141"/>
    <mergeCell ref="B142:C142"/>
    <mergeCell ref="B108:C108"/>
    <mergeCell ref="B68:C68"/>
    <mergeCell ref="A69:A71"/>
    <mergeCell ref="B72:C72"/>
    <mergeCell ref="A73:A76"/>
    <mergeCell ref="B77:C77"/>
    <mergeCell ref="B79:C79"/>
    <mergeCell ref="A80:A83"/>
    <mergeCell ref="B84:C84"/>
    <mergeCell ref="A85:A88"/>
    <mergeCell ref="B89:C89"/>
    <mergeCell ref="A90:A107"/>
    <mergeCell ref="A55:A67"/>
    <mergeCell ref="B55:C55"/>
    <mergeCell ref="B29:C29"/>
    <mergeCell ref="A30:A33"/>
    <mergeCell ref="B34:C34"/>
    <mergeCell ref="B36:C36"/>
    <mergeCell ref="A37:A40"/>
    <mergeCell ref="B41:C41"/>
    <mergeCell ref="B43:C43"/>
    <mergeCell ref="A44:A47"/>
    <mergeCell ref="B48:C48"/>
    <mergeCell ref="A49:A53"/>
    <mergeCell ref="B54:C54"/>
    <mergeCell ref="B14:C14"/>
    <mergeCell ref="A15:A18"/>
    <mergeCell ref="B19:C19"/>
    <mergeCell ref="A20:A24"/>
    <mergeCell ref="B25:C25"/>
    <mergeCell ref="B27:C27"/>
    <mergeCell ref="S2:S3"/>
    <mergeCell ref="T2:T3"/>
    <mergeCell ref="B4:C4"/>
    <mergeCell ref="A5:A9"/>
    <mergeCell ref="B10:C10"/>
    <mergeCell ref="A11:A13"/>
    <mergeCell ref="M2:M3"/>
    <mergeCell ref="N2:N3"/>
    <mergeCell ref="O2:O3"/>
    <mergeCell ref="P2:P3"/>
    <mergeCell ref="Q2:Q3"/>
    <mergeCell ref="R2:R3"/>
    <mergeCell ref="G2:G3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>
      <selection activeCell="S58" sqref="S58"/>
    </sheetView>
  </sheetViews>
  <sheetFormatPr defaultRowHeight="15" x14ac:dyDescent="0.25"/>
  <cols>
    <col min="3" max="3" width="30.7109375" customWidth="1"/>
    <col min="4" max="11" width="11.7109375" hidden="1" customWidth="1"/>
    <col min="12" max="12" width="15.5703125" hidden="1" customWidth="1"/>
    <col min="13" max="13" width="14" hidden="1" customWidth="1"/>
    <col min="14" max="14" width="14" customWidth="1"/>
    <col min="15" max="15" width="16.140625" customWidth="1"/>
    <col min="16" max="16" width="14" customWidth="1"/>
    <col min="17" max="17" width="13" customWidth="1"/>
    <col min="18" max="18" width="10.140625" customWidth="1"/>
    <col min="19" max="20" width="10.42578125" customWidth="1"/>
    <col min="259" max="259" width="37.5703125" customWidth="1"/>
    <col min="260" max="271" width="0" hidden="1" customWidth="1"/>
    <col min="272" max="272" width="14" customWidth="1"/>
    <col min="273" max="273" width="13" customWidth="1"/>
    <col min="274" max="274" width="10.140625" customWidth="1"/>
    <col min="275" max="276" width="10.42578125" customWidth="1"/>
    <col min="515" max="515" width="37.5703125" customWidth="1"/>
    <col min="516" max="527" width="0" hidden="1" customWidth="1"/>
    <col min="528" max="528" width="14" customWidth="1"/>
    <col min="529" max="529" width="13" customWidth="1"/>
    <col min="530" max="530" width="10.140625" customWidth="1"/>
    <col min="531" max="532" width="10.42578125" customWidth="1"/>
    <col min="771" max="771" width="37.5703125" customWidth="1"/>
    <col min="772" max="783" width="0" hidden="1" customWidth="1"/>
    <col min="784" max="784" width="14" customWidth="1"/>
    <col min="785" max="785" width="13" customWidth="1"/>
    <col min="786" max="786" width="10.140625" customWidth="1"/>
    <col min="787" max="788" width="10.42578125" customWidth="1"/>
    <col min="1027" max="1027" width="37.5703125" customWidth="1"/>
    <col min="1028" max="1039" width="0" hidden="1" customWidth="1"/>
    <col min="1040" max="1040" width="14" customWidth="1"/>
    <col min="1041" max="1041" width="13" customWidth="1"/>
    <col min="1042" max="1042" width="10.140625" customWidth="1"/>
    <col min="1043" max="1044" width="10.42578125" customWidth="1"/>
    <col min="1283" max="1283" width="37.5703125" customWidth="1"/>
    <col min="1284" max="1295" width="0" hidden="1" customWidth="1"/>
    <col min="1296" max="1296" width="14" customWidth="1"/>
    <col min="1297" max="1297" width="13" customWidth="1"/>
    <col min="1298" max="1298" width="10.140625" customWidth="1"/>
    <col min="1299" max="1300" width="10.42578125" customWidth="1"/>
    <col min="1539" max="1539" width="37.5703125" customWidth="1"/>
    <col min="1540" max="1551" width="0" hidden="1" customWidth="1"/>
    <col min="1552" max="1552" width="14" customWidth="1"/>
    <col min="1553" max="1553" width="13" customWidth="1"/>
    <col min="1554" max="1554" width="10.140625" customWidth="1"/>
    <col min="1555" max="1556" width="10.42578125" customWidth="1"/>
    <col min="1795" max="1795" width="37.5703125" customWidth="1"/>
    <col min="1796" max="1807" width="0" hidden="1" customWidth="1"/>
    <col min="1808" max="1808" width="14" customWidth="1"/>
    <col min="1809" max="1809" width="13" customWidth="1"/>
    <col min="1810" max="1810" width="10.140625" customWidth="1"/>
    <col min="1811" max="1812" width="10.42578125" customWidth="1"/>
    <col min="2051" max="2051" width="37.5703125" customWidth="1"/>
    <col min="2052" max="2063" width="0" hidden="1" customWidth="1"/>
    <col min="2064" max="2064" width="14" customWidth="1"/>
    <col min="2065" max="2065" width="13" customWidth="1"/>
    <col min="2066" max="2066" width="10.140625" customWidth="1"/>
    <col min="2067" max="2068" width="10.42578125" customWidth="1"/>
    <col min="2307" max="2307" width="37.5703125" customWidth="1"/>
    <col min="2308" max="2319" width="0" hidden="1" customWidth="1"/>
    <col min="2320" max="2320" width="14" customWidth="1"/>
    <col min="2321" max="2321" width="13" customWidth="1"/>
    <col min="2322" max="2322" width="10.140625" customWidth="1"/>
    <col min="2323" max="2324" width="10.42578125" customWidth="1"/>
    <col min="2563" max="2563" width="37.5703125" customWidth="1"/>
    <col min="2564" max="2575" width="0" hidden="1" customWidth="1"/>
    <col min="2576" max="2576" width="14" customWidth="1"/>
    <col min="2577" max="2577" width="13" customWidth="1"/>
    <col min="2578" max="2578" width="10.140625" customWidth="1"/>
    <col min="2579" max="2580" width="10.42578125" customWidth="1"/>
    <col min="2819" max="2819" width="37.5703125" customWidth="1"/>
    <col min="2820" max="2831" width="0" hidden="1" customWidth="1"/>
    <col min="2832" max="2832" width="14" customWidth="1"/>
    <col min="2833" max="2833" width="13" customWidth="1"/>
    <col min="2834" max="2834" width="10.140625" customWidth="1"/>
    <col min="2835" max="2836" width="10.42578125" customWidth="1"/>
    <col min="3075" max="3075" width="37.5703125" customWidth="1"/>
    <col min="3076" max="3087" width="0" hidden="1" customWidth="1"/>
    <col min="3088" max="3088" width="14" customWidth="1"/>
    <col min="3089" max="3089" width="13" customWidth="1"/>
    <col min="3090" max="3090" width="10.140625" customWidth="1"/>
    <col min="3091" max="3092" width="10.42578125" customWidth="1"/>
    <col min="3331" max="3331" width="37.5703125" customWidth="1"/>
    <col min="3332" max="3343" width="0" hidden="1" customWidth="1"/>
    <col min="3344" max="3344" width="14" customWidth="1"/>
    <col min="3345" max="3345" width="13" customWidth="1"/>
    <col min="3346" max="3346" width="10.140625" customWidth="1"/>
    <col min="3347" max="3348" width="10.42578125" customWidth="1"/>
    <col min="3587" max="3587" width="37.5703125" customWidth="1"/>
    <col min="3588" max="3599" width="0" hidden="1" customWidth="1"/>
    <col min="3600" max="3600" width="14" customWidth="1"/>
    <col min="3601" max="3601" width="13" customWidth="1"/>
    <col min="3602" max="3602" width="10.140625" customWidth="1"/>
    <col min="3603" max="3604" width="10.42578125" customWidth="1"/>
    <col min="3843" max="3843" width="37.5703125" customWidth="1"/>
    <col min="3844" max="3855" width="0" hidden="1" customWidth="1"/>
    <col min="3856" max="3856" width="14" customWidth="1"/>
    <col min="3857" max="3857" width="13" customWidth="1"/>
    <col min="3858" max="3858" width="10.140625" customWidth="1"/>
    <col min="3859" max="3860" width="10.42578125" customWidth="1"/>
    <col min="4099" max="4099" width="37.5703125" customWidth="1"/>
    <col min="4100" max="4111" width="0" hidden="1" customWidth="1"/>
    <col min="4112" max="4112" width="14" customWidth="1"/>
    <col min="4113" max="4113" width="13" customWidth="1"/>
    <col min="4114" max="4114" width="10.140625" customWidth="1"/>
    <col min="4115" max="4116" width="10.42578125" customWidth="1"/>
    <col min="4355" max="4355" width="37.5703125" customWidth="1"/>
    <col min="4356" max="4367" width="0" hidden="1" customWidth="1"/>
    <col min="4368" max="4368" width="14" customWidth="1"/>
    <col min="4369" max="4369" width="13" customWidth="1"/>
    <col min="4370" max="4370" width="10.140625" customWidth="1"/>
    <col min="4371" max="4372" width="10.42578125" customWidth="1"/>
    <col min="4611" max="4611" width="37.5703125" customWidth="1"/>
    <col min="4612" max="4623" width="0" hidden="1" customWidth="1"/>
    <col min="4624" max="4624" width="14" customWidth="1"/>
    <col min="4625" max="4625" width="13" customWidth="1"/>
    <col min="4626" max="4626" width="10.140625" customWidth="1"/>
    <col min="4627" max="4628" width="10.42578125" customWidth="1"/>
    <col min="4867" max="4867" width="37.5703125" customWidth="1"/>
    <col min="4868" max="4879" width="0" hidden="1" customWidth="1"/>
    <col min="4880" max="4880" width="14" customWidth="1"/>
    <col min="4881" max="4881" width="13" customWidth="1"/>
    <col min="4882" max="4882" width="10.140625" customWidth="1"/>
    <col min="4883" max="4884" width="10.42578125" customWidth="1"/>
    <col min="5123" max="5123" width="37.5703125" customWidth="1"/>
    <col min="5124" max="5135" width="0" hidden="1" customWidth="1"/>
    <col min="5136" max="5136" width="14" customWidth="1"/>
    <col min="5137" max="5137" width="13" customWidth="1"/>
    <col min="5138" max="5138" width="10.140625" customWidth="1"/>
    <col min="5139" max="5140" width="10.42578125" customWidth="1"/>
    <col min="5379" max="5379" width="37.5703125" customWidth="1"/>
    <col min="5380" max="5391" width="0" hidden="1" customWidth="1"/>
    <col min="5392" max="5392" width="14" customWidth="1"/>
    <col min="5393" max="5393" width="13" customWidth="1"/>
    <col min="5394" max="5394" width="10.140625" customWidth="1"/>
    <col min="5395" max="5396" width="10.42578125" customWidth="1"/>
    <col min="5635" max="5635" width="37.5703125" customWidth="1"/>
    <col min="5636" max="5647" width="0" hidden="1" customWidth="1"/>
    <col min="5648" max="5648" width="14" customWidth="1"/>
    <col min="5649" max="5649" width="13" customWidth="1"/>
    <col min="5650" max="5650" width="10.140625" customWidth="1"/>
    <col min="5651" max="5652" width="10.42578125" customWidth="1"/>
    <col min="5891" max="5891" width="37.5703125" customWidth="1"/>
    <col min="5892" max="5903" width="0" hidden="1" customWidth="1"/>
    <col min="5904" max="5904" width="14" customWidth="1"/>
    <col min="5905" max="5905" width="13" customWidth="1"/>
    <col min="5906" max="5906" width="10.140625" customWidth="1"/>
    <col min="5907" max="5908" width="10.42578125" customWidth="1"/>
    <col min="6147" max="6147" width="37.5703125" customWidth="1"/>
    <col min="6148" max="6159" width="0" hidden="1" customWidth="1"/>
    <col min="6160" max="6160" width="14" customWidth="1"/>
    <col min="6161" max="6161" width="13" customWidth="1"/>
    <col min="6162" max="6162" width="10.140625" customWidth="1"/>
    <col min="6163" max="6164" width="10.42578125" customWidth="1"/>
    <col min="6403" max="6403" width="37.5703125" customWidth="1"/>
    <col min="6404" max="6415" width="0" hidden="1" customWidth="1"/>
    <col min="6416" max="6416" width="14" customWidth="1"/>
    <col min="6417" max="6417" width="13" customWidth="1"/>
    <col min="6418" max="6418" width="10.140625" customWidth="1"/>
    <col min="6419" max="6420" width="10.42578125" customWidth="1"/>
    <col min="6659" max="6659" width="37.5703125" customWidth="1"/>
    <col min="6660" max="6671" width="0" hidden="1" customWidth="1"/>
    <col min="6672" max="6672" width="14" customWidth="1"/>
    <col min="6673" max="6673" width="13" customWidth="1"/>
    <col min="6674" max="6674" width="10.140625" customWidth="1"/>
    <col min="6675" max="6676" width="10.42578125" customWidth="1"/>
    <col min="6915" max="6915" width="37.5703125" customWidth="1"/>
    <col min="6916" max="6927" width="0" hidden="1" customWidth="1"/>
    <col min="6928" max="6928" width="14" customWidth="1"/>
    <col min="6929" max="6929" width="13" customWidth="1"/>
    <col min="6930" max="6930" width="10.140625" customWidth="1"/>
    <col min="6931" max="6932" width="10.42578125" customWidth="1"/>
    <col min="7171" max="7171" width="37.5703125" customWidth="1"/>
    <col min="7172" max="7183" width="0" hidden="1" customWidth="1"/>
    <col min="7184" max="7184" width="14" customWidth="1"/>
    <col min="7185" max="7185" width="13" customWidth="1"/>
    <col min="7186" max="7186" width="10.140625" customWidth="1"/>
    <col min="7187" max="7188" width="10.42578125" customWidth="1"/>
    <col min="7427" max="7427" width="37.5703125" customWidth="1"/>
    <col min="7428" max="7439" width="0" hidden="1" customWidth="1"/>
    <col min="7440" max="7440" width="14" customWidth="1"/>
    <col min="7441" max="7441" width="13" customWidth="1"/>
    <col min="7442" max="7442" width="10.140625" customWidth="1"/>
    <col min="7443" max="7444" width="10.42578125" customWidth="1"/>
    <col min="7683" max="7683" width="37.5703125" customWidth="1"/>
    <col min="7684" max="7695" width="0" hidden="1" customWidth="1"/>
    <col min="7696" max="7696" width="14" customWidth="1"/>
    <col min="7697" max="7697" width="13" customWidth="1"/>
    <col min="7698" max="7698" width="10.140625" customWidth="1"/>
    <col min="7699" max="7700" width="10.42578125" customWidth="1"/>
    <col min="7939" max="7939" width="37.5703125" customWidth="1"/>
    <col min="7940" max="7951" width="0" hidden="1" customWidth="1"/>
    <col min="7952" max="7952" width="14" customWidth="1"/>
    <col min="7953" max="7953" width="13" customWidth="1"/>
    <col min="7954" max="7954" width="10.140625" customWidth="1"/>
    <col min="7955" max="7956" width="10.42578125" customWidth="1"/>
    <col min="8195" max="8195" width="37.5703125" customWidth="1"/>
    <col min="8196" max="8207" width="0" hidden="1" customWidth="1"/>
    <col min="8208" max="8208" width="14" customWidth="1"/>
    <col min="8209" max="8209" width="13" customWidth="1"/>
    <col min="8210" max="8210" width="10.140625" customWidth="1"/>
    <col min="8211" max="8212" width="10.42578125" customWidth="1"/>
    <col min="8451" max="8451" width="37.5703125" customWidth="1"/>
    <col min="8452" max="8463" width="0" hidden="1" customWidth="1"/>
    <col min="8464" max="8464" width="14" customWidth="1"/>
    <col min="8465" max="8465" width="13" customWidth="1"/>
    <col min="8466" max="8466" width="10.140625" customWidth="1"/>
    <col min="8467" max="8468" width="10.42578125" customWidth="1"/>
    <col min="8707" max="8707" width="37.5703125" customWidth="1"/>
    <col min="8708" max="8719" width="0" hidden="1" customWidth="1"/>
    <col min="8720" max="8720" width="14" customWidth="1"/>
    <col min="8721" max="8721" width="13" customWidth="1"/>
    <col min="8722" max="8722" width="10.140625" customWidth="1"/>
    <col min="8723" max="8724" width="10.42578125" customWidth="1"/>
    <col min="8963" max="8963" width="37.5703125" customWidth="1"/>
    <col min="8964" max="8975" width="0" hidden="1" customWidth="1"/>
    <col min="8976" max="8976" width="14" customWidth="1"/>
    <col min="8977" max="8977" width="13" customWidth="1"/>
    <col min="8978" max="8978" width="10.140625" customWidth="1"/>
    <col min="8979" max="8980" width="10.42578125" customWidth="1"/>
    <col min="9219" max="9219" width="37.5703125" customWidth="1"/>
    <col min="9220" max="9231" width="0" hidden="1" customWidth="1"/>
    <col min="9232" max="9232" width="14" customWidth="1"/>
    <col min="9233" max="9233" width="13" customWidth="1"/>
    <col min="9234" max="9234" width="10.140625" customWidth="1"/>
    <col min="9235" max="9236" width="10.42578125" customWidth="1"/>
    <col min="9475" max="9475" width="37.5703125" customWidth="1"/>
    <col min="9476" max="9487" width="0" hidden="1" customWidth="1"/>
    <col min="9488" max="9488" width="14" customWidth="1"/>
    <col min="9489" max="9489" width="13" customWidth="1"/>
    <col min="9490" max="9490" width="10.140625" customWidth="1"/>
    <col min="9491" max="9492" width="10.42578125" customWidth="1"/>
    <col min="9731" max="9731" width="37.5703125" customWidth="1"/>
    <col min="9732" max="9743" width="0" hidden="1" customWidth="1"/>
    <col min="9744" max="9744" width="14" customWidth="1"/>
    <col min="9745" max="9745" width="13" customWidth="1"/>
    <col min="9746" max="9746" width="10.140625" customWidth="1"/>
    <col min="9747" max="9748" width="10.42578125" customWidth="1"/>
    <col min="9987" max="9987" width="37.5703125" customWidth="1"/>
    <col min="9988" max="9999" width="0" hidden="1" customWidth="1"/>
    <col min="10000" max="10000" width="14" customWidth="1"/>
    <col min="10001" max="10001" width="13" customWidth="1"/>
    <col min="10002" max="10002" width="10.140625" customWidth="1"/>
    <col min="10003" max="10004" width="10.42578125" customWidth="1"/>
    <col min="10243" max="10243" width="37.5703125" customWidth="1"/>
    <col min="10244" max="10255" width="0" hidden="1" customWidth="1"/>
    <col min="10256" max="10256" width="14" customWidth="1"/>
    <col min="10257" max="10257" width="13" customWidth="1"/>
    <col min="10258" max="10258" width="10.140625" customWidth="1"/>
    <col min="10259" max="10260" width="10.42578125" customWidth="1"/>
    <col min="10499" max="10499" width="37.5703125" customWidth="1"/>
    <col min="10500" max="10511" width="0" hidden="1" customWidth="1"/>
    <col min="10512" max="10512" width="14" customWidth="1"/>
    <col min="10513" max="10513" width="13" customWidth="1"/>
    <col min="10514" max="10514" width="10.140625" customWidth="1"/>
    <col min="10515" max="10516" width="10.42578125" customWidth="1"/>
    <col min="10755" max="10755" width="37.5703125" customWidth="1"/>
    <col min="10756" max="10767" width="0" hidden="1" customWidth="1"/>
    <col min="10768" max="10768" width="14" customWidth="1"/>
    <col min="10769" max="10769" width="13" customWidth="1"/>
    <col min="10770" max="10770" width="10.140625" customWidth="1"/>
    <col min="10771" max="10772" width="10.42578125" customWidth="1"/>
    <col min="11011" max="11011" width="37.5703125" customWidth="1"/>
    <col min="11012" max="11023" width="0" hidden="1" customWidth="1"/>
    <col min="11024" max="11024" width="14" customWidth="1"/>
    <col min="11025" max="11025" width="13" customWidth="1"/>
    <col min="11026" max="11026" width="10.140625" customWidth="1"/>
    <col min="11027" max="11028" width="10.42578125" customWidth="1"/>
    <col min="11267" max="11267" width="37.5703125" customWidth="1"/>
    <col min="11268" max="11279" width="0" hidden="1" customWidth="1"/>
    <col min="11280" max="11280" width="14" customWidth="1"/>
    <col min="11281" max="11281" width="13" customWidth="1"/>
    <col min="11282" max="11282" width="10.140625" customWidth="1"/>
    <col min="11283" max="11284" width="10.42578125" customWidth="1"/>
    <col min="11523" max="11523" width="37.5703125" customWidth="1"/>
    <col min="11524" max="11535" width="0" hidden="1" customWidth="1"/>
    <col min="11536" max="11536" width="14" customWidth="1"/>
    <col min="11537" max="11537" width="13" customWidth="1"/>
    <col min="11538" max="11538" width="10.140625" customWidth="1"/>
    <col min="11539" max="11540" width="10.42578125" customWidth="1"/>
    <col min="11779" max="11779" width="37.5703125" customWidth="1"/>
    <col min="11780" max="11791" width="0" hidden="1" customWidth="1"/>
    <col min="11792" max="11792" width="14" customWidth="1"/>
    <col min="11793" max="11793" width="13" customWidth="1"/>
    <col min="11794" max="11794" width="10.140625" customWidth="1"/>
    <col min="11795" max="11796" width="10.42578125" customWidth="1"/>
    <col min="12035" max="12035" width="37.5703125" customWidth="1"/>
    <col min="12036" max="12047" width="0" hidden="1" customWidth="1"/>
    <col min="12048" max="12048" width="14" customWidth="1"/>
    <col min="12049" max="12049" width="13" customWidth="1"/>
    <col min="12050" max="12050" width="10.140625" customWidth="1"/>
    <col min="12051" max="12052" width="10.42578125" customWidth="1"/>
    <col min="12291" max="12291" width="37.5703125" customWidth="1"/>
    <col min="12292" max="12303" width="0" hidden="1" customWidth="1"/>
    <col min="12304" max="12304" width="14" customWidth="1"/>
    <col min="12305" max="12305" width="13" customWidth="1"/>
    <col min="12306" max="12306" width="10.140625" customWidth="1"/>
    <col min="12307" max="12308" width="10.42578125" customWidth="1"/>
    <col min="12547" max="12547" width="37.5703125" customWidth="1"/>
    <col min="12548" max="12559" width="0" hidden="1" customWidth="1"/>
    <col min="12560" max="12560" width="14" customWidth="1"/>
    <col min="12561" max="12561" width="13" customWidth="1"/>
    <col min="12562" max="12562" width="10.140625" customWidth="1"/>
    <col min="12563" max="12564" width="10.42578125" customWidth="1"/>
    <col min="12803" max="12803" width="37.5703125" customWidth="1"/>
    <col min="12804" max="12815" width="0" hidden="1" customWidth="1"/>
    <col min="12816" max="12816" width="14" customWidth="1"/>
    <col min="12817" max="12817" width="13" customWidth="1"/>
    <col min="12818" max="12818" width="10.140625" customWidth="1"/>
    <col min="12819" max="12820" width="10.42578125" customWidth="1"/>
    <col min="13059" max="13059" width="37.5703125" customWidth="1"/>
    <col min="13060" max="13071" width="0" hidden="1" customWidth="1"/>
    <col min="13072" max="13072" width="14" customWidth="1"/>
    <col min="13073" max="13073" width="13" customWidth="1"/>
    <col min="13074" max="13074" width="10.140625" customWidth="1"/>
    <col min="13075" max="13076" width="10.42578125" customWidth="1"/>
    <col min="13315" max="13315" width="37.5703125" customWidth="1"/>
    <col min="13316" max="13327" width="0" hidden="1" customWidth="1"/>
    <col min="13328" max="13328" width="14" customWidth="1"/>
    <col min="13329" max="13329" width="13" customWidth="1"/>
    <col min="13330" max="13330" width="10.140625" customWidth="1"/>
    <col min="13331" max="13332" width="10.42578125" customWidth="1"/>
    <col min="13571" max="13571" width="37.5703125" customWidth="1"/>
    <col min="13572" max="13583" width="0" hidden="1" customWidth="1"/>
    <col min="13584" max="13584" width="14" customWidth="1"/>
    <col min="13585" max="13585" width="13" customWidth="1"/>
    <col min="13586" max="13586" width="10.140625" customWidth="1"/>
    <col min="13587" max="13588" width="10.42578125" customWidth="1"/>
    <col min="13827" max="13827" width="37.5703125" customWidth="1"/>
    <col min="13828" max="13839" width="0" hidden="1" customWidth="1"/>
    <col min="13840" max="13840" width="14" customWidth="1"/>
    <col min="13841" max="13841" width="13" customWidth="1"/>
    <col min="13842" max="13842" width="10.140625" customWidth="1"/>
    <col min="13843" max="13844" width="10.42578125" customWidth="1"/>
    <col min="14083" max="14083" width="37.5703125" customWidth="1"/>
    <col min="14084" max="14095" width="0" hidden="1" customWidth="1"/>
    <col min="14096" max="14096" width="14" customWidth="1"/>
    <col min="14097" max="14097" width="13" customWidth="1"/>
    <col min="14098" max="14098" width="10.140625" customWidth="1"/>
    <col min="14099" max="14100" width="10.42578125" customWidth="1"/>
    <col min="14339" max="14339" width="37.5703125" customWidth="1"/>
    <col min="14340" max="14351" width="0" hidden="1" customWidth="1"/>
    <col min="14352" max="14352" width="14" customWidth="1"/>
    <col min="14353" max="14353" width="13" customWidth="1"/>
    <col min="14354" max="14354" width="10.140625" customWidth="1"/>
    <col min="14355" max="14356" width="10.42578125" customWidth="1"/>
    <col min="14595" max="14595" width="37.5703125" customWidth="1"/>
    <col min="14596" max="14607" width="0" hidden="1" customWidth="1"/>
    <col min="14608" max="14608" width="14" customWidth="1"/>
    <col min="14609" max="14609" width="13" customWidth="1"/>
    <col min="14610" max="14610" width="10.140625" customWidth="1"/>
    <col min="14611" max="14612" width="10.42578125" customWidth="1"/>
    <col min="14851" max="14851" width="37.5703125" customWidth="1"/>
    <col min="14852" max="14863" width="0" hidden="1" customWidth="1"/>
    <col min="14864" max="14864" width="14" customWidth="1"/>
    <col min="14865" max="14865" width="13" customWidth="1"/>
    <col min="14866" max="14866" width="10.140625" customWidth="1"/>
    <col min="14867" max="14868" width="10.42578125" customWidth="1"/>
    <col min="15107" max="15107" width="37.5703125" customWidth="1"/>
    <col min="15108" max="15119" width="0" hidden="1" customWidth="1"/>
    <col min="15120" max="15120" width="14" customWidth="1"/>
    <col min="15121" max="15121" width="13" customWidth="1"/>
    <col min="15122" max="15122" width="10.140625" customWidth="1"/>
    <col min="15123" max="15124" width="10.42578125" customWidth="1"/>
    <col min="15363" max="15363" width="37.5703125" customWidth="1"/>
    <col min="15364" max="15375" width="0" hidden="1" customWidth="1"/>
    <col min="15376" max="15376" width="14" customWidth="1"/>
    <col min="15377" max="15377" width="13" customWidth="1"/>
    <col min="15378" max="15378" width="10.140625" customWidth="1"/>
    <col min="15379" max="15380" width="10.42578125" customWidth="1"/>
    <col min="15619" max="15619" width="37.5703125" customWidth="1"/>
    <col min="15620" max="15631" width="0" hidden="1" customWidth="1"/>
    <col min="15632" max="15632" width="14" customWidth="1"/>
    <col min="15633" max="15633" width="13" customWidth="1"/>
    <col min="15634" max="15634" width="10.140625" customWidth="1"/>
    <col min="15635" max="15636" width="10.42578125" customWidth="1"/>
    <col min="15875" max="15875" width="37.5703125" customWidth="1"/>
    <col min="15876" max="15887" width="0" hidden="1" customWidth="1"/>
    <col min="15888" max="15888" width="14" customWidth="1"/>
    <col min="15889" max="15889" width="13" customWidth="1"/>
    <col min="15890" max="15890" width="10.140625" customWidth="1"/>
    <col min="15891" max="15892" width="10.42578125" customWidth="1"/>
    <col min="16131" max="16131" width="37.5703125" customWidth="1"/>
    <col min="16132" max="16143" width="0" hidden="1" customWidth="1"/>
    <col min="16144" max="16144" width="14" customWidth="1"/>
    <col min="16145" max="16145" width="13" customWidth="1"/>
    <col min="16146" max="16146" width="10.140625" customWidth="1"/>
    <col min="16147" max="16148" width="10.42578125" customWidth="1"/>
  </cols>
  <sheetData>
    <row r="1" spans="1:20" x14ac:dyDescent="0.25">
      <c r="A1" s="679" t="s">
        <v>463</v>
      </c>
    </row>
    <row r="2" spans="1:20" ht="15.75" thickBot="1" x14ac:dyDescent="0.3">
      <c r="A2" s="680" t="s">
        <v>464</v>
      </c>
    </row>
    <row r="3" spans="1:20" ht="14.25" customHeight="1" thickTop="1" x14ac:dyDescent="0.25">
      <c r="A3" s="726" t="s">
        <v>0</v>
      </c>
      <c r="B3" s="728" t="s">
        <v>1</v>
      </c>
      <c r="C3" s="724" t="s">
        <v>2</v>
      </c>
      <c r="D3" s="724" t="s">
        <v>122</v>
      </c>
      <c r="E3" s="724" t="s">
        <v>123</v>
      </c>
      <c r="F3" s="724" t="s">
        <v>124</v>
      </c>
      <c r="G3" s="724" t="s">
        <v>125</v>
      </c>
      <c r="H3" s="724" t="s">
        <v>126</v>
      </c>
      <c r="I3" s="724" t="s">
        <v>8</v>
      </c>
      <c r="J3" s="724" t="s">
        <v>9</v>
      </c>
      <c r="K3" s="724" t="s">
        <v>10</v>
      </c>
      <c r="L3" s="724" t="s">
        <v>11</v>
      </c>
      <c r="M3" s="724" t="s">
        <v>12</v>
      </c>
      <c r="N3" s="724" t="s">
        <v>13</v>
      </c>
      <c r="O3" s="724" t="s">
        <v>14</v>
      </c>
      <c r="P3" s="724" t="s">
        <v>15</v>
      </c>
      <c r="Q3" s="824" t="s">
        <v>16</v>
      </c>
      <c r="R3" s="788" t="s">
        <v>17</v>
      </c>
      <c r="S3" s="824" t="s">
        <v>18</v>
      </c>
      <c r="T3" s="826" t="s">
        <v>19</v>
      </c>
    </row>
    <row r="4" spans="1:20" ht="27.75" customHeight="1" thickBot="1" x14ac:dyDescent="0.3">
      <c r="A4" s="727"/>
      <c r="B4" s="729"/>
      <c r="C4" s="725"/>
      <c r="D4" s="725"/>
      <c r="E4" s="725"/>
      <c r="F4" s="725"/>
      <c r="G4" s="725"/>
      <c r="H4" s="725"/>
      <c r="I4" s="725"/>
      <c r="J4" s="725"/>
      <c r="K4" s="725"/>
      <c r="L4" s="725"/>
      <c r="M4" s="725"/>
      <c r="N4" s="725"/>
      <c r="O4" s="725"/>
      <c r="P4" s="725"/>
      <c r="Q4" s="825"/>
      <c r="R4" s="789"/>
      <c r="S4" s="825"/>
      <c r="T4" s="827"/>
    </row>
    <row r="5" spans="1:20" ht="17.25" thickTop="1" thickBot="1" x14ac:dyDescent="0.3">
      <c r="A5" s="349">
        <v>200</v>
      </c>
      <c r="B5" s="732" t="s">
        <v>41</v>
      </c>
      <c r="C5" s="733"/>
      <c r="D5" s="350">
        <f>D6</f>
        <v>355009</v>
      </c>
      <c r="E5" s="350">
        <f>E6</f>
        <v>311359</v>
      </c>
      <c r="F5" s="350">
        <f>F6</f>
        <v>955255</v>
      </c>
      <c r="G5" s="350">
        <f>G6</f>
        <v>1090339</v>
      </c>
      <c r="H5" s="350">
        <f>H6</f>
        <v>496614</v>
      </c>
      <c r="I5" s="350">
        <f t="shared" ref="I5:O5" si="0">I6</f>
        <v>174771</v>
      </c>
      <c r="J5" s="350">
        <f t="shared" si="0"/>
        <v>74221</v>
      </c>
      <c r="K5" s="350">
        <f t="shared" si="0"/>
        <v>98051</v>
      </c>
      <c r="L5" s="350">
        <f t="shared" si="0"/>
        <v>223532.5</v>
      </c>
      <c r="M5" s="351">
        <f t="shared" si="0"/>
        <v>61991.15</v>
      </c>
      <c r="N5" s="350">
        <f t="shared" si="0"/>
        <v>87107.9</v>
      </c>
      <c r="O5" s="351">
        <f t="shared" si="0"/>
        <v>542510.87</v>
      </c>
      <c r="P5" s="350">
        <v>35500</v>
      </c>
      <c r="Q5" s="350">
        <v>0</v>
      </c>
      <c r="R5" s="351">
        <v>0</v>
      </c>
      <c r="S5" s="350">
        <v>0</v>
      </c>
      <c r="T5" s="352">
        <v>0</v>
      </c>
    </row>
    <row r="6" spans="1:20" ht="15.75" thickBot="1" x14ac:dyDescent="0.3">
      <c r="A6" s="353">
        <v>230</v>
      </c>
      <c r="B6" s="734" t="s">
        <v>289</v>
      </c>
      <c r="C6" s="735"/>
      <c r="D6" s="105">
        <f t="shared" ref="D6:O6" si="1">D7+D11</f>
        <v>355009</v>
      </c>
      <c r="E6" s="105">
        <f t="shared" si="1"/>
        <v>311359</v>
      </c>
      <c r="F6" s="105">
        <f t="shared" si="1"/>
        <v>955255</v>
      </c>
      <c r="G6" s="105">
        <f t="shared" si="1"/>
        <v>1090339</v>
      </c>
      <c r="H6" s="105">
        <f t="shared" si="1"/>
        <v>496614</v>
      </c>
      <c r="I6" s="105">
        <f t="shared" si="1"/>
        <v>174771</v>
      </c>
      <c r="J6" s="105">
        <f t="shared" si="1"/>
        <v>74221</v>
      </c>
      <c r="K6" s="105">
        <f t="shared" si="1"/>
        <v>98051</v>
      </c>
      <c r="L6" s="105">
        <f t="shared" si="1"/>
        <v>223532.5</v>
      </c>
      <c r="M6" s="247">
        <f t="shared" si="1"/>
        <v>61991.15</v>
      </c>
      <c r="N6" s="105">
        <f t="shared" si="1"/>
        <v>87107.9</v>
      </c>
      <c r="O6" s="247">
        <f t="shared" si="1"/>
        <v>542510.87</v>
      </c>
      <c r="P6" s="105">
        <v>35500</v>
      </c>
      <c r="Q6" s="103">
        <v>0</v>
      </c>
      <c r="R6" s="104">
        <v>0</v>
      </c>
      <c r="S6" s="103">
        <v>0</v>
      </c>
      <c r="T6" s="106">
        <v>0</v>
      </c>
    </row>
    <row r="7" spans="1:20" ht="15.75" thickBot="1" x14ac:dyDescent="0.3">
      <c r="A7" s="754"/>
      <c r="B7" s="354">
        <v>231</v>
      </c>
      <c r="C7" s="93" t="s">
        <v>290</v>
      </c>
      <c r="D7" s="97">
        <f t="shared" ref="D7:K7" si="2">SUM(D8:D10)</f>
        <v>351125</v>
      </c>
      <c r="E7" s="97">
        <f t="shared" si="2"/>
        <v>106121</v>
      </c>
      <c r="F7" s="97">
        <f t="shared" si="2"/>
        <v>227246</v>
      </c>
      <c r="G7" s="97">
        <f t="shared" si="2"/>
        <v>45397</v>
      </c>
      <c r="H7" s="97">
        <f t="shared" si="2"/>
        <v>103200</v>
      </c>
      <c r="I7" s="97">
        <f t="shared" si="2"/>
        <v>85320</v>
      </c>
      <c r="J7" s="97">
        <f t="shared" si="2"/>
        <v>21933</v>
      </c>
      <c r="K7" s="97">
        <f t="shared" si="2"/>
        <v>32153</v>
      </c>
      <c r="L7" s="97">
        <f>SUM(L8:L10)</f>
        <v>84811.72</v>
      </c>
      <c r="M7" s="107">
        <f>SUM(M8:M10)</f>
        <v>23898.959999999999</v>
      </c>
      <c r="N7" s="97">
        <f>SUM(N8:N10)</f>
        <v>33003</v>
      </c>
      <c r="O7" s="107">
        <f>SUM(O8:O10)</f>
        <v>255643.36</v>
      </c>
      <c r="P7" s="97">
        <v>0</v>
      </c>
      <c r="Q7" s="95">
        <v>0</v>
      </c>
      <c r="R7" s="96">
        <v>0</v>
      </c>
      <c r="S7" s="95">
        <v>0</v>
      </c>
      <c r="T7" s="98">
        <v>0</v>
      </c>
    </row>
    <row r="8" spans="1:20" x14ac:dyDescent="0.25">
      <c r="A8" s="755"/>
      <c r="B8" s="751"/>
      <c r="C8" s="355" t="s">
        <v>291</v>
      </c>
      <c r="D8" s="356">
        <v>192923</v>
      </c>
      <c r="E8" s="356">
        <v>101839</v>
      </c>
      <c r="F8" s="356">
        <v>227246</v>
      </c>
      <c r="G8" s="356">
        <v>45397</v>
      </c>
      <c r="H8" s="356">
        <v>103200</v>
      </c>
      <c r="I8" s="135">
        <v>85320</v>
      </c>
      <c r="J8" s="53">
        <v>21933</v>
      </c>
      <c r="K8" s="55">
        <v>23657</v>
      </c>
      <c r="L8" s="55">
        <v>83346.52</v>
      </c>
      <c r="M8" s="54">
        <v>19336.16</v>
      </c>
      <c r="N8" s="55">
        <v>33003</v>
      </c>
      <c r="O8" s="54">
        <v>251642.36</v>
      </c>
      <c r="P8" s="55"/>
      <c r="Q8" s="84"/>
      <c r="R8" s="113">
        <v>0</v>
      </c>
      <c r="S8" s="84"/>
      <c r="T8" s="99"/>
    </row>
    <row r="9" spans="1:20" x14ac:dyDescent="0.25">
      <c r="A9" s="755"/>
      <c r="B9" s="752"/>
      <c r="C9" s="69" t="s">
        <v>292</v>
      </c>
      <c r="D9" s="357"/>
      <c r="E9" s="357"/>
      <c r="F9" s="357"/>
      <c r="G9" s="357"/>
      <c r="H9" s="357"/>
      <c r="I9" s="358"/>
      <c r="J9" s="359"/>
      <c r="K9" s="110"/>
      <c r="L9" s="152"/>
      <c r="M9" s="54">
        <v>4562.8</v>
      </c>
      <c r="N9" s="55"/>
      <c r="O9" s="54"/>
      <c r="P9" s="55"/>
      <c r="Q9" s="84"/>
      <c r="R9" s="113">
        <v>0</v>
      </c>
      <c r="S9" s="84"/>
      <c r="T9" s="99"/>
    </row>
    <row r="10" spans="1:20" ht="15.75" thickBot="1" x14ac:dyDescent="0.3">
      <c r="A10" s="755"/>
      <c r="B10" s="753"/>
      <c r="C10" s="214" t="s">
        <v>293</v>
      </c>
      <c r="D10" s="90">
        <v>158202</v>
      </c>
      <c r="E10" s="90">
        <v>4282</v>
      </c>
      <c r="F10" s="90">
        <v>0</v>
      </c>
      <c r="G10" s="90"/>
      <c r="H10" s="90"/>
      <c r="I10" s="90"/>
      <c r="J10" s="90"/>
      <c r="K10" s="38">
        <v>8496</v>
      </c>
      <c r="L10" s="55">
        <v>1465.2</v>
      </c>
      <c r="M10" s="110"/>
      <c r="N10" s="110"/>
      <c r="O10" s="109">
        <v>4001</v>
      </c>
      <c r="P10" s="110"/>
      <c r="Q10" s="84"/>
      <c r="R10" s="113">
        <v>0</v>
      </c>
      <c r="S10" s="84"/>
      <c r="T10" s="99"/>
    </row>
    <row r="11" spans="1:20" ht="15.75" thickBot="1" x14ac:dyDescent="0.3">
      <c r="A11" s="755"/>
      <c r="B11" s="360">
        <v>233</v>
      </c>
      <c r="C11" s="92" t="s">
        <v>294</v>
      </c>
      <c r="D11" s="97">
        <f t="shared" ref="D11:N11" si="3">SUM(D12:D16)</f>
        <v>3884</v>
      </c>
      <c r="E11" s="97">
        <f t="shared" si="3"/>
        <v>205238</v>
      </c>
      <c r="F11" s="97">
        <f t="shared" si="3"/>
        <v>728009</v>
      </c>
      <c r="G11" s="97">
        <f t="shared" si="3"/>
        <v>1044942</v>
      </c>
      <c r="H11" s="97">
        <f t="shared" si="3"/>
        <v>393414</v>
      </c>
      <c r="I11" s="97">
        <f t="shared" si="3"/>
        <v>89451</v>
      </c>
      <c r="J11" s="97">
        <f t="shared" si="3"/>
        <v>52288</v>
      </c>
      <c r="K11" s="97">
        <f t="shared" si="3"/>
        <v>65898</v>
      </c>
      <c r="L11" s="97">
        <f t="shared" si="3"/>
        <v>138720.78</v>
      </c>
      <c r="M11" s="107">
        <f t="shared" si="3"/>
        <v>38092.19</v>
      </c>
      <c r="N11" s="97">
        <f t="shared" si="3"/>
        <v>54104.9</v>
      </c>
      <c r="O11" s="107">
        <f>SUM(O12:O16)</f>
        <v>286867.51</v>
      </c>
      <c r="P11" s="97">
        <v>35500</v>
      </c>
      <c r="Q11" s="95">
        <v>0</v>
      </c>
      <c r="R11" s="96">
        <v>0</v>
      </c>
      <c r="S11" s="95">
        <v>0</v>
      </c>
      <c r="T11" s="98">
        <v>0</v>
      </c>
    </row>
    <row r="12" spans="1:20" ht="15.75" thickBot="1" x14ac:dyDescent="0.3">
      <c r="A12" s="755"/>
      <c r="B12" s="751"/>
      <c r="C12" s="67" t="s">
        <v>295</v>
      </c>
      <c r="D12" s="83">
        <v>3884</v>
      </c>
      <c r="E12" s="83">
        <v>205238</v>
      </c>
      <c r="F12" s="83">
        <v>728009</v>
      </c>
      <c r="G12" s="83">
        <v>98695</v>
      </c>
      <c r="H12" s="83">
        <v>393414</v>
      </c>
      <c r="I12" s="83">
        <v>89451</v>
      </c>
      <c r="J12" s="55">
        <v>52288</v>
      </c>
      <c r="K12" s="55">
        <v>65898</v>
      </c>
      <c r="L12" s="55">
        <v>138720.78</v>
      </c>
      <c r="M12" s="361">
        <v>38092.19</v>
      </c>
      <c r="N12" s="362">
        <v>54104.9</v>
      </c>
      <c r="O12" s="363">
        <v>286867.51</v>
      </c>
      <c r="P12" s="362">
        <v>35500</v>
      </c>
      <c r="Q12" s="84"/>
      <c r="R12" s="113">
        <v>0</v>
      </c>
      <c r="S12" s="84"/>
      <c r="T12" s="99"/>
    </row>
    <row r="13" spans="1:20" ht="15.75" hidden="1" customHeight="1" thickBot="1" x14ac:dyDescent="0.3">
      <c r="A13" s="755"/>
      <c r="B13" s="752"/>
      <c r="C13" s="364" t="s">
        <v>296</v>
      </c>
      <c r="D13" s="365"/>
      <c r="E13" s="365"/>
      <c r="F13" s="365"/>
      <c r="G13" s="365"/>
      <c r="H13" s="365"/>
      <c r="I13" s="365"/>
      <c r="J13" s="365"/>
      <c r="K13" s="154"/>
      <c r="L13" s="366"/>
      <c r="M13" s="366"/>
      <c r="N13" s="366"/>
      <c r="O13" s="367"/>
      <c r="P13" s="366"/>
      <c r="Q13" s="368"/>
      <c r="R13" s="369">
        <v>0</v>
      </c>
      <c r="S13" s="368"/>
      <c r="T13" s="370"/>
    </row>
    <row r="14" spans="1:20" ht="15.75" hidden="1" customHeight="1" thickBot="1" x14ac:dyDescent="0.3">
      <c r="A14" s="755"/>
      <c r="B14" s="752"/>
      <c r="C14" s="364" t="s">
        <v>297</v>
      </c>
      <c r="D14" s="365"/>
      <c r="E14" s="365"/>
      <c r="F14" s="365"/>
      <c r="G14" s="365"/>
      <c r="H14" s="365"/>
      <c r="I14" s="365"/>
      <c r="J14" s="365"/>
      <c r="K14" s="154"/>
      <c r="L14" s="54"/>
      <c r="M14" s="366"/>
      <c r="N14" s="366"/>
      <c r="O14" s="367"/>
      <c r="P14" s="366"/>
      <c r="Q14" s="368"/>
      <c r="R14" s="369">
        <v>0</v>
      </c>
      <c r="S14" s="368"/>
      <c r="T14" s="370"/>
    </row>
    <row r="15" spans="1:20" ht="15.75" hidden="1" customHeight="1" thickBot="1" x14ac:dyDescent="0.3">
      <c r="A15" s="755"/>
      <c r="B15" s="752"/>
      <c r="C15" s="364" t="s">
        <v>298</v>
      </c>
      <c r="D15" s="365"/>
      <c r="E15" s="365"/>
      <c r="F15" s="365"/>
      <c r="G15" s="365"/>
      <c r="H15" s="365"/>
      <c r="I15" s="365"/>
      <c r="J15" s="365"/>
      <c r="K15" s="154"/>
      <c r="L15" s="366"/>
      <c r="M15" s="366"/>
      <c r="N15" s="366"/>
      <c r="O15" s="367"/>
      <c r="P15" s="366"/>
      <c r="Q15" s="368"/>
      <c r="R15" s="369">
        <v>0</v>
      </c>
      <c r="S15" s="368"/>
      <c r="T15" s="370"/>
    </row>
    <row r="16" spans="1:20" ht="15.75" hidden="1" customHeight="1" thickBot="1" x14ac:dyDescent="0.3">
      <c r="A16" s="755"/>
      <c r="B16" s="753"/>
      <c r="C16" s="371" t="s">
        <v>299</v>
      </c>
      <c r="D16" s="90"/>
      <c r="E16" s="90"/>
      <c r="F16" s="90"/>
      <c r="G16" s="90">
        <v>946247</v>
      </c>
      <c r="H16" s="90"/>
      <c r="I16" s="90"/>
      <c r="J16" s="90"/>
      <c r="K16" s="38"/>
      <c r="L16" s="110"/>
      <c r="M16" s="110"/>
      <c r="N16" s="110"/>
      <c r="O16" s="109"/>
      <c r="P16" s="110"/>
      <c r="Q16" s="84"/>
      <c r="R16" s="113">
        <v>0</v>
      </c>
      <c r="S16" s="84"/>
      <c r="T16" s="99"/>
    </row>
    <row r="17" spans="1:20" ht="16.5" thickBot="1" x14ac:dyDescent="0.3">
      <c r="A17" s="372">
        <v>300</v>
      </c>
      <c r="B17" s="773" t="s">
        <v>81</v>
      </c>
      <c r="C17" s="828"/>
      <c r="D17" s="373">
        <f>D18+D50</f>
        <v>1758083</v>
      </c>
      <c r="E17" s="373">
        <f>E18+E50</f>
        <v>706599</v>
      </c>
      <c r="F17" s="373">
        <f>F18+F50</f>
        <v>290114</v>
      </c>
      <c r="G17" s="373">
        <f>G18+G50</f>
        <v>3301074</v>
      </c>
      <c r="H17" s="373">
        <v>2959527</v>
      </c>
      <c r="I17" s="373">
        <f t="shared" ref="I17:N17" si="4">I18+I50</f>
        <v>4474942</v>
      </c>
      <c r="J17" s="373">
        <f t="shared" si="4"/>
        <v>4428553.0599999996</v>
      </c>
      <c r="K17" s="373">
        <f t="shared" si="4"/>
        <v>3580446</v>
      </c>
      <c r="L17" s="373">
        <f t="shared" si="4"/>
        <v>994806.09</v>
      </c>
      <c r="M17" s="374">
        <f t="shared" si="4"/>
        <v>690306.37</v>
      </c>
      <c r="N17" s="373">
        <f t="shared" si="4"/>
        <v>848428.28</v>
      </c>
      <c r="O17" s="374">
        <f>O18+O50</f>
        <v>1153730.93</v>
      </c>
      <c r="P17" s="373">
        <v>2063843</v>
      </c>
      <c r="Q17" s="375">
        <v>1031523</v>
      </c>
      <c r="R17" s="376">
        <v>1.215804593406528</v>
      </c>
      <c r="S17" s="375">
        <v>550000</v>
      </c>
      <c r="T17" s="377">
        <v>550000</v>
      </c>
    </row>
    <row r="18" spans="1:20" ht="15.75" thickBot="1" x14ac:dyDescent="0.3">
      <c r="A18" s="353">
        <v>320</v>
      </c>
      <c r="B18" s="734" t="s">
        <v>300</v>
      </c>
      <c r="C18" s="735"/>
      <c r="D18" s="378">
        <f>D19</f>
        <v>1758083</v>
      </c>
      <c r="E18" s="378">
        <f>E19</f>
        <v>706599</v>
      </c>
      <c r="F18" s="378">
        <f>F19</f>
        <v>290114</v>
      </c>
      <c r="G18" s="378">
        <f>G19</f>
        <v>3301074</v>
      </c>
      <c r="H18" s="378">
        <v>2959527</v>
      </c>
      <c r="I18" s="378">
        <f t="shared" ref="I18:O18" si="5">I19</f>
        <v>4417142</v>
      </c>
      <c r="J18" s="378">
        <f t="shared" si="5"/>
        <v>4408068.0599999996</v>
      </c>
      <c r="K18" s="378">
        <f t="shared" si="5"/>
        <v>3580446</v>
      </c>
      <c r="L18" s="378">
        <f t="shared" si="5"/>
        <v>994806.09</v>
      </c>
      <c r="M18" s="379">
        <f t="shared" si="5"/>
        <v>690306.37</v>
      </c>
      <c r="N18" s="380">
        <f t="shared" si="5"/>
        <v>848428.28</v>
      </c>
      <c r="O18" s="381">
        <f t="shared" si="5"/>
        <v>1153730.93</v>
      </c>
      <c r="P18" s="380">
        <v>2063843</v>
      </c>
      <c r="Q18" s="380">
        <v>1031523</v>
      </c>
      <c r="R18" s="381">
        <v>1.215804593406528</v>
      </c>
      <c r="S18" s="380">
        <v>550000</v>
      </c>
      <c r="T18" s="382">
        <v>550000</v>
      </c>
    </row>
    <row r="19" spans="1:20" ht="13.5" customHeight="1" thickBot="1" x14ac:dyDescent="0.3">
      <c r="A19" s="829"/>
      <c r="B19" s="360">
        <v>321</v>
      </c>
      <c r="C19" s="92" t="s">
        <v>83</v>
      </c>
      <c r="D19" s="93">
        <v>1758083</v>
      </c>
      <c r="E19" s="93">
        <v>706599</v>
      </c>
      <c r="F19" s="93">
        <v>290114</v>
      </c>
      <c r="G19" s="93">
        <v>3301074</v>
      </c>
      <c r="H19" s="93">
        <v>2959527</v>
      </c>
      <c r="I19" s="65">
        <v>4417142</v>
      </c>
      <c r="J19" s="65">
        <v>4408068.0599999996</v>
      </c>
      <c r="K19" s="65">
        <v>3580446</v>
      </c>
      <c r="L19" s="65">
        <v>994806.09</v>
      </c>
      <c r="M19" s="150">
        <f>SUM(M20:M49)</f>
        <v>690306.37</v>
      </c>
      <c r="N19" s="65">
        <v>848428.28</v>
      </c>
      <c r="O19" s="150">
        <v>1153730.93</v>
      </c>
      <c r="P19" s="65">
        <v>2063843</v>
      </c>
      <c r="Q19" s="63">
        <v>1031523</v>
      </c>
      <c r="R19" s="64">
        <v>1.215804593406528</v>
      </c>
      <c r="S19" s="63">
        <v>550000</v>
      </c>
      <c r="T19" s="66">
        <v>550000</v>
      </c>
    </row>
    <row r="20" spans="1:20" ht="12.75" hidden="1" customHeight="1" x14ac:dyDescent="0.25">
      <c r="A20" s="830"/>
      <c r="B20" s="832"/>
      <c r="C20" s="20" t="s">
        <v>301</v>
      </c>
      <c r="D20" s="135"/>
      <c r="E20" s="135"/>
      <c r="F20" s="135"/>
      <c r="G20" s="135"/>
      <c r="H20" s="135"/>
      <c r="I20" s="135"/>
      <c r="J20" s="135"/>
      <c r="K20" s="53"/>
      <c r="L20" s="229"/>
      <c r="M20" s="229">
        <v>66064.149999999994</v>
      </c>
      <c r="N20" s="53"/>
      <c r="O20" s="53"/>
      <c r="P20" s="53"/>
      <c r="Q20" s="84"/>
      <c r="R20" s="113">
        <v>0</v>
      </c>
      <c r="S20" s="84"/>
      <c r="T20" s="99"/>
    </row>
    <row r="21" spans="1:20" ht="12.75" hidden="1" customHeight="1" x14ac:dyDescent="0.25">
      <c r="A21" s="830"/>
      <c r="B21" s="832"/>
      <c r="C21" s="52" t="s">
        <v>302</v>
      </c>
      <c r="D21" s="135"/>
      <c r="E21" s="135"/>
      <c r="F21" s="135"/>
      <c r="G21" s="135"/>
      <c r="H21" s="135"/>
      <c r="I21" s="135"/>
      <c r="J21" s="135"/>
      <c r="K21" s="53"/>
      <c r="L21" s="229"/>
      <c r="M21" s="229">
        <v>58454.17</v>
      </c>
      <c r="N21" s="53"/>
      <c r="O21" s="53"/>
      <c r="P21" s="53"/>
      <c r="Q21" s="84"/>
      <c r="R21" s="113">
        <v>0</v>
      </c>
      <c r="S21" s="84"/>
      <c r="T21" s="99"/>
    </row>
    <row r="22" spans="1:20" ht="12.75" hidden="1" customHeight="1" x14ac:dyDescent="0.25">
      <c r="A22" s="830"/>
      <c r="B22" s="832"/>
      <c r="C22" s="52" t="s">
        <v>303</v>
      </c>
      <c r="D22" s="83"/>
      <c r="E22" s="83"/>
      <c r="F22" s="83"/>
      <c r="G22" s="83"/>
      <c r="H22" s="83"/>
      <c r="I22" s="83"/>
      <c r="J22" s="83"/>
      <c r="K22" s="53"/>
      <c r="L22" s="229"/>
      <c r="M22" s="229"/>
      <c r="N22" s="53"/>
      <c r="O22" s="53"/>
      <c r="P22" s="53"/>
      <c r="Q22" s="84"/>
      <c r="R22" s="113">
        <v>0</v>
      </c>
      <c r="S22" s="84"/>
      <c r="T22" s="99"/>
    </row>
    <row r="23" spans="1:20" ht="15.75" customHeight="1" x14ac:dyDescent="0.25">
      <c r="A23" s="830"/>
      <c r="B23" s="832"/>
      <c r="C23" s="52" t="s">
        <v>304</v>
      </c>
      <c r="D23" s="52"/>
      <c r="E23" s="52"/>
      <c r="F23" s="52"/>
      <c r="G23" s="52"/>
      <c r="H23" s="52">
        <v>341897</v>
      </c>
      <c r="I23" s="136">
        <v>341897</v>
      </c>
      <c r="J23" s="136">
        <v>344900</v>
      </c>
      <c r="K23" s="29">
        <v>341900</v>
      </c>
      <c r="L23" s="55">
        <v>341900</v>
      </c>
      <c r="M23" s="229">
        <v>340000</v>
      </c>
      <c r="N23" s="53"/>
      <c r="O23" s="53"/>
      <c r="P23" s="53"/>
      <c r="Q23" s="84">
        <v>550000</v>
      </c>
      <c r="R23" s="113">
        <v>1.6176470588235294</v>
      </c>
      <c r="S23" s="84">
        <v>550000</v>
      </c>
      <c r="T23" s="99">
        <v>550000</v>
      </c>
    </row>
    <row r="24" spans="1:20" ht="15.75" hidden="1" customHeight="1" x14ac:dyDescent="0.25">
      <c r="A24" s="830"/>
      <c r="B24" s="832"/>
      <c r="C24" s="69" t="s">
        <v>305</v>
      </c>
      <c r="D24" s="87"/>
      <c r="E24" s="87"/>
      <c r="F24" s="87"/>
      <c r="G24" s="87"/>
      <c r="H24" s="87"/>
      <c r="I24" s="87"/>
      <c r="J24" s="87"/>
      <c r="K24" s="29"/>
      <c r="L24" s="55">
        <v>68448.02</v>
      </c>
      <c r="M24" s="229">
        <v>6610.12</v>
      </c>
      <c r="N24" s="53"/>
      <c r="O24" s="53"/>
      <c r="P24" s="53"/>
      <c r="Q24" s="84"/>
      <c r="R24" s="113">
        <v>0</v>
      </c>
      <c r="S24" s="84"/>
      <c r="T24" s="99"/>
    </row>
    <row r="25" spans="1:20" ht="15" customHeight="1" x14ac:dyDescent="0.25">
      <c r="A25" s="830"/>
      <c r="B25" s="832"/>
      <c r="C25" s="69" t="s">
        <v>454</v>
      </c>
      <c r="D25" s="87"/>
      <c r="E25" s="87"/>
      <c r="F25" s="87"/>
      <c r="G25" s="87"/>
      <c r="H25" s="87"/>
      <c r="I25" s="87"/>
      <c r="J25" s="87"/>
      <c r="K25" s="29"/>
      <c r="L25" s="229"/>
      <c r="M25" s="229">
        <v>9000</v>
      </c>
      <c r="N25" s="53"/>
      <c r="O25" s="53"/>
      <c r="P25" s="53"/>
      <c r="Q25" s="84">
        <v>284550</v>
      </c>
      <c r="R25" s="113">
        <v>0</v>
      </c>
      <c r="S25" s="84"/>
      <c r="T25" s="99"/>
    </row>
    <row r="26" spans="1:20" ht="15.75" hidden="1" customHeight="1" x14ac:dyDescent="0.25">
      <c r="A26" s="830"/>
      <c r="B26" s="832"/>
      <c r="C26" s="383" t="s">
        <v>112</v>
      </c>
      <c r="D26" s="384"/>
      <c r="E26" s="384"/>
      <c r="F26" s="384"/>
      <c r="G26" s="384"/>
      <c r="H26" s="384"/>
      <c r="I26" s="87"/>
      <c r="J26" s="87"/>
      <c r="K26" s="29"/>
      <c r="L26" s="229"/>
      <c r="M26" s="229">
        <v>8142.7</v>
      </c>
      <c r="N26" s="53"/>
      <c r="O26" s="53"/>
      <c r="P26" s="53"/>
      <c r="Q26" s="84"/>
      <c r="R26" s="113">
        <v>0</v>
      </c>
      <c r="S26" s="84"/>
      <c r="T26" s="99"/>
    </row>
    <row r="27" spans="1:20" ht="16.5" hidden="1" customHeight="1" x14ac:dyDescent="0.25">
      <c r="A27" s="830"/>
      <c r="B27" s="832"/>
      <c r="C27" s="69" t="s">
        <v>307</v>
      </c>
      <c r="D27" s="87"/>
      <c r="E27" s="87"/>
      <c r="F27" s="87"/>
      <c r="G27" s="87"/>
      <c r="H27" s="87"/>
      <c r="I27" s="87"/>
      <c r="J27" s="87"/>
      <c r="K27" s="29"/>
      <c r="L27" s="138"/>
      <c r="M27" s="29"/>
      <c r="N27" s="29"/>
      <c r="O27" s="70"/>
      <c r="P27" s="70"/>
      <c r="Q27" s="70"/>
      <c r="R27" s="152">
        <v>0</v>
      </c>
      <c r="S27" s="70"/>
      <c r="T27" s="100"/>
    </row>
    <row r="28" spans="1:20" ht="15" hidden="1" customHeight="1" x14ac:dyDescent="0.25">
      <c r="A28" s="830"/>
      <c r="B28" s="832"/>
      <c r="C28" s="69" t="s">
        <v>308</v>
      </c>
      <c r="D28" s="87"/>
      <c r="E28" s="87"/>
      <c r="F28" s="87"/>
      <c r="G28" s="87"/>
      <c r="H28" s="87"/>
      <c r="I28" s="87"/>
      <c r="J28" s="87"/>
      <c r="K28" s="29"/>
      <c r="L28" s="138"/>
      <c r="M28" s="29"/>
      <c r="N28" s="29"/>
      <c r="O28" s="29"/>
      <c r="P28" s="29"/>
      <c r="Q28" s="70"/>
      <c r="R28" s="152">
        <v>0</v>
      </c>
      <c r="S28" s="70"/>
      <c r="T28" s="100"/>
    </row>
    <row r="29" spans="1:20" ht="15" hidden="1" customHeight="1" x14ac:dyDescent="0.25">
      <c r="A29" s="830"/>
      <c r="B29" s="832"/>
      <c r="C29" s="69" t="s">
        <v>309</v>
      </c>
      <c r="D29" s="87"/>
      <c r="E29" s="87"/>
      <c r="F29" s="87"/>
      <c r="G29" s="87"/>
      <c r="H29" s="87"/>
      <c r="I29" s="87"/>
      <c r="J29" s="87"/>
      <c r="K29" s="29"/>
      <c r="L29" s="138"/>
      <c r="M29" s="29"/>
      <c r="N29" s="29"/>
      <c r="O29" s="29"/>
      <c r="P29" s="29"/>
      <c r="Q29" s="70"/>
      <c r="R29" s="152">
        <v>0</v>
      </c>
      <c r="S29" s="70"/>
      <c r="T29" s="100"/>
    </row>
    <row r="30" spans="1:20" ht="15" hidden="1" customHeight="1" x14ac:dyDescent="0.25">
      <c r="A30" s="830"/>
      <c r="B30" s="832"/>
      <c r="C30" s="69" t="s">
        <v>310</v>
      </c>
      <c r="D30" s="87"/>
      <c r="E30" s="87"/>
      <c r="F30" s="87"/>
      <c r="G30" s="87"/>
      <c r="H30" s="87"/>
      <c r="I30" s="87"/>
      <c r="J30" s="87"/>
      <c r="K30" s="29"/>
      <c r="L30" s="138"/>
      <c r="M30" s="29"/>
      <c r="N30" s="29"/>
      <c r="O30" s="29"/>
      <c r="P30" s="29"/>
      <c r="Q30" s="70"/>
      <c r="R30" s="152">
        <v>0</v>
      </c>
      <c r="S30" s="70"/>
      <c r="T30" s="100"/>
    </row>
    <row r="31" spans="1:20" ht="15" hidden="1" customHeight="1" x14ac:dyDescent="0.25">
      <c r="A31" s="830"/>
      <c r="B31" s="832"/>
      <c r="C31" s="112" t="s">
        <v>206</v>
      </c>
      <c r="D31" s="101"/>
      <c r="E31" s="101"/>
      <c r="F31" s="101"/>
      <c r="G31" s="101"/>
      <c r="H31" s="101"/>
      <c r="I31" s="87"/>
      <c r="J31" s="87"/>
      <c r="K31" s="29"/>
      <c r="L31" s="138"/>
      <c r="M31" s="29"/>
      <c r="N31" s="29"/>
      <c r="O31" s="29"/>
      <c r="P31" s="29"/>
      <c r="Q31" s="152"/>
      <c r="R31" s="152">
        <v>0</v>
      </c>
      <c r="S31" s="152"/>
      <c r="T31" s="385"/>
    </row>
    <row r="32" spans="1:20" ht="15" hidden="1" customHeight="1" x14ac:dyDescent="0.25">
      <c r="A32" s="830"/>
      <c r="B32" s="832"/>
      <c r="C32" s="112" t="s">
        <v>311</v>
      </c>
      <c r="D32" s="83"/>
      <c r="E32" s="83"/>
      <c r="F32" s="83"/>
      <c r="G32" s="83"/>
      <c r="H32" s="83"/>
      <c r="I32" s="87"/>
      <c r="J32" s="87"/>
      <c r="K32" s="29"/>
      <c r="L32" s="138"/>
      <c r="M32" s="29"/>
      <c r="N32" s="29"/>
      <c r="O32" s="29"/>
      <c r="P32" s="29"/>
      <c r="Q32" s="152"/>
      <c r="R32" s="152">
        <v>0</v>
      </c>
      <c r="S32" s="152"/>
      <c r="T32" s="385"/>
    </row>
    <row r="33" spans="1:20" ht="15" hidden="1" customHeight="1" x14ac:dyDescent="0.25">
      <c r="A33" s="830"/>
      <c r="B33" s="832"/>
      <c r="C33" s="112" t="s">
        <v>312</v>
      </c>
      <c r="D33" s="87"/>
      <c r="E33" s="87"/>
      <c r="F33" s="87"/>
      <c r="G33" s="87"/>
      <c r="H33" s="87"/>
      <c r="I33" s="87"/>
      <c r="J33" s="87"/>
      <c r="K33" s="29">
        <v>0</v>
      </c>
      <c r="L33" s="138"/>
      <c r="M33" s="29"/>
      <c r="N33" s="29"/>
      <c r="O33" s="29"/>
      <c r="P33" s="29"/>
      <c r="Q33" s="152"/>
      <c r="R33" s="152">
        <v>0</v>
      </c>
      <c r="S33" s="152"/>
      <c r="T33" s="385"/>
    </row>
    <row r="34" spans="1:20" ht="15" hidden="1" customHeight="1" x14ac:dyDescent="0.25">
      <c r="A34" s="830"/>
      <c r="B34" s="832"/>
      <c r="C34" s="112" t="s">
        <v>313</v>
      </c>
      <c r="D34" s="87"/>
      <c r="E34" s="87"/>
      <c r="F34" s="87"/>
      <c r="G34" s="87"/>
      <c r="H34" s="87"/>
      <c r="I34" s="87"/>
      <c r="J34" s="87"/>
      <c r="K34" s="29">
        <v>0</v>
      </c>
      <c r="L34" s="138"/>
      <c r="M34" s="29"/>
      <c r="N34" s="29"/>
      <c r="O34" s="29"/>
      <c r="P34" s="29"/>
      <c r="Q34" s="152"/>
      <c r="R34" s="152">
        <v>0</v>
      </c>
      <c r="S34" s="152"/>
      <c r="T34" s="385"/>
    </row>
    <row r="35" spans="1:20" ht="15" hidden="1" customHeight="1" x14ac:dyDescent="0.25">
      <c r="A35" s="830"/>
      <c r="B35" s="832"/>
      <c r="C35" s="112" t="s">
        <v>314</v>
      </c>
      <c r="D35" s="87"/>
      <c r="E35" s="87"/>
      <c r="F35" s="87"/>
      <c r="G35" s="87"/>
      <c r="H35" s="87"/>
      <c r="I35" s="87"/>
      <c r="J35" s="87"/>
      <c r="K35" s="29"/>
      <c r="L35" s="138"/>
      <c r="M35" s="29"/>
      <c r="N35" s="29"/>
      <c r="O35" s="29"/>
      <c r="P35" s="29"/>
      <c r="Q35" s="152"/>
      <c r="R35" s="152">
        <v>0</v>
      </c>
      <c r="S35" s="152"/>
      <c r="T35" s="385"/>
    </row>
    <row r="36" spans="1:20" ht="15" hidden="1" customHeight="1" x14ac:dyDescent="0.25">
      <c r="A36" s="830"/>
      <c r="B36" s="832"/>
      <c r="C36" s="69" t="s">
        <v>315</v>
      </c>
      <c r="D36" s="87"/>
      <c r="E36" s="87"/>
      <c r="F36" s="87"/>
      <c r="G36" s="87"/>
      <c r="H36" s="87"/>
      <c r="I36" s="87"/>
      <c r="J36" s="87"/>
      <c r="K36" s="29"/>
      <c r="L36" s="138"/>
      <c r="M36" s="29"/>
      <c r="N36" s="29"/>
      <c r="O36" s="29"/>
      <c r="P36" s="29"/>
      <c r="Q36" s="152"/>
      <c r="R36" s="152">
        <v>0</v>
      </c>
      <c r="S36" s="152"/>
      <c r="T36" s="385"/>
    </row>
    <row r="37" spans="1:20" ht="15" hidden="1" customHeight="1" x14ac:dyDescent="0.25">
      <c r="A37" s="830"/>
      <c r="B37" s="832"/>
      <c r="C37" s="69" t="s">
        <v>316</v>
      </c>
      <c r="D37" s="87"/>
      <c r="E37" s="87"/>
      <c r="F37" s="87"/>
      <c r="G37" s="87"/>
      <c r="H37" s="87"/>
      <c r="I37" s="87"/>
      <c r="J37" s="87"/>
      <c r="K37" s="29"/>
      <c r="L37" s="138"/>
      <c r="M37" s="29"/>
      <c r="N37" s="29"/>
      <c r="O37" s="29"/>
      <c r="P37" s="29"/>
      <c r="Q37" s="152"/>
      <c r="R37" s="152">
        <v>0</v>
      </c>
      <c r="S37" s="152"/>
      <c r="T37" s="385"/>
    </row>
    <row r="38" spans="1:20" ht="15" hidden="1" customHeight="1" x14ac:dyDescent="0.25">
      <c r="A38" s="830"/>
      <c r="B38" s="832"/>
      <c r="C38" s="69" t="s">
        <v>317</v>
      </c>
      <c r="D38" s="87"/>
      <c r="E38" s="87"/>
      <c r="F38" s="87"/>
      <c r="G38" s="87"/>
      <c r="H38" s="87"/>
      <c r="I38" s="87"/>
      <c r="J38" s="87"/>
      <c r="K38" s="29"/>
      <c r="L38" s="138"/>
      <c r="M38" s="29"/>
      <c r="N38" s="29"/>
      <c r="O38" s="29"/>
      <c r="P38" s="29"/>
      <c r="Q38" s="152"/>
      <c r="R38" s="152">
        <v>0</v>
      </c>
      <c r="S38" s="152"/>
      <c r="T38" s="385"/>
    </row>
    <row r="39" spans="1:20" ht="15" hidden="1" customHeight="1" x14ac:dyDescent="0.25">
      <c r="A39" s="830"/>
      <c r="B39" s="832"/>
      <c r="C39" s="69" t="s">
        <v>318</v>
      </c>
      <c r="D39" s="87"/>
      <c r="E39" s="87"/>
      <c r="F39" s="87"/>
      <c r="G39" s="87"/>
      <c r="H39" s="87"/>
      <c r="I39" s="87"/>
      <c r="J39" s="87"/>
      <c r="K39" s="29"/>
      <c r="L39" s="138"/>
      <c r="M39" s="29">
        <v>136054.5</v>
      </c>
      <c r="N39" s="29"/>
      <c r="O39" s="29"/>
      <c r="P39" s="29"/>
      <c r="Q39" s="152"/>
      <c r="R39" s="152">
        <v>0</v>
      </c>
      <c r="S39" s="152"/>
      <c r="T39" s="385"/>
    </row>
    <row r="40" spans="1:20" ht="15" hidden="1" customHeight="1" x14ac:dyDescent="0.25">
      <c r="A40" s="830"/>
      <c r="B40" s="832"/>
      <c r="C40" s="69" t="s">
        <v>319</v>
      </c>
      <c r="D40" s="87"/>
      <c r="E40" s="87"/>
      <c r="F40" s="87"/>
      <c r="G40" s="87"/>
      <c r="H40" s="87"/>
      <c r="I40" s="87"/>
      <c r="J40" s="87"/>
      <c r="K40" s="29"/>
      <c r="L40" s="138"/>
      <c r="M40" s="138">
        <v>65980.73</v>
      </c>
      <c r="N40" s="29"/>
      <c r="O40" s="29"/>
      <c r="P40" s="29"/>
      <c r="Q40" s="70"/>
      <c r="R40" s="152">
        <v>0</v>
      </c>
      <c r="S40" s="70"/>
      <c r="T40" s="100"/>
    </row>
    <row r="41" spans="1:20" ht="15" hidden="1" customHeight="1" x14ac:dyDescent="0.25">
      <c r="A41" s="830"/>
      <c r="B41" s="832"/>
      <c r="C41" s="69" t="s">
        <v>320</v>
      </c>
      <c r="D41" s="87"/>
      <c r="E41" s="87"/>
      <c r="F41" s="87"/>
      <c r="G41" s="87"/>
      <c r="H41" s="87"/>
      <c r="I41" s="87"/>
      <c r="J41" s="87"/>
      <c r="K41" s="29"/>
      <c r="L41" s="138"/>
      <c r="M41" s="29"/>
      <c r="N41" s="29"/>
      <c r="O41" s="29"/>
      <c r="P41" s="29"/>
      <c r="Q41" s="70"/>
      <c r="R41" s="152">
        <v>0</v>
      </c>
      <c r="S41" s="70"/>
      <c r="T41" s="100"/>
    </row>
    <row r="42" spans="1:20" ht="15" hidden="1" customHeight="1" x14ac:dyDescent="0.25">
      <c r="A42" s="830"/>
      <c r="B42" s="832"/>
      <c r="C42" s="69" t="s">
        <v>321</v>
      </c>
      <c r="D42" s="87"/>
      <c r="E42" s="87"/>
      <c r="F42" s="87"/>
      <c r="G42" s="87"/>
      <c r="H42" s="87"/>
      <c r="I42" s="87"/>
      <c r="J42" s="87"/>
      <c r="K42" s="29"/>
      <c r="L42" s="138"/>
      <c r="M42" s="29"/>
      <c r="N42" s="29"/>
      <c r="O42" s="29"/>
      <c r="P42" s="29"/>
      <c r="Q42" s="70"/>
      <c r="R42" s="152">
        <v>0</v>
      </c>
      <c r="S42" s="70"/>
      <c r="T42" s="100"/>
    </row>
    <row r="43" spans="1:20" ht="15" hidden="1" customHeight="1" x14ac:dyDescent="0.25">
      <c r="A43" s="830"/>
      <c r="B43" s="832"/>
      <c r="C43" s="69" t="s">
        <v>322</v>
      </c>
      <c r="D43" s="87"/>
      <c r="E43" s="87"/>
      <c r="F43" s="87"/>
      <c r="G43" s="87"/>
      <c r="H43" s="87"/>
      <c r="I43" s="87"/>
      <c r="J43" s="87"/>
      <c r="K43" s="29"/>
      <c r="L43" s="138"/>
      <c r="M43" s="29"/>
      <c r="N43" s="29"/>
      <c r="O43" s="29"/>
      <c r="P43" s="29"/>
      <c r="Q43" s="70"/>
      <c r="R43" s="152">
        <v>0</v>
      </c>
      <c r="S43" s="70"/>
      <c r="T43" s="100"/>
    </row>
    <row r="44" spans="1:20" ht="15" customHeight="1" x14ac:dyDescent="0.25">
      <c r="A44" s="830"/>
      <c r="B44" s="832"/>
      <c r="C44" s="69" t="s">
        <v>456</v>
      </c>
      <c r="D44" s="87"/>
      <c r="E44" s="87"/>
      <c r="F44" s="87"/>
      <c r="G44" s="87"/>
      <c r="H44" s="87"/>
      <c r="I44" s="87"/>
      <c r="J44" s="87"/>
      <c r="K44" s="29"/>
      <c r="L44" s="138"/>
      <c r="M44" s="29"/>
      <c r="N44" s="29"/>
      <c r="O44" s="29"/>
      <c r="P44" s="29"/>
      <c r="Q44" s="70">
        <v>24542</v>
      </c>
      <c r="R44" s="152">
        <v>5.0684946897078371E-2</v>
      </c>
      <c r="S44" s="70"/>
      <c r="T44" s="100"/>
    </row>
    <row r="45" spans="1:20" ht="15.75" thickBot="1" x14ac:dyDescent="0.3">
      <c r="A45" s="830"/>
      <c r="B45" s="832"/>
      <c r="C45" s="69" t="s">
        <v>323</v>
      </c>
      <c r="D45" s="87"/>
      <c r="E45" s="87"/>
      <c r="F45" s="87"/>
      <c r="G45" s="87"/>
      <c r="H45" s="87"/>
      <c r="I45" s="87"/>
      <c r="J45" s="87"/>
      <c r="K45" s="29"/>
      <c r="L45" s="138"/>
      <c r="M45" s="29"/>
      <c r="N45" s="29"/>
      <c r="O45" s="29"/>
      <c r="P45" s="29"/>
      <c r="Q45" s="70">
        <v>172431</v>
      </c>
      <c r="R45" s="152">
        <v>0</v>
      </c>
      <c r="S45" s="70"/>
      <c r="T45" s="100"/>
    </row>
    <row r="46" spans="1:20" hidden="1" x14ac:dyDescent="0.25">
      <c r="A46" s="830"/>
      <c r="B46" s="832"/>
      <c r="C46" s="69" t="s">
        <v>104</v>
      </c>
      <c r="D46" s="87"/>
      <c r="E46" s="87"/>
      <c r="F46" s="87"/>
      <c r="G46" s="87"/>
      <c r="H46" s="87"/>
      <c r="I46" s="87"/>
      <c r="J46" s="87"/>
      <c r="K46" s="29"/>
      <c r="L46" s="138"/>
      <c r="M46" s="29"/>
      <c r="N46" s="29"/>
      <c r="O46" s="29"/>
      <c r="P46" s="29"/>
      <c r="Q46" s="70"/>
      <c r="R46" s="152">
        <v>0</v>
      </c>
      <c r="S46" s="70"/>
      <c r="T46" s="100"/>
    </row>
    <row r="47" spans="1:20" hidden="1" x14ac:dyDescent="0.25">
      <c r="A47" s="830"/>
      <c r="B47" s="832"/>
      <c r="C47" s="69" t="s">
        <v>324</v>
      </c>
      <c r="D47" s="87"/>
      <c r="E47" s="87"/>
      <c r="F47" s="87"/>
      <c r="G47" s="87"/>
      <c r="H47" s="87"/>
      <c r="I47" s="87"/>
      <c r="J47" s="87"/>
      <c r="K47" s="29"/>
      <c r="L47" s="138"/>
      <c r="M47" s="29"/>
      <c r="N47" s="29"/>
      <c r="O47" s="29"/>
      <c r="P47" s="29"/>
      <c r="Q47" s="70"/>
      <c r="R47" s="152">
        <v>0</v>
      </c>
      <c r="S47" s="70"/>
      <c r="T47" s="100"/>
    </row>
    <row r="48" spans="1:20" hidden="1" x14ac:dyDescent="0.25">
      <c r="A48" s="830"/>
      <c r="B48" s="832"/>
      <c r="C48" s="69" t="s">
        <v>325</v>
      </c>
      <c r="D48" s="87"/>
      <c r="E48" s="87"/>
      <c r="F48" s="87"/>
      <c r="G48" s="87"/>
      <c r="H48" s="87"/>
      <c r="I48" s="87"/>
      <c r="J48" s="87"/>
      <c r="K48" s="29"/>
      <c r="L48" s="138"/>
      <c r="M48" s="29"/>
      <c r="N48" s="29"/>
      <c r="O48" s="29"/>
      <c r="P48" s="29"/>
      <c r="Q48" s="70"/>
      <c r="R48" s="152">
        <v>0</v>
      </c>
      <c r="S48" s="70"/>
      <c r="T48" s="100"/>
    </row>
    <row r="49" spans="1:20" ht="15.75" hidden="1" thickBot="1" x14ac:dyDescent="0.3">
      <c r="A49" s="831"/>
      <c r="B49" s="832"/>
      <c r="C49" s="69" t="s">
        <v>326</v>
      </c>
      <c r="D49" s="87"/>
      <c r="E49" s="87"/>
      <c r="F49" s="87"/>
      <c r="G49" s="87"/>
      <c r="H49" s="87"/>
      <c r="I49" s="87"/>
      <c r="J49" s="87"/>
      <c r="K49" s="29"/>
      <c r="L49" s="138"/>
      <c r="M49" s="29"/>
      <c r="N49" s="29"/>
      <c r="O49" s="29"/>
      <c r="P49" s="29"/>
      <c r="Q49" s="152"/>
      <c r="R49" s="152">
        <v>0</v>
      </c>
      <c r="S49" s="152"/>
      <c r="T49" s="385"/>
    </row>
    <row r="50" spans="1:20" ht="15.75" thickBot="1" x14ac:dyDescent="0.3">
      <c r="A50" s="386">
        <v>330</v>
      </c>
      <c r="B50" s="734" t="s">
        <v>117</v>
      </c>
      <c r="C50" s="735"/>
      <c r="D50" s="387">
        <f t="shared" ref="D50:O51" si="6">D51</f>
        <v>0</v>
      </c>
      <c r="E50" s="387">
        <f t="shared" si="6"/>
        <v>0</v>
      </c>
      <c r="F50" s="387">
        <f t="shared" si="6"/>
        <v>0</v>
      </c>
      <c r="G50" s="387">
        <f t="shared" si="6"/>
        <v>0</v>
      </c>
      <c r="H50" s="387">
        <f t="shared" si="6"/>
        <v>0</v>
      </c>
      <c r="I50" s="387">
        <f t="shared" si="6"/>
        <v>57800</v>
      </c>
      <c r="J50" s="388">
        <f t="shared" si="6"/>
        <v>20485</v>
      </c>
      <c r="K50" s="387">
        <f t="shared" si="6"/>
        <v>0</v>
      </c>
      <c r="L50" s="389"/>
      <c r="M50" s="387">
        <f t="shared" si="6"/>
        <v>0</v>
      </c>
      <c r="N50" s="387">
        <f t="shared" si="6"/>
        <v>0</v>
      </c>
      <c r="O50" s="387">
        <f t="shared" si="6"/>
        <v>0</v>
      </c>
      <c r="P50" s="387">
        <v>0</v>
      </c>
      <c r="Q50" s="390">
        <v>0</v>
      </c>
      <c r="R50" s="391">
        <v>0</v>
      </c>
      <c r="S50" s="390">
        <v>0</v>
      </c>
      <c r="T50" s="392">
        <v>0</v>
      </c>
    </row>
    <row r="51" spans="1:20" ht="15.75" thickBot="1" x14ac:dyDescent="0.3">
      <c r="A51" s="736"/>
      <c r="B51" s="360">
        <v>332</v>
      </c>
      <c r="C51" s="92" t="s">
        <v>327</v>
      </c>
      <c r="D51" s="93">
        <f t="shared" si="6"/>
        <v>0</v>
      </c>
      <c r="E51" s="93">
        <f t="shared" si="6"/>
        <v>0</v>
      </c>
      <c r="F51" s="93">
        <f t="shared" si="6"/>
        <v>0</v>
      </c>
      <c r="G51" s="93">
        <f t="shared" si="6"/>
        <v>0</v>
      </c>
      <c r="H51" s="93">
        <f t="shared" si="6"/>
        <v>0</v>
      </c>
      <c r="I51" s="93">
        <f>I52</f>
        <v>57800</v>
      </c>
      <c r="J51" s="97">
        <f>J52</f>
        <v>20485</v>
      </c>
      <c r="K51" s="93">
        <f>K52</f>
        <v>0</v>
      </c>
      <c r="L51" s="107"/>
      <c r="M51" s="93">
        <f>M52</f>
        <v>0</v>
      </c>
      <c r="N51" s="93">
        <f>N52</f>
        <v>0</v>
      </c>
      <c r="O51" s="93">
        <f>O52</f>
        <v>0</v>
      </c>
      <c r="P51" s="93">
        <v>0</v>
      </c>
      <c r="Q51" s="97">
        <v>0</v>
      </c>
      <c r="R51" s="96">
        <v>0</v>
      </c>
      <c r="S51" s="96"/>
      <c r="T51" s="393"/>
    </row>
    <row r="52" spans="1:20" x14ac:dyDescent="0.25">
      <c r="A52" s="737"/>
      <c r="B52" s="751"/>
      <c r="C52" s="20" t="s">
        <v>235</v>
      </c>
      <c r="D52" s="134"/>
      <c r="E52" s="134"/>
      <c r="F52" s="134"/>
      <c r="G52" s="134"/>
      <c r="H52" s="134"/>
      <c r="I52" s="134">
        <v>57800</v>
      </c>
      <c r="J52" s="22">
        <v>20485</v>
      </c>
      <c r="K52" s="22"/>
      <c r="L52" s="53"/>
      <c r="M52" s="53"/>
      <c r="N52" s="53"/>
      <c r="O52" s="53"/>
      <c r="P52" s="53"/>
      <c r="Q52" s="113"/>
      <c r="R52" s="113">
        <v>0</v>
      </c>
      <c r="S52" s="113"/>
      <c r="T52" s="394"/>
    </row>
    <row r="53" spans="1:20" ht="15.75" thickBot="1" x14ac:dyDescent="0.3">
      <c r="A53" s="737"/>
      <c r="B53" s="752"/>
      <c r="C53" s="197"/>
      <c r="D53" s="108"/>
      <c r="E53" s="108"/>
      <c r="F53" s="108"/>
      <c r="G53" s="108"/>
      <c r="H53" s="108"/>
      <c r="I53" s="108"/>
      <c r="J53" s="108"/>
      <c r="K53" s="110"/>
      <c r="L53" s="110"/>
      <c r="M53" s="110"/>
      <c r="N53" s="110"/>
      <c r="O53" s="110"/>
      <c r="P53" s="110"/>
      <c r="Q53" s="113"/>
      <c r="R53" s="113">
        <v>0</v>
      </c>
      <c r="S53" s="113"/>
      <c r="T53" s="394"/>
    </row>
    <row r="54" spans="1:20" ht="17.25" thickTop="1" thickBot="1" x14ac:dyDescent="0.3">
      <c r="A54" s="395"/>
      <c r="B54" s="396"/>
      <c r="C54" s="346" t="s">
        <v>328</v>
      </c>
      <c r="D54" s="162">
        <f t="shared" ref="D54:N54" si="7">D17+D5</f>
        <v>2113092</v>
      </c>
      <c r="E54" s="162">
        <f t="shared" si="7"/>
        <v>1017958</v>
      </c>
      <c r="F54" s="162">
        <f t="shared" si="7"/>
        <v>1245369</v>
      </c>
      <c r="G54" s="162">
        <f t="shared" si="7"/>
        <v>4391413</v>
      </c>
      <c r="H54" s="162">
        <f t="shared" si="7"/>
        <v>3456141</v>
      </c>
      <c r="I54" s="162">
        <f t="shared" si="7"/>
        <v>4649713</v>
      </c>
      <c r="J54" s="162">
        <f t="shared" si="7"/>
        <v>4502774.0599999996</v>
      </c>
      <c r="K54" s="162">
        <f t="shared" si="7"/>
        <v>3678497</v>
      </c>
      <c r="L54" s="162">
        <f t="shared" si="7"/>
        <v>1218338.5899999999</v>
      </c>
      <c r="M54" s="163">
        <f t="shared" si="7"/>
        <v>752297.52</v>
      </c>
      <c r="N54" s="162">
        <f t="shared" si="7"/>
        <v>935536.18</v>
      </c>
      <c r="O54" s="162">
        <f>O17+O5</f>
        <v>1696241.7999999998</v>
      </c>
      <c r="P54" s="162">
        <v>2099343</v>
      </c>
      <c r="Q54" s="162">
        <v>1031523</v>
      </c>
      <c r="R54" s="163">
        <v>1.1026008636031586</v>
      </c>
      <c r="S54" s="162">
        <v>550000</v>
      </c>
      <c r="T54" s="397">
        <v>550000</v>
      </c>
    </row>
    <row r="55" spans="1:20" ht="15.75" thickTop="1" x14ac:dyDescent="0.25"/>
  </sheetData>
  <mergeCells count="32">
    <mergeCell ref="B17:C17"/>
    <mergeCell ref="B18:C18"/>
    <mergeCell ref="A19:A49"/>
    <mergeCell ref="B20:B49"/>
    <mergeCell ref="B50:C50"/>
    <mergeCell ref="A51:A53"/>
    <mergeCell ref="B52:B53"/>
    <mergeCell ref="S3:S4"/>
    <mergeCell ref="T3:T4"/>
    <mergeCell ref="B5:C5"/>
    <mergeCell ref="B6:C6"/>
    <mergeCell ref="A7:A16"/>
    <mergeCell ref="B8:B10"/>
    <mergeCell ref="B12:B16"/>
    <mergeCell ref="M3:M4"/>
    <mergeCell ref="N3:N4"/>
    <mergeCell ref="O3:O4"/>
    <mergeCell ref="P3:P4"/>
    <mergeCell ref="Q3:Q4"/>
    <mergeCell ref="R3:R4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3"/>
  <sheetViews>
    <sheetView zoomScaleNormal="100" workbookViewId="0">
      <selection activeCell="V136" sqref="V136"/>
    </sheetView>
  </sheetViews>
  <sheetFormatPr defaultRowHeight="15" x14ac:dyDescent="0.25"/>
  <cols>
    <col min="1" max="1" width="10.85546875" customWidth="1"/>
    <col min="3" max="3" width="31.140625" customWidth="1"/>
    <col min="4" max="11" width="9.140625" hidden="1" customWidth="1"/>
    <col min="12" max="12" width="14.42578125" hidden="1" customWidth="1"/>
    <col min="13" max="13" width="14.7109375" hidden="1" customWidth="1"/>
    <col min="14" max="14" width="14.7109375" customWidth="1"/>
    <col min="15" max="15" width="15.28515625" customWidth="1"/>
    <col min="16" max="16" width="14" customWidth="1"/>
    <col min="17" max="17" width="13.7109375" customWidth="1"/>
    <col min="18" max="18" width="9.42578125" customWidth="1"/>
    <col min="19" max="20" width="14.140625" customWidth="1"/>
    <col min="22" max="22" width="9" customWidth="1"/>
    <col min="23" max="23" width="9" style="347" customWidth="1"/>
    <col min="24" max="27" width="9" customWidth="1"/>
    <col min="257" max="257" width="10.85546875" customWidth="1"/>
    <col min="259" max="259" width="34.140625" customWidth="1"/>
    <col min="260" max="271" width="0" hidden="1" customWidth="1"/>
    <col min="272" max="272" width="15.28515625" customWidth="1"/>
    <col min="273" max="273" width="13.7109375" customWidth="1"/>
    <col min="274" max="274" width="10.5703125" customWidth="1"/>
    <col min="275" max="276" width="14.140625" customWidth="1"/>
    <col min="279" max="279" width="11.28515625" customWidth="1"/>
    <col min="513" max="513" width="10.85546875" customWidth="1"/>
    <col min="515" max="515" width="34.140625" customWidth="1"/>
    <col min="516" max="527" width="0" hidden="1" customWidth="1"/>
    <col min="528" max="528" width="15.28515625" customWidth="1"/>
    <col min="529" max="529" width="13.7109375" customWidth="1"/>
    <col min="530" max="530" width="10.5703125" customWidth="1"/>
    <col min="531" max="532" width="14.140625" customWidth="1"/>
    <col min="535" max="535" width="11.28515625" customWidth="1"/>
    <col min="769" max="769" width="10.85546875" customWidth="1"/>
    <col min="771" max="771" width="34.140625" customWidth="1"/>
    <col min="772" max="783" width="0" hidden="1" customWidth="1"/>
    <col min="784" max="784" width="15.28515625" customWidth="1"/>
    <col min="785" max="785" width="13.7109375" customWidth="1"/>
    <col min="786" max="786" width="10.5703125" customWidth="1"/>
    <col min="787" max="788" width="14.140625" customWidth="1"/>
    <col min="791" max="791" width="11.28515625" customWidth="1"/>
    <col min="1025" max="1025" width="10.85546875" customWidth="1"/>
    <col min="1027" max="1027" width="34.140625" customWidth="1"/>
    <col min="1028" max="1039" width="0" hidden="1" customWidth="1"/>
    <col min="1040" max="1040" width="15.28515625" customWidth="1"/>
    <col min="1041" max="1041" width="13.7109375" customWidth="1"/>
    <col min="1042" max="1042" width="10.5703125" customWidth="1"/>
    <col min="1043" max="1044" width="14.140625" customWidth="1"/>
    <col min="1047" max="1047" width="11.28515625" customWidth="1"/>
    <col min="1281" max="1281" width="10.85546875" customWidth="1"/>
    <col min="1283" max="1283" width="34.140625" customWidth="1"/>
    <col min="1284" max="1295" width="0" hidden="1" customWidth="1"/>
    <col min="1296" max="1296" width="15.28515625" customWidth="1"/>
    <col min="1297" max="1297" width="13.7109375" customWidth="1"/>
    <col min="1298" max="1298" width="10.5703125" customWidth="1"/>
    <col min="1299" max="1300" width="14.140625" customWidth="1"/>
    <col min="1303" max="1303" width="11.28515625" customWidth="1"/>
    <col min="1537" max="1537" width="10.85546875" customWidth="1"/>
    <col min="1539" max="1539" width="34.140625" customWidth="1"/>
    <col min="1540" max="1551" width="0" hidden="1" customWidth="1"/>
    <col min="1552" max="1552" width="15.28515625" customWidth="1"/>
    <col min="1553" max="1553" width="13.7109375" customWidth="1"/>
    <col min="1554" max="1554" width="10.5703125" customWidth="1"/>
    <col min="1555" max="1556" width="14.140625" customWidth="1"/>
    <col min="1559" max="1559" width="11.28515625" customWidth="1"/>
    <col min="1793" max="1793" width="10.85546875" customWidth="1"/>
    <col min="1795" max="1795" width="34.140625" customWidth="1"/>
    <col min="1796" max="1807" width="0" hidden="1" customWidth="1"/>
    <col min="1808" max="1808" width="15.28515625" customWidth="1"/>
    <col min="1809" max="1809" width="13.7109375" customWidth="1"/>
    <col min="1810" max="1810" width="10.5703125" customWidth="1"/>
    <col min="1811" max="1812" width="14.140625" customWidth="1"/>
    <col min="1815" max="1815" width="11.28515625" customWidth="1"/>
    <col min="2049" max="2049" width="10.85546875" customWidth="1"/>
    <col min="2051" max="2051" width="34.140625" customWidth="1"/>
    <col min="2052" max="2063" width="0" hidden="1" customWidth="1"/>
    <col min="2064" max="2064" width="15.28515625" customWidth="1"/>
    <col min="2065" max="2065" width="13.7109375" customWidth="1"/>
    <col min="2066" max="2066" width="10.5703125" customWidth="1"/>
    <col min="2067" max="2068" width="14.140625" customWidth="1"/>
    <col min="2071" max="2071" width="11.28515625" customWidth="1"/>
    <col min="2305" max="2305" width="10.85546875" customWidth="1"/>
    <col min="2307" max="2307" width="34.140625" customWidth="1"/>
    <col min="2308" max="2319" width="0" hidden="1" customWidth="1"/>
    <col min="2320" max="2320" width="15.28515625" customWidth="1"/>
    <col min="2321" max="2321" width="13.7109375" customWidth="1"/>
    <col min="2322" max="2322" width="10.5703125" customWidth="1"/>
    <col min="2323" max="2324" width="14.140625" customWidth="1"/>
    <col min="2327" max="2327" width="11.28515625" customWidth="1"/>
    <col min="2561" max="2561" width="10.85546875" customWidth="1"/>
    <col min="2563" max="2563" width="34.140625" customWidth="1"/>
    <col min="2564" max="2575" width="0" hidden="1" customWidth="1"/>
    <col min="2576" max="2576" width="15.28515625" customWidth="1"/>
    <col min="2577" max="2577" width="13.7109375" customWidth="1"/>
    <col min="2578" max="2578" width="10.5703125" customWidth="1"/>
    <col min="2579" max="2580" width="14.140625" customWidth="1"/>
    <col min="2583" max="2583" width="11.28515625" customWidth="1"/>
    <col min="2817" max="2817" width="10.85546875" customWidth="1"/>
    <col min="2819" max="2819" width="34.140625" customWidth="1"/>
    <col min="2820" max="2831" width="0" hidden="1" customWidth="1"/>
    <col min="2832" max="2832" width="15.28515625" customWidth="1"/>
    <col min="2833" max="2833" width="13.7109375" customWidth="1"/>
    <col min="2834" max="2834" width="10.5703125" customWidth="1"/>
    <col min="2835" max="2836" width="14.140625" customWidth="1"/>
    <col min="2839" max="2839" width="11.28515625" customWidth="1"/>
    <col min="3073" max="3073" width="10.85546875" customWidth="1"/>
    <col min="3075" max="3075" width="34.140625" customWidth="1"/>
    <col min="3076" max="3087" width="0" hidden="1" customWidth="1"/>
    <col min="3088" max="3088" width="15.28515625" customWidth="1"/>
    <col min="3089" max="3089" width="13.7109375" customWidth="1"/>
    <col min="3090" max="3090" width="10.5703125" customWidth="1"/>
    <col min="3091" max="3092" width="14.140625" customWidth="1"/>
    <col min="3095" max="3095" width="11.28515625" customWidth="1"/>
    <col min="3329" max="3329" width="10.85546875" customWidth="1"/>
    <col min="3331" max="3331" width="34.140625" customWidth="1"/>
    <col min="3332" max="3343" width="0" hidden="1" customWidth="1"/>
    <col min="3344" max="3344" width="15.28515625" customWidth="1"/>
    <col min="3345" max="3345" width="13.7109375" customWidth="1"/>
    <col min="3346" max="3346" width="10.5703125" customWidth="1"/>
    <col min="3347" max="3348" width="14.140625" customWidth="1"/>
    <col min="3351" max="3351" width="11.28515625" customWidth="1"/>
    <col min="3585" max="3585" width="10.85546875" customWidth="1"/>
    <col min="3587" max="3587" width="34.140625" customWidth="1"/>
    <col min="3588" max="3599" width="0" hidden="1" customWidth="1"/>
    <col min="3600" max="3600" width="15.28515625" customWidth="1"/>
    <col min="3601" max="3601" width="13.7109375" customWidth="1"/>
    <col min="3602" max="3602" width="10.5703125" customWidth="1"/>
    <col min="3603" max="3604" width="14.140625" customWidth="1"/>
    <col min="3607" max="3607" width="11.28515625" customWidth="1"/>
    <col min="3841" max="3841" width="10.85546875" customWidth="1"/>
    <col min="3843" max="3843" width="34.140625" customWidth="1"/>
    <col min="3844" max="3855" width="0" hidden="1" customWidth="1"/>
    <col min="3856" max="3856" width="15.28515625" customWidth="1"/>
    <col min="3857" max="3857" width="13.7109375" customWidth="1"/>
    <col min="3858" max="3858" width="10.5703125" customWidth="1"/>
    <col min="3859" max="3860" width="14.140625" customWidth="1"/>
    <col min="3863" max="3863" width="11.28515625" customWidth="1"/>
    <col min="4097" max="4097" width="10.85546875" customWidth="1"/>
    <col min="4099" max="4099" width="34.140625" customWidth="1"/>
    <col min="4100" max="4111" width="0" hidden="1" customWidth="1"/>
    <col min="4112" max="4112" width="15.28515625" customWidth="1"/>
    <col min="4113" max="4113" width="13.7109375" customWidth="1"/>
    <col min="4114" max="4114" width="10.5703125" customWidth="1"/>
    <col min="4115" max="4116" width="14.140625" customWidth="1"/>
    <col min="4119" max="4119" width="11.28515625" customWidth="1"/>
    <col min="4353" max="4353" width="10.85546875" customWidth="1"/>
    <col min="4355" max="4355" width="34.140625" customWidth="1"/>
    <col min="4356" max="4367" width="0" hidden="1" customWidth="1"/>
    <col min="4368" max="4368" width="15.28515625" customWidth="1"/>
    <col min="4369" max="4369" width="13.7109375" customWidth="1"/>
    <col min="4370" max="4370" width="10.5703125" customWidth="1"/>
    <col min="4371" max="4372" width="14.140625" customWidth="1"/>
    <col min="4375" max="4375" width="11.28515625" customWidth="1"/>
    <col min="4609" max="4609" width="10.85546875" customWidth="1"/>
    <col min="4611" max="4611" width="34.140625" customWidth="1"/>
    <col min="4612" max="4623" width="0" hidden="1" customWidth="1"/>
    <col min="4624" max="4624" width="15.28515625" customWidth="1"/>
    <col min="4625" max="4625" width="13.7109375" customWidth="1"/>
    <col min="4626" max="4626" width="10.5703125" customWidth="1"/>
    <col min="4627" max="4628" width="14.140625" customWidth="1"/>
    <col min="4631" max="4631" width="11.28515625" customWidth="1"/>
    <col min="4865" max="4865" width="10.85546875" customWidth="1"/>
    <col min="4867" max="4867" width="34.140625" customWidth="1"/>
    <col min="4868" max="4879" width="0" hidden="1" customWidth="1"/>
    <col min="4880" max="4880" width="15.28515625" customWidth="1"/>
    <col min="4881" max="4881" width="13.7109375" customWidth="1"/>
    <col min="4882" max="4882" width="10.5703125" customWidth="1"/>
    <col min="4883" max="4884" width="14.140625" customWidth="1"/>
    <col min="4887" max="4887" width="11.28515625" customWidth="1"/>
    <col min="5121" max="5121" width="10.85546875" customWidth="1"/>
    <col min="5123" max="5123" width="34.140625" customWidth="1"/>
    <col min="5124" max="5135" width="0" hidden="1" customWidth="1"/>
    <col min="5136" max="5136" width="15.28515625" customWidth="1"/>
    <col min="5137" max="5137" width="13.7109375" customWidth="1"/>
    <col min="5138" max="5138" width="10.5703125" customWidth="1"/>
    <col min="5139" max="5140" width="14.140625" customWidth="1"/>
    <col min="5143" max="5143" width="11.28515625" customWidth="1"/>
    <col min="5377" max="5377" width="10.85546875" customWidth="1"/>
    <col min="5379" max="5379" width="34.140625" customWidth="1"/>
    <col min="5380" max="5391" width="0" hidden="1" customWidth="1"/>
    <col min="5392" max="5392" width="15.28515625" customWidth="1"/>
    <col min="5393" max="5393" width="13.7109375" customWidth="1"/>
    <col min="5394" max="5394" width="10.5703125" customWidth="1"/>
    <col min="5395" max="5396" width="14.140625" customWidth="1"/>
    <col min="5399" max="5399" width="11.28515625" customWidth="1"/>
    <col min="5633" max="5633" width="10.85546875" customWidth="1"/>
    <col min="5635" max="5635" width="34.140625" customWidth="1"/>
    <col min="5636" max="5647" width="0" hidden="1" customWidth="1"/>
    <col min="5648" max="5648" width="15.28515625" customWidth="1"/>
    <col min="5649" max="5649" width="13.7109375" customWidth="1"/>
    <col min="5650" max="5650" width="10.5703125" customWidth="1"/>
    <col min="5651" max="5652" width="14.140625" customWidth="1"/>
    <col min="5655" max="5655" width="11.28515625" customWidth="1"/>
    <col min="5889" max="5889" width="10.85546875" customWidth="1"/>
    <col min="5891" max="5891" width="34.140625" customWidth="1"/>
    <col min="5892" max="5903" width="0" hidden="1" customWidth="1"/>
    <col min="5904" max="5904" width="15.28515625" customWidth="1"/>
    <col min="5905" max="5905" width="13.7109375" customWidth="1"/>
    <col min="5906" max="5906" width="10.5703125" customWidth="1"/>
    <col min="5907" max="5908" width="14.140625" customWidth="1"/>
    <col min="5911" max="5911" width="11.28515625" customWidth="1"/>
    <col min="6145" max="6145" width="10.85546875" customWidth="1"/>
    <col min="6147" max="6147" width="34.140625" customWidth="1"/>
    <col min="6148" max="6159" width="0" hidden="1" customWidth="1"/>
    <col min="6160" max="6160" width="15.28515625" customWidth="1"/>
    <col min="6161" max="6161" width="13.7109375" customWidth="1"/>
    <col min="6162" max="6162" width="10.5703125" customWidth="1"/>
    <col min="6163" max="6164" width="14.140625" customWidth="1"/>
    <col min="6167" max="6167" width="11.28515625" customWidth="1"/>
    <col min="6401" max="6401" width="10.85546875" customWidth="1"/>
    <col min="6403" max="6403" width="34.140625" customWidth="1"/>
    <col min="6404" max="6415" width="0" hidden="1" customWidth="1"/>
    <col min="6416" max="6416" width="15.28515625" customWidth="1"/>
    <col min="6417" max="6417" width="13.7109375" customWidth="1"/>
    <col min="6418" max="6418" width="10.5703125" customWidth="1"/>
    <col min="6419" max="6420" width="14.140625" customWidth="1"/>
    <col min="6423" max="6423" width="11.28515625" customWidth="1"/>
    <col min="6657" max="6657" width="10.85546875" customWidth="1"/>
    <col min="6659" max="6659" width="34.140625" customWidth="1"/>
    <col min="6660" max="6671" width="0" hidden="1" customWidth="1"/>
    <col min="6672" max="6672" width="15.28515625" customWidth="1"/>
    <col min="6673" max="6673" width="13.7109375" customWidth="1"/>
    <col min="6674" max="6674" width="10.5703125" customWidth="1"/>
    <col min="6675" max="6676" width="14.140625" customWidth="1"/>
    <col min="6679" max="6679" width="11.28515625" customWidth="1"/>
    <col min="6913" max="6913" width="10.85546875" customWidth="1"/>
    <col min="6915" max="6915" width="34.140625" customWidth="1"/>
    <col min="6916" max="6927" width="0" hidden="1" customWidth="1"/>
    <col min="6928" max="6928" width="15.28515625" customWidth="1"/>
    <col min="6929" max="6929" width="13.7109375" customWidth="1"/>
    <col min="6930" max="6930" width="10.5703125" customWidth="1"/>
    <col min="6931" max="6932" width="14.140625" customWidth="1"/>
    <col min="6935" max="6935" width="11.28515625" customWidth="1"/>
    <col min="7169" max="7169" width="10.85546875" customWidth="1"/>
    <col min="7171" max="7171" width="34.140625" customWidth="1"/>
    <col min="7172" max="7183" width="0" hidden="1" customWidth="1"/>
    <col min="7184" max="7184" width="15.28515625" customWidth="1"/>
    <col min="7185" max="7185" width="13.7109375" customWidth="1"/>
    <col min="7186" max="7186" width="10.5703125" customWidth="1"/>
    <col min="7187" max="7188" width="14.140625" customWidth="1"/>
    <col min="7191" max="7191" width="11.28515625" customWidth="1"/>
    <col min="7425" max="7425" width="10.85546875" customWidth="1"/>
    <col min="7427" max="7427" width="34.140625" customWidth="1"/>
    <col min="7428" max="7439" width="0" hidden="1" customWidth="1"/>
    <col min="7440" max="7440" width="15.28515625" customWidth="1"/>
    <col min="7441" max="7441" width="13.7109375" customWidth="1"/>
    <col min="7442" max="7442" width="10.5703125" customWidth="1"/>
    <col min="7443" max="7444" width="14.140625" customWidth="1"/>
    <col min="7447" max="7447" width="11.28515625" customWidth="1"/>
    <col min="7681" max="7681" width="10.85546875" customWidth="1"/>
    <col min="7683" max="7683" width="34.140625" customWidth="1"/>
    <col min="7684" max="7695" width="0" hidden="1" customWidth="1"/>
    <col min="7696" max="7696" width="15.28515625" customWidth="1"/>
    <col min="7697" max="7697" width="13.7109375" customWidth="1"/>
    <col min="7698" max="7698" width="10.5703125" customWidth="1"/>
    <col min="7699" max="7700" width="14.140625" customWidth="1"/>
    <col min="7703" max="7703" width="11.28515625" customWidth="1"/>
    <col min="7937" max="7937" width="10.85546875" customWidth="1"/>
    <col min="7939" max="7939" width="34.140625" customWidth="1"/>
    <col min="7940" max="7951" width="0" hidden="1" customWidth="1"/>
    <col min="7952" max="7952" width="15.28515625" customWidth="1"/>
    <col min="7953" max="7953" width="13.7109375" customWidth="1"/>
    <col min="7954" max="7954" width="10.5703125" customWidth="1"/>
    <col min="7955" max="7956" width="14.140625" customWidth="1"/>
    <col min="7959" max="7959" width="11.28515625" customWidth="1"/>
    <col min="8193" max="8193" width="10.85546875" customWidth="1"/>
    <col min="8195" max="8195" width="34.140625" customWidth="1"/>
    <col min="8196" max="8207" width="0" hidden="1" customWidth="1"/>
    <col min="8208" max="8208" width="15.28515625" customWidth="1"/>
    <col min="8209" max="8209" width="13.7109375" customWidth="1"/>
    <col min="8210" max="8210" width="10.5703125" customWidth="1"/>
    <col min="8211" max="8212" width="14.140625" customWidth="1"/>
    <col min="8215" max="8215" width="11.28515625" customWidth="1"/>
    <col min="8449" max="8449" width="10.85546875" customWidth="1"/>
    <col min="8451" max="8451" width="34.140625" customWidth="1"/>
    <col min="8452" max="8463" width="0" hidden="1" customWidth="1"/>
    <col min="8464" max="8464" width="15.28515625" customWidth="1"/>
    <col min="8465" max="8465" width="13.7109375" customWidth="1"/>
    <col min="8466" max="8466" width="10.5703125" customWidth="1"/>
    <col min="8467" max="8468" width="14.140625" customWidth="1"/>
    <col min="8471" max="8471" width="11.28515625" customWidth="1"/>
    <col min="8705" max="8705" width="10.85546875" customWidth="1"/>
    <col min="8707" max="8707" width="34.140625" customWidth="1"/>
    <col min="8708" max="8719" width="0" hidden="1" customWidth="1"/>
    <col min="8720" max="8720" width="15.28515625" customWidth="1"/>
    <col min="8721" max="8721" width="13.7109375" customWidth="1"/>
    <col min="8722" max="8722" width="10.5703125" customWidth="1"/>
    <col min="8723" max="8724" width="14.140625" customWidth="1"/>
    <col min="8727" max="8727" width="11.28515625" customWidth="1"/>
    <col min="8961" max="8961" width="10.85546875" customWidth="1"/>
    <col min="8963" max="8963" width="34.140625" customWidth="1"/>
    <col min="8964" max="8975" width="0" hidden="1" customWidth="1"/>
    <col min="8976" max="8976" width="15.28515625" customWidth="1"/>
    <col min="8977" max="8977" width="13.7109375" customWidth="1"/>
    <col min="8978" max="8978" width="10.5703125" customWidth="1"/>
    <col min="8979" max="8980" width="14.140625" customWidth="1"/>
    <col min="8983" max="8983" width="11.28515625" customWidth="1"/>
    <col min="9217" max="9217" width="10.85546875" customWidth="1"/>
    <col min="9219" max="9219" width="34.140625" customWidth="1"/>
    <col min="9220" max="9231" width="0" hidden="1" customWidth="1"/>
    <col min="9232" max="9232" width="15.28515625" customWidth="1"/>
    <col min="9233" max="9233" width="13.7109375" customWidth="1"/>
    <col min="9234" max="9234" width="10.5703125" customWidth="1"/>
    <col min="9235" max="9236" width="14.140625" customWidth="1"/>
    <col min="9239" max="9239" width="11.28515625" customWidth="1"/>
    <col min="9473" max="9473" width="10.85546875" customWidth="1"/>
    <col min="9475" max="9475" width="34.140625" customWidth="1"/>
    <col min="9476" max="9487" width="0" hidden="1" customWidth="1"/>
    <col min="9488" max="9488" width="15.28515625" customWidth="1"/>
    <col min="9489" max="9489" width="13.7109375" customWidth="1"/>
    <col min="9490" max="9490" width="10.5703125" customWidth="1"/>
    <col min="9491" max="9492" width="14.140625" customWidth="1"/>
    <col min="9495" max="9495" width="11.28515625" customWidth="1"/>
    <col min="9729" max="9729" width="10.85546875" customWidth="1"/>
    <col min="9731" max="9731" width="34.140625" customWidth="1"/>
    <col min="9732" max="9743" width="0" hidden="1" customWidth="1"/>
    <col min="9744" max="9744" width="15.28515625" customWidth="1"/>
    <col min="9745" max="9745" width="13.7109375" customWidth="1"/>
    <col min="9746" max="9746" width="10.5703125" customWidth="1"/>
    <col min="9747" max="9748" width="14.140625" customWidth="1"/>
    <col min="9751" max="9751" width="11.28515625" customWidth="1"/>
    <col min="9985" max="9985" width="10.85546875" customWidth="1"/>
    <col min="9987" max="9987" width="34.140625" customWidth="1"/>
    <col min="9988" max="9999" width="0" hidden="1" customWidth="1"/>
    <col min="10000" max="10000" width="15.28515625" customWidth="1"/>
    <col min="10001" max="10001" width="13.7109375" customWidth="1"/>
    <col min="10002" max="10002" width="10.5703125" customWidth="1"/>
    <col min="10003" max="10004" width="14.140625" customWidth="1"/>
    <col min="10007" max="10007" width="11.28515625" customWidth="1"/>
    <col min="10241" max="10241" width="10.85546875" customWidth="1"/>
    <col min="10243" max="10243" width="34.140625" customWidth="1"/>
    <col min="10244" max="10255" width="0" hidden="1" customWidth="1"/>
    <col min="10256" max="10256" width="15.28515625" customWidth="1"/>
    <col min="10257" max="10257" width="13.7109375" customWidth="1"/>
    <col min="10258" max="10258" width="10.5703125" customWidth="1"/>
    <col min="10259" max="10260" width="14.140625" customWidth="1"/>
    <col min="10263" max="10263" width="11.28515625" customWidth="1"/>
    <col min="10497" max="10497" width="10.85546875" customWidth="1"/>
    <col min="10499" max="10499" width="34.140625" customWidth="1"/>
    <col min="10500" max="10511" width="0" hidden="1" customWidth="1"/>
    <col min="10512" max="10512" width="15.28515625" customWidth="1"/>
    <col min="10513" max="10513" width="13.7109375" customWidth="1"/>
    <col min="10514" max="10514" width="10.5703125" customWidth="1"/>
    <col min="10515" max="10516" width="14.140625" customWidth="1"/>
    <col min="10519" max="10519" width="11.28515625" customWidth="1"/>
    <col min="10753" max="10753" width="10.85546875" customWidth="1"/>
    <col min="10755" max="10755" width="34.140625" customWidth="1"/>
    <col min="10756" max="10767" width="0" hidden="1" customWidth="1"/>
    <col min="10768" max="10768" width="15.28515625" customWidth="1"/>
    <col min="10769" max="10769" width="13.7109375" customWidth="1"/>
    <col min="10770" max="10770" width="10.5703125" customWidth="1"/>
    <col min="10771" max="10772" width="14.140625" customWidth="1"/>
    <col min="10775" max="10775" width="11.28515625" customWidth="1"/>
    <col min="11009" max="11009" width="10.85546875" customWidth="1"/>
    <col min="11011" max="11011" width="34.140625" customWidth="1"/>
    <col min="11012" max="11023" width="0" hidden="1" customWidth="1"/>
    <col min="11024" max="11024" width="15.28515625" customWidth="1"/>
    <col min="11025" max="11025" width="13.7109375" customWidth="1"/>
    <col min="11026" max="11026" width="10.5703125" customWidth="1"/>
    <col min="11027" max="11028" width="14.140625" customWidth="1"/>
    <col min="11031" max="11031" width="11.28515625" customWidth="1"/>
    <col min="11265" max="11265" width="10.85546875" customWidth="1"/>
    <col min="11267" max="11267" width="34.140625" customWidth="1"/>
    <col min="11268" max="11279" width="0" hidden="1" customWidth="1"/>
    <col min="11280" max="11280" width="15.28515625" customWidth="1"/>
    <col min="11281" max="11281" width="13.7109375" customWidth="1"/>
    <col min="11282" max="11282" width="10.5703125" customWidth="1"/>
    <col min="11283" max="11284" width="14.140625" customWidth="1"/>
    <col min="11287" max="11287" width="11.28515625" customWidth="1"/>
    <col min="11521" max="11521" width="10.85546875" customWidth="1"/>
    <col min="11523" max="11523" width="34.140625" customWidth="1"/>
    <col min="11524" max="11535" width="0" hidden="1" customWidth="1"/>
    <col min="11536" max="11536" width="15.28515625" customWidth="1"/>
    <col min="11537" max="11537" width="13.7109375" customWidth="1"/>
    <col min="11538" max="11538" width="10.5703125" customWidth="1"/>
    <col min="11539" max="11540" width="14.140625" customWidth="1"/>
    <col min="11543" max="11543" width="11.28515625" customWidth="1"/>
    <col min="11777" max="11777" width="10.85546875" customWidth="1"/>
    <col min="11779" max="11779" width="34.140625" customWidth="1"/>
    <col min="11780" max="11791" width="0" hidden="1" customWidth="1"/>
    <col min="11792" max="11792" width="15.28515625" customWidth="1"/>
    <col min="11793" max="11793" width="13.7109375" customWidth="1"/>
    <col min="11794" max="11794" width="10.5703125" customWidth="1"/>
    <col min="11795" max="11796" width="14.140625" customWidth="1"/>
    <col min="11799" max="11799" width="11.28515625" customWidth="1"/>
    <col min="12033" max="12033" width="10.85546875" customWidth="1"/>
    <col min="12035" max="12035" width="34.140625" customWidth="1"/>
    <col min="12036" max="12047" width="0" hidden="1" customWidth="1"/>
    <col min="12048" max="12048" width="15.28515625" customWidth="1"/>
    <col min="12049" max="12049" width="13.7109375" customWidth="1"/>
    <col min="12050" max="12050" width="10.5703125" customWidth="1"/>
    <col min="12051" max="12052" width="14.140625" customWidth="1"/>
    <col min="12055" max="12055" width="11.28515625" customWidth="1"/>
    <col min="12289" max="12289" width="10.85546875" customWidth="1"/>
    <col min="12291" max="12291" width="34.140625" customWidth="1"/>
    <col min="12292" max="12303" width="0" hidden="1" customWidth="1"/>
    <col min="12304" max="12304" width="15.28515625" customWidth="1"/>
    <col min="12305" max="12305" width="13.7109375" customWidth="1"/>
    <col min="12306" max="12306" width="10.5703125" customWidth="1"/>
    <col min="12307" max="12308" width="14.140625" customWidth="1"/>
    <col min="12311" max="12311" width="11.28515625" customWidth="1"/>
    <col min="12545" max="12545" width="10.85546875" customWidth="1"/>
    <col min="12547" max="12547" width="34.140625" customWidth="1"/>
    <col min="12548" max="12559" width="0" hidden="1" customWidth="1"/>
    <col min="12560" max="12560" width="15.28515625" customWidth="1"/>
    <col min="12561" max="12561" width="13.7109375" customWidth="1"/>
    <col min="12562" max="12562" width="10.5703125" customWidth="1"/>
    <col min="12563" max="12564" width="14.140625" customWidth="1"/>
    <col min="12567" max="12567" width="11.28515625" customWidth="1"/>
    <col min="12801" max="12801" width="10.85546875" customWidth="1"/>
    <col min="12803" max="12803" width="34.140625" customWidth="1"/>
    <col min="12804" max="12815" width="0" hidden="1" customWidth="1"/>
    <col min="12816" max="12816" width="15.28515625" customWidth="1"/>
    <col min="12817" max="12817" width="13.7109375" customWidth="1"/>
    <col min="12818" max="12818" width="10.5703125" customWidth="1"/>
    <col min="12819" max="12820" width="14.140625" customWidth="1"/>
    <col min="12823" max="12823" width="11.28515625" customWidth="1"/>
    <col min="13057" max="13057" width="10.85546875" customWidth="1"/>
    <col min="13059" max="13059" width="34.140625" customWidth="1"/>
    <col min="13060" max="13071" width="0" hidden="1" customWidth="1"/>
    <col min="13072" max="13072" width="15.28515625" customWidth="1"/>
    <col min="13073" max="13073" width="13.7109375" customWidth="1"/>
    <col min="13074" max="13074" width="10.5703125" customWidth="1"/>
    <col min="13075" max="13076" width="14.140625" customWidth="1"/>
    <col min="13079" max="13079" width="11.28515625" customWidth="1"/>
    <col min="13313" max="13313" width="10.85546875" customWidth="1"/>
    <col min="13315" max="13315" width="34.140625" customWidth="1"/>
    <col min="13316" max="13327" width="0" hidden="1" customWidth="1"/>
    <col min="13328" max="13328" width="15.28515625" customWidth="1"/>
    <col min="13329" max="13329" width="13.7109375" customWidth="1"/>
    <col min="13330" max="13330" width="10.5703125" customWidth="1"/>
    <col min="13331" max="13332" width="14.140625" customWidth="1"/>
    <col min="13335" max="13335" width="11.28515625" customWidth="1"/>
    <col min="13569" max="13569" width="10.85546875" customWidth="1"/>
    <col min="13571" max="13571" width="34.140625" customWidth="1"/>
    <col min="13572" max="13583" width="0" hidden="1" customWidth="1"/>
    <col min="13584" max="13584" width="15.28515625" customWidth="1"/>
    <col min="13585" max="13585" width="13.7109375" customWidth="1"/>
    <col min="13586" max="13586" width="10.5703125" customWidth="1"/>
    <col min="13587" max="13588" width="14.140625" customWidth="1"/>
    <col min="13591" max="13591" width="11.28515625" customWidth="1"/>
    <col min="13825" max="13825" width="10.85546875" customWidth="1"/>
    <col min="13827" max="13827" width="34.140625" customWidth="1"/>
    <col min="13828" max="13839" width="0" hidden="1" customWidth="1"/>
    <col min="13840" max="13840" width="15.28515625" customWidth="1"/>
    <col min="13841" max="13841" width="13.7109375" customWidth="1"/>
    <col min="13842" max="13842" width="10.5703125" customWidth="1"/>
    <col min="13843" max="13844" width="14.140625" customWidth="1"/>
    <col min="13847" max="13847" width="11.28515625" customWidth="1"/>
    <col min="14081" max="14081" width="10.85546875" customWidth="1"/>
    <col min="14083" max="14083" width="34.140625" customWidth="1"/>
    <col min="14084" max="14095" width="0" hidden="1" customWidth="1"/>
    <col min="14096" max="14096" width="15.28515625" customWidth="1"/>
    <col min="14097" max="14097" width="13.7109375" customWidth="1"/>
    <col min="14098" max="14098" width="10.5703125" customWidth="1"/>
    <col min="14099" max="14100" width="14.140625" customWidth="1"/>
    <col min="14103" max="14103" width="11.28515625" customWidth="1"/>
    <col min="14337" max="14337" width="10.85546875" customWidth="1"/>
    <col min="14339" max="14339" width="34.140625" customWidth="1"/>
    <col min="14340" max="14351" width="0" hidden="1" customWidth="1"/>
    <col min="14352" max="14352" width="15.28515625" customWidth="1"/>
    <col min="14353" max="14353" width="13.7109375" customWidth="1"/>
    <col min="14354" max="14354" width="10.5703125" customWidth="1"/>
    <col min="14355" max="14356" width="14.140625" customWidth="1"/>
    <col min="14359" max="14359" width="11.28515625" customWidth="1"/>
    <col min="14593" max="14593" width="10.85546875" customWidth="1"/>
    <col min="14595" max="14595" width="34.140625" customWidth="1"/>
    <col min="14596" max="14607" width="0" hidden="1" customWidth="1"/>
    <col min="14608" max="14608" width="15.28515625" customWidth="1"/>
    <col min="14609" max="14609" width="13.7109375" customWidth="1"/>
    <col min="14610" max="14610" width="10.5703125" customWidth="1"/>
    <col min="14611" max="14612" width="14.140625" customWidth="1"/>
    <col min="14615" max="14615" width="11.28515625" customWidth="1"/>
    <col min="14849" max="14849" width="10.85546875" customWidth="1"/>
    <col min="14851" max="14851" width="34.140625" customWidth="1"/>
    <col min="14852" max="14863" width="0" hidden="1" customWidth="1"/>
    <col min="14864" max="14864" width="15.28515625" customWidth="1"/>
    <col min="14865" max="14865" width="13.7109375" customWidth="1"/>
    <col min="14866" max="14866" width="10.5703125" customWidth="1"/>
    <col min="14867" max="14868" width="14.140625" customWidth="1"/>
    <col min="14871" max="14871" width="11.28515625" customWidth="1"/>
    <col min="15105" max="15105" width="10.85546875" customWidth="1"/>
    <col min="15107" max="15107" width="34.140625" customWidth="1"/>
    <col min="15108" max="15119" width="0" hidden="1" customWidth="1"/>
    <col min="15120" max="15120" width="15.28515625" customWidth="1"/>
    <col min="15121" max="15121" width="13.7109375" customWidth="1"/>
    <col min="15122" max="15122" width="10.5703125" customWidth="1"/>
    <col min="15123" max="15124" width="14.140625" customWidth="1"/>
    <col min="15127" max="15127" width="11.28515625" customWidth="1"/>
    <col min="15361" max="15361" width="10.85546875" customWidth="1"/>
    <col min="15363" max="15363" width="34.140625" customWidth="1"/>
    <col min="15364" max="15375" width="0" hidden="1" customWidth="1"/>
    <col min="15376" max="15376" width="15.28515625" customWidth="1"/>
    <col min="15377" max="15377" width="13.7109375" customWidth="1"/>
    <col min="15378" max="15378" width="10.5703125" customWidth="1"/>
    <col min="15379" max="15380" width="14.140625" customWidth="1"/>
    <col min="15383" max="15383" width="11.28515625" customWidth="1"/>
    <col min="15617" max="15617" width="10.85546875" customWidth="1"/>
    <col min="15619" max="15619" width="34.140625" customWidth="1"/>
    <col min="15620" max="15631" width="0" hidden="1" customWidth="1"/>
    <col min="15632" max="15632" width="15.28515625" customWidth="1"/>
    <col min="15633" max="15633" width="13.7109375" customWidth="1"/>
    <col min="15634" max="15634" width="10.5703125" customWidth="1"/>
    <col min="15635" max="15636" width="14.140625" customWidth="1"/>
    <col min="15639" max="15639" width="11.28515625" customWidth="1"/>
    <col min="15873" max="15873" width="10.85546875" customWidth="1"/>
    <col min="15875" max="15875" width="34.140625" customWidth="1"/>
    <col min="15876" max="15887" width="0" hidden="1" customWidth="1"/>
    <col min="15888" max="15888" width="15.28515625" customWidth="1"/>
    <col min="15889" max="15889" width="13.7109375" customWidth="1"/>
    <col min="15890" max="15890" width="10.5703125" customWidth="1"/>
    <col min="15891" max="15892" width="14.140625" customWidth="1"/>
    <col min="15895" max="15895" width="11.28515625" customWidth="1"/>
    <col min="16129" max="16129" width="10.85546875" customWidth="1"/>
    <col min="16131" max="16131" width="34.140625" customWidth="1"/>
    <col min="16132" max="16143" width="0" hidden="1" customWidth="1"/>
    <col min="16144" max="16144" width="15.28515625" customWidth="1"/>
    <col min="16145" max="16145" width="13.7109375" customWidth="1"/>
    <col min="16146" max="16146" width="10.5703125" customWidth="1"/>
    <col min="16147" max="16148" width="14.140625" customWidth="1"/>
    <col min="16151" max="16151" width="11.28515625" customWidth="1"/>
  </cols>
  <sheetData>
    <row r="1" spans="1:32" ht="15.75" thickBot="1" x14ac:dyDescent="0.3">
      <c r="A1" s="833" t="s">
        <v>329</v>
      </c>
      <c r="B1" s="833"/>
      <c r="C1" s="833"/>
      <c r="D1" s="833"/>
      <c r="E1" s="833"/>
      <c r="F1" s="833"/>
      <c r="G1" s="833"/>
      <c r="H1" s="833"/>
      <c r="I1" s="833"/>
      <c r="J1" s="833"/>
    </row>
    <row r="2" spans="1:32" ht="13.5" customHeight="1" thickTop="1" x14ac:dyDescent="0.25">
      <c r="A2" s="775" t="s">
        <v>120</v>
      </c>
      <c r="B2" s="834" t="s">
        <v>1</v>
      </c>
      <c r="C2" s="779" t="s">
        <v>121</v>
      </c>
      <c r="D2" s="724" t="s">
        <v>122</v>
      </c>
      <c r="E2" s="724" t="s">
        <v>123</v>
      </c>
      <c r="F2" s="724" t="s">
        <v>124</v>
      </c>
      <c r="G2" s="724" t="s">
        <v>125</v>
      </c>
      <c r="H2" s="724" t="s">
        <v>126</v>
      </c>
      <c r="I2" s="724" t="s">
        <v>8</v>
      </c>
      <c r="J2" s="724" t="s">
        <v>9</v>
      </c>
      <c r="K2" s="724" t="s">
        <v>10</v>
      </c>
      <c r="L2" s="724" t="s">
        <v>11</v>
      </c>
      <c r="M2" s="781" t="s">
        <v>330</v>
      </c>
      <c r="N2" s="781" t="s">
        <v>13</v>
      </c>
      <c r="O2" s="724" t="s">
        <v>14</v>
      </c>
      <c r="P2" s="724" t="s">
        <v>15</v>
      </c>
      <c r="Q2" s="824" t="s">
        <v>16</v>
      </c>
      <c r="R2" s="788" t="s">
        <v>17</v>
      </c>
      <c r="S2" s="824" t="s">
        <v>18</v>
      </c>
      <c r="T2" s="826" t="s">
        <v>19</v>
      </c>
      <c r="W2" s="398"/>
      <c r="X2" s="398"/>
      <c r="Y2" s="398"/>
      <c r="Z2" s="398"/>
      <c r="AA2" s="398"/>
      <c r="AB2" s="398"/>
      <c r="AC2" s="398"/>
      <c r="AD2" s="398"/>
      <c r="AE2" s="398"/>
      <c r="AF2" s="398"/>
    </row>
    <row r="3" spans="1:32" ht="30" customHeight="1" thickBot="1" x14ac:dyDescent="0.3">
      <c r="A3" s="776"/>
      <c r="B3" s="835"/>
      <c r="C3" s="780"/>
      <c r="D3" s="725"/>
      <c r="E3" s="725"/>
      <c r="F3" s="725"/>
      <c r="G3" s="725"/>
      <c r="H3" s="725"/>
      <c r="I3" s="725"/>
      <c r="J3" s="725"/>
      <c r="K3" s="725"/>
      <c r="L3" s="725"/>
      <c r="M3" s="782"/>
      <c r="N3" s="782"/>
      <c r="O3" s="725"/>
      <c r="P3" s="725"/>
      <c r="Q3" s="825"/>
      <c r="R3" s="789"/>
      <c r="S3" s="825"/>
      <c r="T3" s="827"/>
      <c r="W3" s="398"/>
      <c r="X3" s="398"/>
      <c r="Y3" s="398"/>
      <c r="Z3" s="398"/>
      <c r="AA3" s="398"/>
      <c r="AB3" s="398"/>
      <c r="AC3" s="398"/>
      <c r="AD3" s="398"/>
      <c r="AE3" s="398"/>
      <c r="AF3" s="398"/>
    </row>
    <row r="4" spans="1:32" ht="16.5" thickTop="1" thickBot="1" x14ac:dyDescent="0.3">
      <c r="A4" s="233" t="s">
        <v>128</v>
      </c>
      <c r="B4" s="836" t="s">
        <v>331</v>
      </c>
      <c r="C4" s="836"/>
      <c r="D4" s="399">
        <v>372735</v>
      </c>
      <c r="E4" s="399">
        <v>64629</v>
      </c>
      <c r="F4" s="399">
        <v>39833</v>
      </c>
      <c r="G4" s="399">
        <v>3383</v>
      </c>
      <c r="H4" s="399"/>
      <c r="I4" s="400">
        <v>18260</v>
      </c>
      <c r="J4" s="400">
        <v>0</v>
      </c>
      <c r="K4" s="400">
        <v>0</v>
      </c>
      <c r="L4" s="400">
        <v>0</v>
      </c>
      <c r="M4" s="400">
        <v>0</v>
      </c>
      <c r="N4" s="399">
        <v>6946.8</v>
      </c>
      <c r="O4" s="399">
        <v>10541.5</v>
      </c>
      <c r="P4" s="399">
        <v>29954</v>
      </c>
      <c r="Q4" s="399">
        <v>0</v>
      </c>
      <c r="R4" s="401">
        <v>0</v>
      </c>
      <c r="S4" s="399">
        <v>0</v>
      </c>
      <c r="T4" s="402">
        <v>0</v>
      </c>
    </row>
    <row r="5" spans="1:32" ht="15.75" thickBot="1" x14ac:dyDescent="0.3">
      <c r="A5" s="785"/>
      <c r="B5" s="839"/>
      <c r="C5" s="112"/>
      <c r="D5" s="55"/>
      <c r="E5" s="55"/>
      <c r="F5" s="55"/>
      <c r="G5" s="55"/>
      <c r="H5" s="83"/>
      <c r="I5" s="83"/>
      <c r="J5" s="83"/>
      <c r="K5" s="55"/>
      <c r="L5" s="55"/>
      <c r="M5" s="55"/>
      <c r="N5" s="55"/>
      <c r="O5" s="55"/>
      <c r="P5" s="55"/>
      <c r="Q5" s="84"/>
      <c r="R5" s="113">
        <v>0</v>
      </c>
      <c r="S5" s="84"/>
      <c r="T5" s="99"/>
    </row>
    <row r="6" spans="1:32" ht="15.75" hidden="1" customHeight="1" thickBot="1" x14ac:dyDescent="0.3">
      <c r="A6" s="786"/>
      <c r="B6" s="840"/>
      <c r="C6" s="112"/>
      <c r="D6" s="55"/>
      <c r="E6" s="55"/>
      <c r="F6" s="55"/>
      <c r="G6" s="55"/>
      <c r="H6" s="83"/>
      <c r="I6" s="83"/>
      <c r="J6" s="83"/>
      <c r="K6" s="55"/>
      <c r="L6" s="55"/>
      <c r="M6" s="55"/>
      <c r="N6" s="55"/>
      <c r="O6" s="55"/>
      <c r="P6" s="55"/>
      <c r="Q6" s="84"/>
      <c r="R6" s="113">
        <v>0</v>
      </c>
      <c r="S6" s="84"/>
      <c r="T6" s="99"/>
    </row>
    <row r="7" spans="1:32" ht="15.75" hidden="1" customHeight="1" thickBot="1" x14ac:dyDescent="0.3">
      <c r="A7" s="786"/>
      <c r="B7" s="840"/>
      <c r="C7" s="112"/>
      <c r="D7" s="55"/>
      <c r="E7" s="55"/>
      <c r="F7" s="55"/>
      <c r="G7" s="55"/>
      <c r="H7" s="83"/>
      <c r="I7" s="83"/>
      <c r="J7" s="83"/>
      <c r="K7" s="55"/>
      <c r="L7" s="55"/>
      <c r="M7" s="55"/>
      <c r="N7" s="55"/>
      <c r="O7" s="55"/>
      <c r="P7" s="55"/>
      <c r="Q7" s="84"/>
      <c r="R7" s="113">
        <v>0</v>
      </c>
      <c r="S7" s="84"/>
      <c r="T7" s="99"/>
    </row>
    <row r="8" spans="1:32" ht="15.75" hidden="1" customHeight="1" thickBot="1" x14ac:dyDescent="0.3">
      <c r="A8" s="787"/>
      <c r="B8" s="841"/>
      <c r="C8" s="112"/>
      <c r="D8" s="55"/>
      <c r="E8" s="55"/>
      <c r="F8" s="55"/>
      <c r="G8" s="55"/>
      <c r="H8" s="83"/>
      <c r="I8" s="83"/>
      <c r="J8" s="83"/>
      <c r="K8" s="55"/>
      <c r="L8" s="55"/>
      <c r="M8" s="55"/>
      <c r="N8" s="55"/>
      <c r="O8" s="55"/>
      <c r="P8" s="55"/>
      <c r="Q8" s="84"/>
      <c r="R8" s="113">
        <v>0</v>
      </c>
      <c r="S8" s="113"/>
      <c r="T8" s="394"/>
    </row>
    <row r="9" spans="1:32" ht="15.75" thickBot="1" x14ac:dyDescent="0.3">
      <c r="A9" s="178" t="s">
        <v>150</v>
      </c>
      <c r="B9" s="842" t="s">
        <v>332</v>
      </c>
      <c r="C9" s="842"/>
      <c r="D9" s="203">
        <v>17958</v>
      </c>
      <c r="E9" s="203">
        <v>0</v>
      </c>
      <c r="F9" s="203">
        <v>19916</v>
      </c>
      <c r="G9" s="203">
        <v>18253</v>
      </c>
      <c r="H9" s="203">
        <v>16675</v>
      </c>
      <c r="I9" s="387">
        <v>3031</v>
      </c>
      <c r="J9" s="387">
        <v>0</v>
      </c>
      <c r="K9" s="103">
        <f>SUM(K10:K11)</f>
        <v>10398</v>
      </c>
      <c r="L9" s="103"/>
      <c r="M9" s="103">
        <f>SUM(M10:M11)</f>
        <v>0</v>
      </c>
      <c r="N9" s="103">
        <v>5666.4</v>
      </c>
      <c r="O9" s="103">
        <v>10703.82</v>
      </c>
      <c r="P9" s="103">
        <v>12500</v>
      </c>
      <c r="Q9" s="103">
        <v>5000</v>
      </c>
      <c r="R9" s="104">
        <v>0.46712295236653834</v>
      </c>
      <c r="S9" s="103">
        <v>0</v>
      </c>
      <c r="T9" s="106">
        <v>0</v>
      </c>
    </row>
    <row r="10" spans="1:32" ht="15.75" thickBot="1" x14ac:dyDescent="0.3">
      <c r="A10" s="403"/>
      <c r="B10" s="839"/>
      <c r="C10" s="67" t="s">
        <v>333</v>
      </c>
      <c r="D10" s="24"/>
      <c r="E10" s="24"/>
      <c r="F10" s="24"/>
      <c r="G10" s="24"/>
      <c r="H10" s="82"/>
      <c r="I10" s="82"/>
      <c r="J10" s="82"/>
      <c r="K10" s="24">
        <v>10398</v>
      </c>
      <c r="L10" s="24"/>
      <c r="M10" s="24"/>
      <c r="N10" s="24"/>
      <c r="O10" s="24"/>
      <c r="P10" s="24"/>
      <c r="Q10" s="68">
        <v>5000</v>
      </c>
      <c r="R10" s="151">
        <v>0</v>
      </c>
      <c r="S10" s="68"/>
      <c r="T10" s="404"/>
    </row>
    <row r="11" spans="1:32" ht="15.75" hidden="1" customHeight="1" thickBot="1" x14ac:dyDescent="0.3">
      <c r="A11" s="403"/>
      <c r="B11" s="841"/>
      <c r="C11" s="197" t="s">
        <v>334</v>
      </c>
      <c r="D11" s="110"/>
      <c r="E11" s="110"/>
      <c r="F11" s="110"/>
      <c r="G11" s="110"/>
      <c r="H11" s="108"/>
      <c r="I11" s="108"/>
      <c r="J11" s="108"/>
      <c r="K11" s="110"/>
      <c r="L11" s="110"/>
      <c r="M11" s="110"/>
      <c r="N11" s="110"/>
      <c r="O11" s="110"/>
      <c r="P11" s="110"/>
      <c r="Q11" s="84"/>
      <c r="R11" s="113">
        <v>0</v>
      </c>
      <c r="S11" s="84"/>
      <c r="T11" s="99"/>
    </row>
    <row r="12" spans="1:32" ht="15.75" thickBot="1" x14ac:dyDescent="0.3">
      <c r="A12" s="178" t="s">
        <v>161</v>
      </c>
      <c r="B12" s="842" t="s">
        <v>335</v>
      </c>
      <c r="C12" s="842"/>
      <c r="D12" s="203">
        <v>894211</v>
      </c>
      <c r="E12" s="203">
        <v>382958</v>
      </c>
      <c r="F12" s="203">
        <v>343590</v>
      </c>
      <c r="G12" s="203">
        <v>610914</v>
      </c>
      <c r="H12" s="203">
        <v>1718795</v>
      </c>
      <c r="I12" s="387">
        <v>495900</v>
      </c>
      <c r="J12" s="203">
        <v>421522</v>
      </c>
      <c r="K12" s="103">
        <f>SUM(K13:K29)</f>
        <v>2058954</v>
      </c>
      <c r="L12" s="103">
        <v>108548.12</v>
      </c>
      <c r="M12" s="104">
        <f>SUM(M13:M29)</f>
        <v>187078.06</v>
      </c>
      <c r="N12" s="103">
        <v>923357.06</v>
      </c>
      <c r="O12" s="103">
        <v>421573.23</v>
      </c>
      <c r="P12" s="103">
        <v>1708232</v>
      </c>
      <c r="Q12" s="103">
        <v>1369250</v>
      </c>
      <c r="R12" s="104">
        <v>3.2479529120006032</v>
      </c>
      <c r="S12" s="103">
        <v>550000</v>
      </c>
      <c r="T12" s="106">
        <v>550000</v>
      </c>
    </row>
    <row r="13" spans="1:32" x14ac:dyDescent="0.25">
      <c r="A13" s="786"/>
      <c r="B13" s="837"/>
      <c r="C13" s="112" t="s">
        <v>336</v>
      </c>
      <c r="D13" s="55"/>
      <c r="E13" s="55"/>
      <c r="F13" s="55"/>
      <c r="G13" s="55"/>
      <c r="H13" s="83"/>
      <c r="I13" s="83"/>
      <c r="J13" s="55"/>
      <c r="K13" s="55">
        <v>47371</v>
      </c>
      <c r="L13" s="55">
        <v>31209.200000000001</v>
      </c>
      <c r="M13" s="54">
        <v>11397.78</v>
      </c>
      <c r="N13" s="55"/>
      <c r="O13" s="55"/>
      <c r="P13" s="55"/>
      <c r="Q13" s="84"/>
      <c r="R13" s="113">
        <v>0</v>
      </c>
      <c r="S13" s="84"/>
      <c r="T13" s="99"/>
    </row>
    <row r="14" spans="1:32" ht="15" hidden="1" customHeight="1" x14ac:dyDescent="0.25">
      <c r="A14" s="786"/>
      <c r="B14" s="837"/>
      <c r="C14" s="112" t="s">
        <v>337</v>
      </c>
      <c r="D14" s="55"/>
      <c r="E14" s="55"/>
      <c r="F14" s="55"/>
      <c r="G14" s="55"/>
      <c r="H14" s="83"/>
      <c r="I14" s="83"/>
      <c r="J14" s="55"/>
      <c r="K14" s="55"/>
      <c r="L14" s="55"/>
      <c r="M14" s="54"/>
      <c r="N14" s="55"/>
      <c r="O14" s="55"/>
      <c r="P14" s="55"/>
      <c r="Q14" s="84"/>
      <c r="R14" s="113">
        <v>0</v>
      </c>
      <c r="S14" s="84"/>
      <c r="T14" s="99"/>
    </row>
    <row r="15" spans="1:32" ht="15" hidden="1" customHeight="1" x14ac:dyDescent="0.25">
      <c r="A15" s="786"/>
      <c r="B15" s="837"/>
      <c r="C15" s="69" t="s">
        <v>338</v>
      </c>
      <c r="D15" s="31"/>
      <c r="E15" s="31"/>
      <c r="F15" s="31"/>
      <c r="G15" s="31"/>
      <c r="H15" s="87"/>
      <c r="I15" s="87"/>
      <c r="J15" s="31"/>
      <c r="K15" s="31"/>
      <c r="L15" s="55"/>
      <c r="M15" s="54">
        <v>4562.8</v>
      </c>
      <c r="N15" s="55"/>
      <c r="O15" s="55"/>
      <c r="P15" s="55"/>
      <c r="Q15" s="84"/>
      <c r="R15" s="113">
        <v>0</v>
      </c>
      <c r="S15" s="84"/>
      <c r="T15" s="99"/>
    </row>
    <row r="16" spans="1:32" ht="15" hidden="1" customHeight="1" x14ac:dyDescent="0.25">
      <c r="A16" s="786"/>
      <c r="B16" s="837"/>
      <c r="C16" s="72" t="s">
        <v>339</v>
      </c>
      <c r="D16" s="58"/>
      <c r="E16" s="58"/>
      <c r="F16" s="58"/>
      <c r="G16" s="58"/>
      <c r="H16" s="101"/>
      <c r="I16" s="101"/>
      <c r="J16" s="58"/>
      <c r="K16" s="58"/>
      <c r="L16" s="55"/>
      <c r="M16" s="54"/>
      <c r="N16" s="55"/>
      <c r="O16" s="55"/>
      <c r="P16" s="55"/>
      <c r="Q16" s="84"/>
      <c r="R16" s="113">
        <v>0</v>
      </c>
      <c r="S16" s="84"/>
      <c r="T16" s="99"/>
    </row>
    <row r="17" spans="1:32" ht="15" hidden="1" customHeight="1" x14ac:dyDescent="0.25">
      <c r="A17" s="786"/>
      <c r="B17" s="837"/>
      <c r="C17" s="72" t="s">
        <v>340</v>
      </c>
      <c r="D17" s="58"/>
      <c r="E17" s="58"/>
      <c r="F17" s="58"/>
      <c r="G17" s="58"/>
      <c r="H17" s="101"/>
      <c r="I17" s="101"/>
      <c r="J17" s="58"/>
      <c r="K17" s="58">
        <v>282056</v>
      </c>
      <c r="L17" s="55"/>
      <c r="M17" s="152">
        <v>0</v>
      </c>
      <c r="N17" s="84"/>
      <c r="O17" s="84"/>
      <c r="P17" s="84"/>
      <c r="Q17" s="405"/>
      <c r="R17" s="113">
        <v>0</v>
      </c>
      <c r="S17" s="84"/>
      <c r="T17" s="99"/>
    </row>
    <row r="18" spans="1:32" ht="15" hidden="1" customHeight="1" x14ac:dyDescent="0.25">
      <c r="A18" s="786"/>
      <c r="B18" s="837"/>
      <c r="C18" s="72" t="s">
        <v>341</v>
      </c>
      <c r="D18" s="31"/>
      <c r="E18" s="31"/>
      <c r="F18" s="31"/>
      <c r="G18" s="31"/>
      <c r="H18" s="87"/>
      <c r="I18" s="87"/>
      <c r="J18" s="31"/>
      <c r="K18" s="31">
        <v>881052</v>
      </c>
      <c r="L18" s="55">
        <v>70504.899999999994</v>
      </c>
      <c r="M18" s="54"/>
      <c r="N18" s="55"/>
      <c r="O18" s="55"/>
      <c r="P18" s="55"/>
      <c r="Q18" s="84"/>
      <c r="R18" s="113">
        <v>0</v>
      </c>
      <c r="S18" s="84"/>
      <c r="T18" s="99"/>
    </row>
    <row r="19" spans="1:32" ht="15" hidden="1" customHeight="1" x14ac:dyDescent="0.25">
      <c r="A19" s="786"/>
      <c r="B19" s="837"/>
      <c r="C19" s="69" t="s">
        <v>342</v>
      </c>
      <c r="D19" s="31"/>
      <c r="E19" s="31"/>
      <c r="F19" s="31"/>
      <c r="G19" s="31"/>
      <c r="H19" s="87"/>
      <c r="I19" s="87"/>
      <c r="J19" s="31"/>
      <c r="K19" s="31">
        <v>100004</v>
      </c>
      <c r="L19" s="55"/>
      <c r="M19" s="54">
        <v>13200</v>
      </c>
      <c r="N19" s="55"/>
      <c r="O19" s="55"/>
      <c r="P19" s="55"/>
      <c r="Q19" s="84"/>
      <c r="R19" s="113">
        <v>0</v>
      </c>
      <c r="S19" s="84"/>
      <c r="T19" s="99"/>
    </row>
    <row r="20" spans="1:32" ht="15.75" thickBot="1" x14ac:dyDescent="0.3">
      <c r="A20" s="786"/>
      <c r="B20" s="837"/>
      <c r="C20" s="69" t="s">
        <v>343</v>
      </c>
      <c r="D20" s="31"/>
      <c r="E20" s="31"/>
      <c r="F20" s="31"/>
      <c r="G20" s="31"/>
      <c r="H20" s="87"/>
      <c r="I20" s="87"/>
      <c r="J20" s="31"/>
      <c r="K20" s="31">
        <v>0</v>
      </c>
      <c r="L20" s="55"/>
      <c r="M20" s="54"/>
      <c r="N20" s="55"/>
      <c r="O20" s="55"/>
      <c r="P20" s="55"/>
      <c r="Q20" s="84">
        <v>1050000</v>
      </c>
      <c r="R20" s="113">
        <v>0</v>
      </c>
      <c r="S20" s="84">
        <v>550000</v>
      </c>
      <c r="T20" s="99">
        <v>550000</v>
      </c>
      <c r="X20" s="347"/>
      <c r="Y20" s="347"/>
      <c r="Z20" s="347"/>
      <c r="AA20" s="347"/>
      <c r="AB20" s="347"/>
      <c r="AC20" s="347"/>
      <c r="AD20" s="347"/>
      <c r="AE20" s="347"/>
      <c r="AF20" s="347"/>
    </row>
    <row r="21" spans="1:32" ht="15.75" hidden="1" customHeight="1" thickBot="1" x14ac:dyDescent="0.3">
      <c r="A21" s="786"/>
      <c r="B21" s="837"/>
      <c r="C21" s="69" t="s">
        <v>318</v>
      </c>
      <c r="D21" s="31"/>
      <c r="E21" s="31"/>
      <c r="F21" s="31"/>
      <c r="G21" s="31"/>
      <c r="H21" s="87"/>
      <c r="I21" s="87"/>
      <c r="J21" s="31"/>
      <c r="K21" s="31"/>
      <c r="L21" s="55"/>
      <c r="M21" s="54">
        <v>144897.48000000001</v>
      </c>
      <c r="N21" s="55"/>
      <c r="O21" s="55"/>
      <c r="P21" s="55"/>
      <c r="Q21" s="84"/>
      <c r="R21" s="113">
        <v>0</v>
      </c>
      <c r="S21" s="84"/>
      <c r="T21" s="99"/>
      <c r="Z21" s="347"/>
    </row>
    <row r="22" spans="1:32" ht="15.75" hidden="1" customHeight="1" thickBot="1" x14ac:dyDescent="0.3">
      <c r="A22" s="786"/>
      <c r="B22" s="837"/>
      <c r="C22" s="69" t="s">
        <v>344</v>
      </c>
      <c r="D22" s="31"/>
      <c r="E22" s="31"/>
      <c r="F22" s="31"/>
      <c r="G22" s="31"/>
      <c r="H22" s="87"/>
      <c r="I22" s="87"/>
      <c r="J22" s="31"/>
      <c r="K22" s="31"/>
      <c r="L22" s="55"/>
      <c r="M22" s="54"/>
      <c r="N22" s="55"/>
      <c r="O22" s="55"/>
      <c r="P22" s="55"/>
      <c r="Q22" s="84"/>
      <c r="R22" s="113">
        <v>0</v>
      </c>
      <c r="S22" s="84"/>
      <c r="T22" s="99"/>
      <c r="Z22" s="347"/>
    </row>
    <row r="23" spans="1:32" ht="15.75" hidden="1" customHeight="1" thickBot="1" x14ac:dyDescent="0.3">
      <c r="A23" s="786"/>
      <c r="B23" s="837"/>
      <c r="C23" s="69" t="s">
        <v>454</v>
      </c>
      <c r="D23" s="31"/>
      <c r="E23" s="31"/>
      <c r="F23" s="31"/>
      <c r="G23" s="31"/>
      <c r="H23" s="87"/>
      <c r="I23" s="87"/>
      <c r="J23" s="31"/>
      <c r="K23" s="31"/>
      <c r="L23" s="31"/>
      <c r="M23" s="30"/>
      <c r="N23" s="31"/>
      <c r="O23" s="31"/>
      <c r="P23" s="31"/>
      <c r="Q23" s="678">
        <v>319250</v>
      </c>
      <c r="R23" s="113">
        <v>0</v>
      </c>
      <c r="S23" s="70"/>
      <c r="T23" s="100"/>
      <c r="Z23" s="347"/>
    </row>
    <row r="24" spans="1:32" ht="15.75" hidden="1" customHeight="1" thickBot="1" x14ac:dyDescent="0.3">
      <c r="A24" s="786"/>
      <c r="B24" s="837"/>
      <c r="C24" s="69" t="s">
        <v>326</v>
      </c>
      <c r="D24" s="31"/>
      <c r="E24" s="31"/>
      <c r="F24" s="31"/>
      <c r="G24" s="31"/>
      <c r="H24" s="87"/>
      <c r="I24" s="87"/>
      <c r="J24" s="31"/>
      <c r="K24" s="31"/>
      <c r="L24" s="31"/>
      <c r="M24" s="30"/>
      <c r="N24" s="31"/>
      <c r="O24" s="31"/>
      <c r="P24" s="31"/>
      <c r="Q24" s="70"/>
      <c r="R24" s="113">
        <v>0</v>
      </c>
      <c r="S24" s="70"/>
      <c r="T24" s="100"/>
      <c r="Z24" s="347"/>
    </row>
    <row r="25" spans="1:32" ht="15.75" hidden="1" customHeight="1" thickBot="1" x14ac:dyDescent="0.3">
      <c r="A25" s="786"/>
      <c r="B25" s="837"/>
      <c r="C25" s="69" t="s">
        <v>345</v>
      </c>
      <c r="D25" s="31"/>
      <c r="E25" s="31"/>
      <c r="F25" s="31"/>
      <c r="G25" s="31"/>
      <c r="H25" s="87"/>
      <c r="I25" s="87"/>
      <c r="J25" s="31"/>
      <c r="K25" s="31"/>
      <c r="L25" s="31"/>
      <c r="M25" s="30">
        <v>1500</v>
      </c>
      <c r="N25" s="31"/>
      <c r="O25" s="31"/>
      <c r="P25" s="31"/>
      <c r="Q25" s="70"/>
      <c r="R25" s="152">
        <v>0</v>
      </c>
      <c r="S25" s="70"/>
      <c r="T25" s="100"/>
      <c r="Z25" s="347"/>
    </row>
    <row r="26" spans="1:32" ht="15.75" hidden="1" customHeight="1" thickBot="1" x14ac:dyDescent="0.3">
      <c r="A26" s="786"/>
      <c r="B26" s="837"/>
      <c r="C26" s="69" t="s">
        <v>163</v>
      </c>
      <c r="D26" s="31"/>
      <c r="E26" s="31"/>
      <c r="F26" s="31"/>
      <c r="G26" s="31"/>
      <c r="H26" s="87"/>
      <c r="I26" s="87"/>
      <c r="J26" s="31"/>
      <c r="K26" s="31"/>
      <c r="L26" s="31"/>
      <c r="M26" s="30"/>
      <c r="N26" s="31"/>
      <c r="O26" s="31"/>
      <c r="P26" s="31"/>
      <c r="Q26" s="70"/>
      <c r="R26" s="152">
        <v>0</v>
      </c>
      <c r="S26" s="84"/>
      <c r="T26" s="99"/>
      <c r="Z26" s="347"/>
    </row>
    <row r="27" spans="1:32" ht="15.75" hidden="1" customHeight="1" thickBot="1" x14ac:dyDescent="0.3">
      <c r="A27" s="786"/>
      <c r="B27" s="837"/>
      <c r="C27" s="69" t="s">
        <v>346</v>
      </c>
      <c r="D27" s="31"/>
      <c r="E27" s="31"/>
      <c r="F27" s="31"/>
      <c r="G27" s="31"/>
      <c r="H27" s="87"/>
      <c r="I27" s="87"/>
      <c r="J27" s="31"/>
      <c r="K27" s="31"/>
      <c r="L27" s="31"/>
      <c r="M27" s="30"/>
      <c r="N27" s="31"/>
      <c r="O27" s="31"/>
      <c r="P27" s="31"/>
      <c r="Q27" s="70"/>
      <c r="R27" s="152">
        <v>0</v>
      </c>
      <c r="S27" s="84"/>
      <c r="T27" s="99"/>
      <c r="Z27" s="347"/>
    </row>
    <row r="28" spans="1:32" ht="15.75" hidden="1" customHeight="1" thickBot="1" x14ac:dyDescent="0.3">
      <c r="A28" s="786"/>
      <c r="B28" s="837"/>
      <c r="C28" s="69" t="s">
        <v>326</v>
      </c>
      <c r="D28" s="31"/>
      <c r="E28" s="31"/>
      <c r="F28" s="31"/>
      <c r="G28" s="31"/>
      <c r="H28" s="87"/>
      <c r="I28" s="87"/>
      <c r="J28" s="31"/>
      <c r="K28" s="31"/>
      <c r="L28" s="31"/>
      <c r="M28" s="30"/>
      <c r="N28" s="31"/>
      <c r="O28" s="31"/>
      <c r="P28" s="31"/>
      <c r="Q28" s="70"/>
      <c r="R28" s="152">
        <v>0</v>
      </c>
      <c r="S28" s="84"/>
      <c r="T28" s="99"/>
      <c r="Z28" s="347"/>
    </row>
    <row r="29" spans="1:32" ht="15.75" hidden="1" customHeight="1" thickBot="1" x14ac:dyDescent="0.3">
      <c r="A29" s="787"/>
      <c r="B29" s="838"/>
      <c r="C29" s="197" t="s">
        <v>306</v>
      </c>
      <c r="D29" s="110"/>
      <c r="E29" s="110"/>
      <c r="F29" s="110"/>
      <c r="G29" s="110"/>
      <c r="H29" s="108"/>
      <c r="I29" s="108"/>
      <c r="J29" s="110"/>
      <c r="K29" s="110">
        <v>748471</v>
      </c>
      <c r="L29" s="110"/>
      <c r="M29" s="109">
        <v>11520</v>
      </c>
      <c r="N29" s="110"/>
      <c r="O29" s="110"/>
      <c r="P29" s="110"/>
      <c r="Q29" s="84"/>
      <c r="R29" s="113">
        <v>0</v>
      </c>
      <c r="S29" s="84"/>
      <c r="T29" s="99"/>
      <c r="Z29" s="347"/>
    </row>
    <row r="30" spans="1:32" ht="15.75" thickBot="1" x14ac:dyDescent="0.3">
      <c r="A30" s="406" t="s">
        <v>164</v>
      </c>
      <c r="B30" s="734" t="s">
        <v>347</v>
      </c>
      <c r="C30" s="735"/>
      <c r="D30" s="203">
        <v>154053</v>
      </c>
      <c r="E30" s="203">
        <v>194317</v>
      </c>
      <c r="F30" s="203">
        <v>340238</v>
      </c>
      <c r="G30" s="203">
        <v>484191</v>
      </c>
      <c r="H30" s="203">
        <v>181309</v>
      </c>
      <c r="I30" s="387">
        <v>33695</v>
      </c>
      <c r="J30" s="203">
        <v>79908</v>
      </c>
      <c r="K30" s="103">
        <f>SUM(K31:K50)</f>
        <v>0</v>
      </c>
      <c r="L30" s="103">
        <f>SUM(L31:L50)</f>
        <v>75693</v>
      </c>
      <c r="M30" s="104">
        <f>SUM(M31:M46)</f>
        <v>107849.53999999998</v>
      </c>
      <c r="N30" s="103">
        <v>206988.84</v>
      </c>
      <c r="O30" s="103">
        <v>350387.76999999996</v>
      </c>
      <c r="P30" s="103">
        <v>411459</v>
      </c>
      <c r="Q30" s="103">
        <v>221800</v>
      </c>
      <c r="R30" s="104">
        <v>0.63301296161107456</v>
      </c>
      <c r="S30" s="103">
        <v>0</v>
      </c>
      <c r="T30" s="106">
        <v>0</v>
      </c>
      <c r="Z30" s="347"/>
    </row>
    <row r="31" spans="1:32" ht="15" hidden="1" customHeight="1" x14ac:dyDescent="0.25">
      <c r="A31" s="403"/>
      <c r="B31" s="407"/>
      <c r="C31" s="69" t="s">
        <v>348</v>
      </c>
      <c r="D31" s="31"/>
      <c r="E31" s="31"/>
      <c r="F31" s="31"/>
      <c r="G31" s="31"/>
      <c r="H31" s="87"/>
      <c r="I31" s="408"/>
      <c r="J31" s="409"/>
      <c r="K31" s="31"/>
      <c r="L31" s="55">
        <v>23757.119999999999</v>
      </c>
      <c r="M31" s="54"/>
      <c r="N31" s="55"/>
      <c r="O31" s="55"/>
      <c r="P31" s="55"/>
      <c r="Q31" s="84"/>
      <c r="R31" s="113">
        <v>0</v>
      </c>
      <c r="S31" s="84"/>
      <c r="T31" s="99"/>
      <c r="Z31" s="347"/>
    </row>
    <row r="32" spans="1:32" ht="15" hidden="1" customHeight="1" x14ac:dyDescent="0.25">
      <c r="A32" s="403"/>
      <c r="B32" s="407"/>
      <c r="C32" s="69" t="s">
        <v>349</v>
      </c>
      <c r="D32" s="31"/>
      <c r="E32" s="31"/>
      <c r="F32" s="31"/>
      <c r="G32" s="31"/>
      <c r="H32" s="87"/>
      <c r="I32" s="408"/>
      <c r="J32" s="409"/>
      <c r="K32" s="31"/>
      <c r="L32" s="55"/>
      <c r="M32" s="54"/>
      <c r="N32" s="55"/>
      <c r="O32" s="55"/>
      <c r="P32" s="55"/>
      <c r="Q32" s="84"/>
      <c r="R32" s="113">
        <v>0</v>
      </c>
      <c r="S32" s="84"/>
      <c r="T32" s="99"/>
      <c r="W32" s="347">
        <f>Q39+Q40+Q48+Q49+Q50</f>
        <v>153800</v>
      </c>
      <c r="Z32" s="347"/>
    </row>
    <row r="33" spans="1:26" ht="15" hidden="1" customHeight="1" x14ac:dyDescent="0.25">
      <c r="A33" s="403"/>
      <c r="B33" s="407"/>
      <c r="C33" s="69" t="s">
        <v>350</v>
      </c>
      <c r="D33" s="31"/>
      <c r="E33" s="31"/>
      <c r="F33" s="31"/>
      <c r="G33" s="31"/>
      <c r="H33" s="87"/>
      <c r="I33" s="408"/>
      <c r="J33" s="409"/>
      <c r="K33" s="31"/>
      <c r="L33" s="55"/>
      <c r="M33" s="54"/>
      <c r="N33" s="55"/>
      <c r="O33" s="55"/>
      <c r="P33" s="55"/>
      <c r="Q33" s="84"/>
      <c r="R33" s="113">
        <v>0</v>
      </c>
      <c r="S33" s="84"/>
      <c r="T33" s="99"/>
      <c r="V33" s="171"/>
      <c r="Z33" s="347"/>
    </row>
    <row r="34" spans="1:26" ht="15" hidden="1" customHeight="1" x14ac:dyDescent="0.25">
      <c r="A34" s="403"/>
      <c r="B34" s="407"/>
      <c r="C34" s="69" t="s">
        <v>351</v>
      </c>
      <c r="D34" s="31"/>
      <c r="E34" s="31"/>
      <c r="F34" s="31"/>
      <c r="G34" s="31"/>
      <c r="H34" s="87"/>
      <c r="I34" s="408"/>
      <c r="J34" s="409"/>
      <c r="K34" s="31"/>
      <c r="L34" s="55"/>
      <c r="M34" s="54"/>
      <c r="N34" s="55"/>
      <c r="O34" s="55"/>
      <c r="P34" s="55"/>
      <c r="Q34" s="84"/>
      <c r="R34" s="113">
        <v>0</v>
      </c>
      <c r="S34" s="84"/>
      <c r="T34" s="99"/>
      <c r="Z34" s="347"/>
    </row>
    <row r="35" spans="1:26" ht="15" hidden="1" customHeight="1" x14ac:dyDescent="0.25">
      <c r="A35" s="403"/>
      <c r="B35" s="407"/>
      <c r="C35" s="69" t="s">
        <v>352</v>
      </c>
      <c r="D35" s="31"/>
      <c r="E35" s="31"/>
      <c r="F35" s="31"/>
      <c r="G35" s="31"/>
      <c r="H35" s="87"/>
      <c r="I35" s="408"/>
      <c r="J35" s="409"/>
      <c r="K35" s="31"/>
      <c r="L35" s="55"/>
      <c r="M35" s="54"/>
      <c r="N35" s="55"/>
      <c r="O35" s="55"/>
      <c r="P35" s="55"/>
      <c r="Q35" s="84"/>
      <c r="R35" s="113">
        <v>0</v>
      </c>
      <c r="S35" s="84"/>
      <c r="T35" s="99"/>
      <c r="V35" s="171"/>
      <c r="Z35" s="347"/>
    </row>
    <row r="36" spans="1:26" ht="15" hidden="1" customHeight="1" x14ac:dyDescent="0.25">
      <c r="A36" s="403"/>
      <c r="B36" s="407"/>
      <c r="C36" s="69" t="s">
        <v>116</v>
      </c>
      <c r="D36" s="31"/>
      <c r="E36" s="31"/>
      <c r="F36" s="31"/>
      <c r="G36" s="31"/>
      <c r="H36" s="87"/>
      <c r="I36" s="408"/>
      <c r="J36" s="409"/>
      <c r="K36" s="31"/>
      <c r="L36" s="55"/>
      <c r="M36" s="54"/>
      <c r="N36" s="55"/>
      <c r="O36" s="55"/>
      <c r="P36" s="55"/>
      <c r="Q36" s="84"/>
      <c r="R36" s="113">
        <v>0</v>
      </c>
      <c r="S36" s="84"/>
      <c r="T36" s="99"/>
      <c r="Z36" s="347"/>
    </row>
    <row r="37" spans="1:26" x14ac:dyDescent="0.25">
      <c r="A37" s="403"/>
      <c r="B37" s="407"/>
      <c r="C37" s="69" t="s">
        <v>353</v>
      </c>
      <c r="D37" s="31"/>
      <c r="E37" s="31"/>
      <c r="F37" s="31"/>
      <c r="G37" s="31"/>
      <c r="H37" s="87"/>
      <c r="I37" s="408"/>
      <c r="J37" s="409"/>
      <c r="K37" s="31"/>
      <c r="L37" s="55"/>
      <c r="M37" s="54"/>
      <c r="N37" s="55"/>
      <c r="O37" s="55"/>
      <c r="P37" s="55"/>
      <c r="Q37" s="84">
        <v>68000</v>
      </c>
      <c r="R37" s="113">
        <v>0</v>
      </c>
      <c r="S37" s="84"/>
      <c r="T37" s="99"/>
      <c r="Z37" s="347"/>
    </row>
    <row r="38" spans="1:26" ht="15" hidden="1" customHeight="1" x14ac:dyDescent="0.25">
      <c r="A38" s="403"/>
      <c r="B38" s="407"/>
      <c r="C38" s="69" t="s">
        <v>354</v>
      </c>
      <c r="D38" s="31"/>
      <c r="E38" s="31"/>
      <c r="F38" s="31"/>
      <c r="G38" s="31"/>
      <c r="H38" s="87"/>
      <c r="I38" s="408"/>
      <c r="J38" s="409"/>
      <c r="K38" s="31"/>
      <c r="L38" s="55"/>
      <c r="M38" s="54"/>
      <c r="N38" s="55"/>
      <c r="O38" s="55"/>
      <c r="P38" s="55"/>
      <c r="Q38" s="84"/>
      <c r="R38" s="113">
        <v>0</v>
      </c>
      <c r="S38" s="84"/>
      <c r="T38" s="99"/>
      <c r="Z38" s="347"/>
    </row>
    <row r="39" spans="1:26" ht="15" hidden="1" customHeight="1" x14ac:dyDescent="0.25">
      <c r="A39" s="403"/>
      <c r="B39" s="407"/>
      <c r="C39" s="69" t="s">
        <v>355</v>
      </c>
      <c r="D39" s="31"/>
      <c r="E39" s="31"/>
      <c r="F39" s="31"/>
      <c r="G39" s="31"/>
      <c r="H39" s="87"/>
      <c r="I39" s="408"/>
      <c r="J39" s="409"/>
      <c r="K39" s="31"/>
      <c r="L39" s="55"/>
      <c r="M39" s="54"/>
      <c r="N39" s="55"/>
      <c r="O39" s="55"/>
      <c r="P39" s="55"/>
      <c r="Q39" s="84"/>
      <c r="R39" s="113">
        <v>0</v>
      </c>
      <c r="S39" s="84"/>
      <c r="T39" s="99"/>
      <c r="W39" s="347">
        <f>Q32+Q40+Q48+Q49+Q50</f>
        <v>153800</v>
      </c>
      <c r="Z39" s="347"/>
    </row>
    <row r="40" spans="1:26" ht="15" hidden="1" customHeight="1" x14ac:dyDescent="0.25">
      <c r="A40" s="403"/>
      <c r="B40" s="407"/>
      <c r="C40" s="69" t="s">
        <v>356</v>
      </c>
      <c r="D40" s="31"/>
      <c r="E40" s="31"/>
      <c r="F40" s="31"/>
      <c r="G40" s="31"/>
      <c r="H40" s="87"/>
      <c r="I40" s="408"/>
      <c r="J40" s="409"/>
      <c r="K40" s="31"/>
      <c r="L40" s="55">
        <v>29104.44</v>
      </c>
      <c r="M40" s="54"/>
      <c r="N40" s="55"/>
      <c r="O40" s="55"/>
      <c r="P40" s="55"/>
      <c r="Q40" s="84"/>
      <c r="R40" s="113">
        <v>0</v>
      </c>
      <c r="S40" s="84"/>
      <c r="T40" s="99"/>
      <c r="Z40" s="347"/>
    </row>
    <row r="41" spans="1:26" ht="15" hidden="1" customHeight="1" x14ac:dyDescent="0.25">
      <c r="A41" s="403"/>
      <c r="B41" s="407"/>
      <c r="C41" s="69" t="s">
        <v>357</v>
      </c>
      <c r="D41" s="31"/>
      <c r="E41" s="31"/>
      <c r="F41" s="31"/>
      <c r="G41" s="31"/>
      <c r="H41" s="87"/>
      <c r="I41" s="408"/>
      <c r="J41" s="409"/>
      <c r="K41" s="31"/>
      <c r="L41" s="55"/>
      <c r="M41" s="54">
        <v>35969.53</v>
      </c>
      <c r="N41" s="55"/>
      <c r="O41" s="55"/>
      <c r="P41" s="55"/>
      <c r="Q41" s="84"/>
      <c r="R41" s="113">
        <v>0</v>
      </c>
      <c r="S41" s="84"/>
      <c r="T41" s="99"/>
      <c r="Z41" s="347"/>
    </row>
    <row r="42" spans="1:26" ht="15" hidden="1" customHeight="1" x14ac:dyDescent="0.25">
      <c r="A42" s="403"/>
      <c r="B42" s="407"/>
      <c r="C42" s="69" t="s">
        <v>358</v>
      </c>
      <c r="D42" s="58"/>
      <c r="E42" s="58"/>
      <c r="F42" s="58"/>
      <c r="G42" s="58"/>
      <c r="H42" s="101"/>
      <c r="I42" s="410"/>
      <c r="J42" s="411"/>
      <c r="K42" s="58"/>
      <c r="L42" s="58"/>
      <c r="M42" s="54">
        <v>2200</v>
      </c>
      <c r="N42" s="55"/>
      <c r="O42" s="55"/>
      <c r="P42" s="55"/>
      <c r="Q42" s="84"/>
      <c r="R42" s="113">
        <v>0</v>
      </c>
      <c r="S42" s="84"/>
      <c r="T42" s="99"/>
      <c r="Z42" s="347"/>
    </row>
    <row r="43" spans="1:26" ht="15" hidden="1" customHeight="1" x14ac:dyDescent="0.25">
      <c r="A43" s="403"/>
      <c r="B43" s="407"/>
      <c r="C43" s="69" t="s">
        <v>359</v>
      </c>
      <c r="D43" s="58"/>
      <c r="E43" s="58"/>
      <c r="F43" s="58"/>
      <c r="G43" s="58"/>
      <c r="H43" s="101"/>
      <c r="I43" s="410"/>
      <c r="J43" s="411"/>
      <c r="K43" s="58"/>
      <c r="L43" s="58"/>
      <c r="M43" s="54">
        <v>28928.71</v>
      </c>
      <c r="N43" s="55"/>
      <c r="O43" s="55"/>
      <c r="P43" s="55"/>
      <c r="Q43" s="84"/>
      <c r="R43" s="113">
        <v>0</v>
      </c>
      <c r="S43" s="84"/>
      <c r="T43" s="99"/>
      <c r="Z43" s="347"/>
    </row>
    <row r="44" spans="1:26" ht="15" hidden="1" customHeight="1" x14ac:dyDescent="0.25">
      <c r="A44" s="403"/>
      <c r="B44" s="407"/>
      <c r="C44" s="69" t="s">
        <v>360</v>
      </c>
      <c r="D44" s="58"/>
      <c r="E44" s="58"/>
      <c r="F44" s="58"/>
      <c r="G44" s="58"/>
      <c r="H44" s="101"/>
      <c r="I44" s="410"/>
      <c r="J44" s="411"/>
      <c r="K44" s="58"/>
      <c r="L44" s="58"/>
      <c r="M44" s="30">
        <v>19756.98</v>
      </c>
      <c r="N44" s="55"/>
      <c r="O44" s="55"/>
      <c r="P44" s="55"/>
      <c r="Q44" s="84"/>
      <c r="R44" s="113">
        <v>0</v>
      </c>
      <c r="S44" s="84"/>
      <c r="T44" s="99"/>
      <c r="Z44" s="347"/>
    </row>
    <row r="45" spans="1:26" ht="15" hidden="1" customHeight="1" x14ac:dyDescent="0.25">
      <c r="A45" s="403"/>
      <c r="B45" s="407"/>
      <c r="C45" s="69" t="s">
        <v>361</v>
      </c>
      <c r="D45" s="58"/>
      <c r="E45" s="58"/>
      <c r="F45" s="58"/>
      <c r="G45" s="58"/>
      <c r="H45" s="101"/>
      <c r="I45" s="410"/>
      <c r="J45" s="411"/>
      <c r="K45" s="58"/>
      <c r="L45" s="58"/>
      <c r="M45" s="30">
        <v>20994.32</v>
      </c>
      <c r="N45" s="55"/>
      <c r="O45" s="55"/>
      <c r="P45" s="55"/>
      <c r="Q45" s="84"/>
      <c r="R45" s="113">
        <v>0</v>
      </c>
      <c r="S45" s="84"/>
      <c r="T45" s="99"/>
      <c r="Z45" s="347"/>
    </row>
    <row r="46" spans="1:26" ht="15" hidden="1" customHeight="1" x14ac:dyDescent="0.25">
      <c r="A46" s="403"/>
      <c r="B46" s="407"/>
      <c r="C46" s="69" t="s">
        <v>362</v>
      </c>
      <c r="D46" s="58"/>
      <c r="E46" s="58"/>
      <c r="F46" s="58"/>
      <c r="G46" s="58"/>
      <c r="H46" s="101"/>
      <c r="I46" s="410"/>
      <c r="J46" s="411"/>
      <c r="K46" s="58"/>
      <c r="L46" s="58">
        <v>22831.440000000002</v>
      </c>
      <c r="M46" s="31">
        <v>0</v>
      </c>
      <c r="N46" s="55"/>
      <c r="O46" s="55"/>
      <c r="P46" s="55"/>
      <c r="Q46" s="84"/>
      <c r="R46" s="113">
        <v>0</v>
      </c>
      <c r="S46" s="84"/>
      <c r="T46" s="99"/>
      <c r="Z46" s="347"/>
    </row>
    <row r="47" spans="1:26" ht="15" hidden="1" customHeight="1" x14ac:dyDescent="0.25">
      <c r="A47" s="403"/>
      <c r="B47" s="407"/>
      <c r="C47" s="69" t="s">
        <v>363</v>
      </c>
      <c r="D47" s="58"/>
      <c r="E47" s="58"/>
      <c r="F47" s="58"/>
      <c r="G47" s="58"/>
      <c r="H47" s="101"/>
      <c r="I47" s="410"/>
      <c r="J47" s="411"/>
      <c r="K47" s="58"/>
      <c r="L47" s="58"/>
      <c r="M47" s="31"/>
      <c r="N47" s="55"/>
      <c r="O47" s="55"/>
      <c r="P47" s="55"/>
      <c r="Q47" s="84"/>
      <c r="R47" s="113">
        <v>0</v>
      </c>
      <c r="S47" s="84"/>
      <c r="T47" s="99"/>
      <c r="Z47" s="347"/>
    </row>
    <row r="48" spans="1:26" ht="15" hidden="1" customHeight="1" x14ac:dyDescent="0.25">
      <c r="A48" s="403"/>
      <c r="B48" s="407"/>
      <c r="C48" s="69" t="s">
        <v>364</v>
      </c>
      <c r="D48" s="58"/>
      <c r="E48" s="58"/>
      <c r="F48" s="58"/>
      <c r="G48" s="58"/>
      <c r="H48" s="101"/>
      <c r="I48" s="410"/>
      <c r="J48" s="411"/>
      <c r="K48" s="58"/>
      <c r="L48" s="58"/>
      <c r="M48" s="58"/>
      <c r="N48" s="31"/>
      <c r="O48" s="70"/>
      <c r="P48" s="84"/>
      <c r="Q48" s="84"/>
      <c r="R48" s="113">
        <v>0</v>
      </c>
      <c r="S48" s="84"/>
      <c r="T48" s="99"/>
      <c r="Z48" s="347"/>
    </row>
    <row r="49" spans="1:26" x14ac:dyDescent="0.25">
      <c r="A49" s="403"/>
      <c r="B49" s="407"/>
      <c r="C49" s="69" t="s">
        <v>365</v>
      </c>
      <c r="D49" s="58"/>
      <c r="E49" s="58"/>
      <c r="F49" s="58"/>
      <c r="G49" s="58"/>
      <c r="H49" s="101"/>
      <c r="I49" s="410"/>
      <c r="J49" s="411"/>
      <c r="K49" s="58"/>
      <c r="L49" s="58"/>
      <c r="M49" s="58"/>
      <c r="N49" s="31"/>
      <c r="O49" s="70"/>
      <c r="P49" s="84"/>
      <c r="Q49" s="84">
        <v>94000</v>
      </c>
      <c r="R49" s="113">
        <v>0</v>
      </c>
      <c r="S49" s="84"/>
      <c r="T49" s="99"/>
      <c r="Z49" s="347"/>
    </row>
    <row r="50" spans="1:26" ht="15.75" thickBot="1" x14ac:dyDescent="0.3">
      <c r="A50" s="403"/>
      <c r="B50" s="407"/>
      <c r="C50" s="69" t="s">
        <v>455</v>
      </c>
      <c r="D50" s="58"/>
      <c r="E50" s="58"/>
      <c r="F50" s="58"/>
      <c r="G50" s="58"/>
      <c r="H50" s="101"/>
      <c r="I50" s="410"/>
      <c r="J50" s="411"/>
      <c r="K50" s="58"/>
      <c r="L50" s="58"/>
      <c r="M50" s="38"/>
      <c r="N50" s="38"/>
      <c r="O50" s="91"/>
      <c r="P50" s="210"/>
      <c r="Q50" s="84">
        <v>59800</v>
      </c>
      <c r="R50" s="113">
        <v>0</v>
      </c>
      <c r="S50" s="84"/>
      <c r="T50" s="99"/>
      <c r="Z50" s="347"/>
    </row>
    <row r="51" spans="1:26" ht="15.75" thickBot="1" x14ac:dyDescent="0.3">
      <c r="A51" s="412" t="s">
        <v>185</v>
      </c>
      <c r="B51" s="734" t="s">
        <v>366</v>
      </c>
      <c r="C51" s="735"/>
      <c r="D51" s="413">
        <v>80894</v>
      </c>
      <c r="E51" s="203">
        <v>8298</v>
      </c>
      <c r="F51" s="203">
        <v>71666</v>
      </c>
      <c r="G51" s="203">
        <v>1330064</v>
      </c>
      <c r="H51" s="203">
        <v>2147096</v>
      </c>
      <c r="I51" s="387">
        <v>8121</v>
      </c>
      <c r="J51" s="203">
        <v>93729</v>
      </c>
      <c r="K51" s="103">
        <f t="shared" ref="K51:M51" si="0">SUM(K52:K57)</f>
        <v>28919</v>
      </c>
      <c r="L51" s="103">
        <f t="shared" si="0"/>
        <v>0</v>
      </c>
      <c r="M51" s="104">
        <f t="shared" si="0"/>
        <v>69453.41</v>
      </c>
      <c r="N51" s="103">
        <v>5501</v>
      </c>
      <c r="O51" s="103">
        <v>396374.4</v>
      </c>
      <c r="P51" s="103">
        <v>252351</v>
      </c>
      <c r="Q51" s="103">
        <v>0</v>
      </c>
      <c r="R51" s="104">
        <v>0</v>
      </c>
      <c r="S51" s="103">
        <v>0</v>
      </c>
      <c r="T51" s="106">
        <v>0</v>
      </c>
      <c r="Z51" s="347"/>
    </row>
    <row r="52" spans="1:26" ht="15.75" thickBot="1" x14ac:dyDescent="0.3">
      <c r="A52" s="414"/>
      <c r="B52" s="415"/>
      <c r="C52" s="67"/>
      <c r="D52" s="24"/>
      <c r="E52" s="24"/>
      <c r="F52" s="24"/>
      <c r="G52" s="24"/>
      <c r="H52" s="82"/>
      <c r="I52" s="416"/>
      <c r="J52" s="417"/>
      <c r="K52" s="24">
        <v>28919</v>
      </c>
      <c r="L52" s="55"/>
      <c r="M52" s="54"/>
      <c r="N52" s="55"/>
      <c r="O52" s="55"/>
      <c r="P52" s="55"/>
      <c r="Q52" s="84"/>
      <c r="R52" s="113">
        <v>0</v>
      </c>
      <c r="S52" s="84"/>
      <c r="T52" s="99"/>
      <c r="Z52" s="347"/>
    </row>
    <row r="53" spans="1:26" ht="15.75" hidden="1" customHeight="1" thickBot="1" x14ac:dyDescent="0.3">
      <c r="A53" s="403"/>
      <c r="B53" s="407"/>
      <c r="C53" s="112" t="s">
        <v>319</v>
      </c>
      <c r="D53" s="55"/>
      <c r="E53" s="55"/>
      <c r="F53" s="55"/>
      <c r="G53" s="55"/>
      <c r="H53" s="83"/>
      <c r="I53" s="418"/>
      <c r="J53" s="419"/>
      <c r="K53" s="55"/>
      <c r="L53" s="55"/>
      <c r="M53" s="54">
        <v>69453.41</v>
      </c>
      <c r="N53" s="55"/>
      <c r="O53" s="55"/>
      <c r="P53" s="55"/>
      <c r="Q53" s="84"/>
      <c r="R53" s="113">
        <v>0</v>
      </c>
      <c r="S53" s="84"/>
      <c r="T53" s="99"/>
      <c r="Z53" s="347"/>
    </row>
    <row r="54" spans="1:26" ht="15.75" hidden="1" customHeight="1" thickBot="1" x14ac:dyDescent="0.3">
      <c r="A54" s="403"/>
      <c r="B54" s="407"/>
      <c r="C54" s="69" t="s">
        <v>103</v>
      </c>
      <c r="D54" s="55"/>
      <c r="E54" s="55"/>
      <c r="F54" s="55"/>
      <c r="G54" s="55"/>
      <c r="H54" s="83"/>
      <c r="I54" s="418"/>
      <c r="J54" s="419"/>
      <c r="K54" s="55"/>
      <c r="L54" s="55"/>
      <c r="M54" s="55"/>
      <c r="N54" s="55"/>
      <c r="O54" s="55"/>
      <c r="P54" s="55"/>
      <c r="Q54" s="84"/>
      <c r="R54" s="113">
        <v>0</v>
      </c>
      <c r="S54" s="84"/>
      <c r="T54" s="99"/>
      <c r="V54" t="s">
        <v>367</v>
      </c>
      <c r="Z54" s="347"/>
    </row>
    <row r="55" spans="1:26" ht="15.75" hidden="1" customHeight="1" thickBot="1" x14ac:dyDescent="0.3">
      <c r="A55" s="403"/>
      <c r="B55" s="407"/>
      <c r="C55" s="69" t="s">
        <v>325</v>
      </c>
      <c r="D55" s="31"/>
      <c r="E55" s="31"/>
      <c r="F55" s="31"/>
      <c r="G55" s="31"/>
      <c r="H55" s="87"/>
      <c r="I55" s="408"/>
      <c r="J55" s="409"/>
      <c r="K55" s="31"/>
      <c r="L55" s="31"/>
      <c r="M55" s="31"/>
      <c r="N55" s="31"/>
      <c r="O55" s="31"/>
      <c r="P55" s="31"/>
      <c r="Q55" s="70"/>
      <c r="R55" s="152">
        <v>0</v>
      </c>
      <c r="S55" s="70"/>
      <c r="T55" s="100"/>
      <c r="Z55" s="347"/>
    </row>
    <row r="56" spans="1:26" ht="15.75" hidden="1" customHeight="1" thickBot="1" x14ac:dyDescent="0.3">
      <c r="A56" s="403"/>
      <c r="B56" s="407"/>
      <c r="C56" s="69" t="s">
        <v>368</v>
      </c>
      <c r="D56" s="31"/>
      <c r="E56" s="31"/>
      <c r="F56" s="31"/>
      <c r="G56" s="31"/>
      <c r="H56" s="87"/>
      <c r="I56" s="408"/>
      <c r="J56" s="409"/>
      <c r="K56" s="31"/>
      <c r="L56" s="31"/>
      <c r="M56" s="31"/>
      <c r="N56" s="31"/>
      <c r="O56" s="31"/>
      <c r="P56" s="31"/>
      <c r="Q56" s="70"/>
      <c r="R56" s="152">
        <v>0</v>
      </c>
      <c r="S56" s="70"/>
      <c r="T56" s="100"/>
      <c r="Z56" s="347"/>
    </row>
    <row r="57" spans="1:26" ht="15.75" hidden="1" customHeight="1" thickBot="1" x14ac:dyDescent="0.3">
      <c r="A57" s="420"/>
      <c r="B57" s="421"/>
      <c r="C57" s="112" t="s">
        <v>369</v>
      </c>
      <c r="D57" s="110"/>
      <c r="E57" s="110"/>
      <c r="F57" s="110"/>
      <c r="G57" s="110"/>
      <c r="H57" s="108"/>
      <c r="I57" s="422"/>
      <c r="J57" s="423"/>
      <c r="K57" s="118"/>
      <c r="L57" s="110"/>
      <c r="M57" s="110"/>
      <c r="N57" s="110"/>
      <c r="O57" s="110"/>
      <c r="P57" s="110"/>
      <c r="Q57" s="210"/>
      <c r="R57" s="281">
        <v>0</v>
      </c>
      <c r="S57" s="210"/>
      <c r="T57" s="111"/>
      <c r="Z57" s="347"/>
    </row>
    <row r="58" spans="1:26" ht="15.75" hidden="1" customHeight="1" thickBot="1" x14ac:dyDescent="0.3">
      <c r="A58" s="424" t="s">
        <v>198</v>
      </c>
      <c r="B58" s="842" t="s">
        <v>370</v>
      </c>
      <c r="C58" s="842"/>
      <c r="D58" s="425"/>
      <c r="E58" s="425"/>
      <c r="F58" s="425"/>
      <c r="G58" s="425"/>
      <c r="H58" s="426">
        <v>182399</v>
      </c>
      <c r="I58" s="426"/>
      <c r="J58" s="427"/>
      <c r="K58" s="105"/>
      <c r="L58" s="105"/>
      <c r="M58" s="105"/>
      <c r="N58" s="105"/>
      <c r="O58" s="105"/>
      <c r="P58" s="105"/>
      <c r="Q58" s="103"/>
      <c r="R58" s="104">
        <v>0</v>
      </c>
      <c r="S58" s="103"/>
      <c r="T58" s="106"/>
      <c r="Z58" s="347"/>
    </row>
    <row r="59" spans="1:26" ht="15.75" hidden="1" customHeight="1" thickBot="1" x14ac:dyDescent="0.3">
      <c r="A59" s="403"/>
      <c r="B59" s="407"/>
      <c r="C59" s="108"/>
      <c r="D59" s="110"/>
      <c r="E59" s="110"/>
      <c r="F59" s="110"/>
      <c r="G59" s="110"/>
      <c r="H59" s="108"/>
      <c r="I59" s="422"/>
      <c r="J59" s="423"/>
      <c r="K59" s="110"/>
      <c r="L59" s="110"/>
      <c r="M59" s="110"/>
      <c r="N59" s="110"/>
      <c r="O59" s="110"/>
      <c r="P59" s="110"/>
      <c r="Q59" s="210"/>
      <c r="R59" s="281">
        <v>0</v>
      </c>
      <c r="S59" s="210"/>
      <c r="T59" s="111"/>
      <c r="Z59" s="347"/>
    </row>
    <row r="60" spans="1:26" ht="15.75" thickBot="1" x14ac:dyDescent="0.3">
      <c r="A60" s="178" t="s">
        <v>200</v>
      </c>
      <c r="B60" s="734" t="s">
        <v>201</v>
      </c>
      <c r="C60" s="735"/>
      <c r="D60" s="179">
        <v>0</v>
      </c>
      <c r="E60" s="179">
        <v>0</v>
      </c>
      <c r="F60" s="179">
        <v>6639</v>
      </c>
      <c r="G60" s="179">
        <v>113606</v>
      </c>
      <c r="H60" s="179">
        <v>254005</v>
      </c>
      <c r="I60" s="246">
        <v>2699311</v>
      </c>
      <c r="J60" s="179">
        <v>3603230</v>
      </c>
      <c r="K60" s="103">
        <f>SUM(K67:K67)</f>
        <v>1781346</v>
      </c>
      <c r="L60" s="103">
        <f t="shared" ref="L60:M60" si="1">SUM(L61:L67)</f>
        <v>11891.04</v>
      </c>
      <c r="M60" s="104">
        <f t="shared" si="1"/>
        <v>1099.52</v>
      </c>
      <c r="N60" s="103">
        <v>9688.17</v>
      </c>
      <c r="O60" s="103">
        <v>125008.29000000001</v>
      </c>
      <c r="P60" s="103">
        <v>35349</v>
      </c>
      <c r="Q60" s="103">
        <v>0</v>
      </c>
      <c r="R60" s="104">
        <v>0</v>
      </c>
      <c r="S60" s="103">
        <v>0</v>
      </c>
      <c r="T60" s="106">
        <v>0</v>
      </c>
      <c r="Z60" s="347"/>
    </row>
    <row r="61" spans="1:26" ht="15.75" thickBot="1" x14ac:dyDescent="0.3">
      <c r="A61" s="790"/>
      <c r="B61" s="843"/>
      <c r="C61" s="428"/>
      <c r="D61" s="429"/>
      <c r="E61" s="429"/>
      <c r="F61" s="429"/>
      <c r="G61" s="429"/>
      <c r="H61" s="428"/>
      <c r="I61" s="430"/>
      <c r="J61" s="431"/>
      <c r="K61" s="283"/>
      <c r="L61" s="21">
        <v>11891.04</v>
      </c>
      <c r="M61" s="183">
        <v>1099.52</v>
      </c>
      <c r="N61" s="183"/>
      <c r="O61" s="183"/>
      <c r="P61" s="183"/>
      <c r="Q61" s="21"/>
      <c r="R61" s="183">
        <v>0</v>
      </c>
      <c r="S61" s="432"/>
      <c r="T61" s="433"/>
      <c r="Z61" s="347"/>
    </row>
    <row r="62" spans="1:26" ht="15.75" hidden="1" customHeight="1" thickBot="1" x14ac:dyDescent="0.3">
      <c r="A62" s="791"/>
      <c r="B62" s="844"/>
      <c r="C62" s="434" t="s">
        <v>371</v>
      </c>
      <c r="D62" s="435"/>
      <c r="E62" s="435"/>
      <c r="F62" s="435"/>
      <c r="G62" s="435"/>
      <c r="H62" s="434"/>
      <c r="I62" s="436"/>
      <c r="J62" s="437"/>
      <c r="K62" s="285"/>
      <c r="L62" s="136"/>
      <c r="M62" s="240"/>
      <c r="N62" s="240"/>
      <c r="O62" s="136"/>
      <c r="P62" s="136"/>
      <c r="Q62" s="136"/>
      <c r="R62" s="240">
        <v>0</v>
      </c>
      <c r="S62" s="438"/>
      <c r="T62" s="439"/>
    </row>
    <row r="63" spans="1:26" ht="15.75" hidden="1" customHeight="1" thickBot="1" x14ac:dyDescent="0.3">
      <c r="A63" s="791"/>
      <c r="B63" s="844"/>
      <c r="C63" s="434" t="s">
        <v>372</v>
      </c>
      <c r="D63" s="435"/>
      <c r="E63" s="435"/>
      <c r="F63" s="435"/>
      <c r="G63" s="435"/>
      <c r="H63" s="434"/>
      <c r="I63" s="436"/>
      <c r="J63" s="437"/>
      <c r="K63" s="285"/>
      <c r="L63" s="285"/>
      <c r="M63" s="440"/>
      <c r="N63" s="136"/>
      <c r="O63" s="440"/>
      <c r="P63" s="440"/>
      <c r="Q63" s="440"/>
      <c r="R63" s="441">
        <v>0</v>
      </c>
      <c r="S63" s="440"/>
      <c r="T63" s="442"/>
    </row>
    <row r="64" spans="1:26" ht="15.75" hidden="1" customHeight="1" thickBot="1" x14ac:dyDescent="0.3">
      <c r="A64" s="791"/>
      <c r="B64" s="844"/>
      <c r="C64" s="434" t="s">
        <v>373</v>
      </c>
      <c r="D64" s="435"/>
      <c r="E64" s="435"/>
      <c r="F64" s="435"/>
      <c r="G64" s="435"/>
      <c r="H64" s="434"/>
      <c r="I64" s="436"/>
      <c r="J64" s="437"/>
      <c r="K64" s="285"/>
      <c r="L64" s="285"/>
      <c r="M64" s="285"/>
      <c r="N64" s="438"/>
      <c r="O64" s="136"/>
      <c r="P64" s="136"/>
      <c r="Q64" s="136"/>
      <c r="R64" s="240">
        <v>0</v>
      </c>
      <c r="S64" s="438"/>
      <c r="T64" s="439"/>
    </row>
    <row r="65" spans="1:20" ht="15.75" hidden="1" customHeight="1" thickBot="1" x14ac:dyDescent="0.3">
      <c r="A65" s="791"/>
      <c r="B65" s="844"/>
      <c r="C65" s="443" t="s">
        <v>205</v>
      </c>
      <c r="D65" s="444"/>
      <c r="E65" s="444"/>
      <c r="F65" s="444"/>
      <c r="G65" s="444"/>
      <c r="H65" s="443"/>
      <c r="I65" s="445"/>
      <c r="J65" s="446"/>
      <c r="K65" s="447"/>
      <c r="L65" s="447"/>
      <c r="M65" s="447"/>
      <c r="N65" s="447"/>
      <c r="O65" s="447"/>
      <c r="P65" s="447"/>
      <c r="Q65" s="448"/>
      <c r="R65" s="187">
        <v>0</v>
      </c>
      <c r="S65" s="447"/>
      <c r="T65" s="449"/>
    </row>
    <row r="66" spans="1:20" ht="15.75" hidden="1" customHeight="1" thickBot="1" x14ac:dyDescent="0.3">
      <c r="A66" s="791"/>
      <c r="B66" s="844"/>
      <c r="C66" s="443" t="s">
        <v>206</v>
      </c>
      <c r="D66" s="444"/>
      <c r="E66" s="444"/>
      <c r="F66" s="444"/>
      <c r="G66" s="444"/>
      <c r="H66" s="443"/>
      <c r="I66" s="445"/>
      <c r="J66" s="446"/>
      <c r="K66" s="447"/>
      <c r="L66" s="447"/>
      <c r="M66" s="447"/>
      <c r="N66" s="447"/>
      <c r="O66" s="447"/>
      <c r="P66" s="447"/>
      <c r="Q66" s="448"/>
      <c r="R66" s="187">
        <v>0</v>
      </c>
      <c r="S66" s="447"/>
      <c r="T66" s="449"/>
    </row>
    <row r="67" spans="1:20" ht="15.75" hidden="1" customHeight="1" thickBot="1" x14ac:dyDescent="0.3">
      <c r="A67" s="792"/>
      <c r="B67" s="845"/>
      <c r="C67" s="71" t="s">
        <v>374</v>
      </c>
      <c r="D67" s="38"/>
      <c r="E67" s="38"/>
      <c r="F67" s="38"/>
      <c r="G67" s="38"/>
      <c r="H67" s="90"/>
      <c r="I67" s="450"/>
      <c r="J67" s="451"/>
      <c r="K67" s="38">
        <v>1781346</v>
      </c>
      <c r="L67" s="118"/>
      <c r="M67" s="118"/>
      <c r="N67" s="118"/>
      <c r="O67" s="118"/>
      <c r="P67" s="118"/>
      <c r="Q67" s="177"/>
      <c r="R67" s="319">
        <v>0</v>
      </c>
      <c r="S67" s="177"/>
      <c r="T67" s="452"/>
    </row>
    <row r="68" spans="1:20" ht="15.75" thickBot="1" x14ac:dyDescent="0.3">
      <c r="A68" s="406" t="s">
        <v>220</v>
      </c>
      <c r="B68" s="842" t="s">
        <v>221</v>
      </c>
      <c r="C68" s="842"/>
      <c r="D68" s="203">
        <v>38040</v>
      </c>
      <c r="E68" s="203">
        <v>144792</v>
      </c>
      <c r="F68" s="203">
        <v>36414</v>
      </c>
      <c r="G68" s="203">
        <v>3228</v>
      </c>
      <c r="H68" s="203">
        <v>15058</v>
      </c>
      <c r="I68" s="426"/>
      <c r="J68" s="427"/>
      <c r="K68" s="105">
        <f>SUM(K69:K71)</f>
        <v>5000</v>
      </c>
      <c r="L68" s="105">
        <f>SUM(L69:L71)</f>
        <v>35480.800000000003</v>
      </c>
      <c r="M68" s="247">
        <f>SUM(M69:M71)</f>
        <v>555131.6</v>
      </c>
      <c r="N68" s="105">
        <v>10197.6</v>
      </c>
      <c r="O68" s="105">
        <v>323.60000000000002</v>
      </c>
      <c r="P68" s="105">
        <v>20000</v>
      </c>
      <c r="Q68" s="103">
        <v>250000</v>
      </c>
      <c r="R68" s="104">
        <v>772.55871446229912</v>
      </c>
      <c r="S68" s="103"/>
      <c r="T68" s="106"/>
    </row>
    <row r="69" spans="1:20" ht="15" hidden="1" customHeight="1" x14ac:dyDescent="0.25">
      <c r="A69" s="790"/>
      <c r="B69" s="846"/>
      <c r="C69" s="67" t="s">
        <v>375</v>
      </c>
      <c r="D69" s="24"/>
      <c r="E69" s="24"/>
      <c r="F69" s="24"/>
      <c r="G69" s="24"/>
      <c r="H69" s="82"/>
      <c r="I69" s="416"/>
      <c r="J69" s="417"/>
      <c r="K69" s="453">
        <v>5000</v>
      </c>
      <c r="L69" s="453">
        <v>20503.12</v>
      </c>
      <c r="M69" s="454"/>
      <c r="N69" s="453"/>
      <c r="O69" s="453"/>
      <c r="P69" s="453"/>
      <c r="Q69" s="455"/>
      <c r="R69" s="456">
        <v>0</v>
      </c>
      <c r="S69" s="455"/>
      <c r="T69" s="457"/>
    </row>
    <row r="70" spans="1:20" ht="15" hidden="1" customHeight="1" x14ac:dyDescent="0.25">
      <c r="A70" s="791"/>
      <c r="B70" s="847"/>
      <c r="C70" s="112" t="s">
        <v>376</v>
      </c>
      <c r="D70" s="110"/>
      <c r="E70" s="110"/>
      <c r="F70" s="110"/>
      <c r="G70" s="110"/>
      <c r="H70" s="108"/>
      <c r="I70" s="422"/>
      <c r="J70" s="423"/>
      <c r="K70" s="458"/>
      <c r="L70" s="459"/>
      <c r="M70" s="460">
        <v>555131.6</v>
      </c>
      <c r="N70" s="459"/>
      <c r="O70" s="459"/>
      <c r="P70" s="459"/>
      <c r="Q70" s="461"/>
      <c r="R70" s="462">
        <v>0</v>
      </c>
      <c r="S70" s="461"/>
      <c r="T70" s="463"/>
    </row>
    <row r="71" spans="1:20" ht="15.75" thickBot="1" x14ac:dyDescent="0.3">
      <c r="A71" s="792"/>
      <c r="B71" s="848"/>
      <c r="C71" s="69" t="s">
        <v>377</v>
      </c>
      <c r="D71" s="110"/>
      <c r="E71" s="110"/>
      <c r="F71" s="110"/>
      <c r="G71" s="110"/>
      <c r="H71" s="108"/>
      <c r="I71" s="422"/>
      <c r="J71" s="423"/>
      <c r="K71" s="110"/>
      <c r="L71" s="110">
        <v>14977.68</v>
      </c>
      <c r="M71" s="109"/>
      <c r="N71" s="110"/>
      <c r="O71" s="110"/>
      <c r="P71" s="110"/>
      <c r="Q71" s="210">
        <v>250000</v>
      </c>
      <c r="R71" s="281">
        <v>0</v>
      </c>
      <c r="S71" s="210"/>
      <c r="T71" s="111"/>
    </row>
    <row r="72" spans="1:20" ht="15.75" thickBot="1" x14ac:dyDescent="0.3">
      <c r="A72" s="406" t="s">
        <v>224</v>
      </c>
      <c r="B72" s="842" t="s">
        <v>225</v>
      </c>
      <c r="C72" s="842"/>
      <c r="D72" s="203">
        <v>326960</v>
      </c>
      <c r="E72" s="203">
        <v>144858</v>
      </c>
      <c r="F72" s="203">
        <v>123880</v>
      </c>
      <c r="G72" s="203">
        <v>20761</v>
      </c>
      <c r="H72" s="203">
        <v>158221</v>
      </c>
      <c r="I72" s="387">
        <v>92051</v>
      </c>
      <c r="J72" s="203">
        <v>68225</v>
      </c>
      <c r="K72" s="103">
        <f>SUM(K73:K94)</f>
        <v>16198</v>
      </c>
      <c r="L72" s="103">
        <f>SUM(L73:L94)</f>
        <v>1305435.6399999999</v>
      </c>
      <c r="M72" s="104">
        <f>SUM(M73:M94)</f>
        <v>139207.66</v>
      </c>
      <c r="N72" s="103">
        <v>44614.21</v>
      </c>
      <c r="O72" s="104">
        <v>60675.760000000009</v>
      </c>
      <c r="P72" s="103">
        <v>33040</v>
      </c>
      <c r="Q72" s="103">
        <v>54846</v>
      </c>
      <c r="R72" s="104">
        <v>0.90391945646828309</v>
      </c>
      <c r="S72" s="103"/>
      <c r="T72" s="106"/>
    </row>
    <row r="73" spans="1:20" ht="15" hidden="1" customHeight="1" x14ac:dyDescent="0.25">
      <c r="A73" s="785"/>
      <c r="B73" s="839"/>
      <c r="C73" s="464" t="s">
        <v>378</v>
      </c>
      <c r="D73" s="465"/>
      <c r="E73" s="465"/>
      <c r="F73" s="465"/>
      <c r="G73" s="465"/>
      <c r="H73" s="466"/>
      <c r="I73" s="467"/>
      <c r="J73" s="468"/>
      <c r="K73" s="24"/>
      <c r="L73" s="24"/>
      <c r="M73" s="23">
        <v>1289.08</v>
      </c>
      <c r="N73" s="55"/>
      <c r="O73" s="55"/>
      <c r="P73" s="55"/>
      <c r="Q73" s="70"/>
      <c r="R73" s="152">
        <v>0</v>
      </c>
      <c r="S73" s="70"/>
      <c r="T73" s="100"/>
    </row>
    <row r="74" spans="1:20" x14ac:dyDescent="0.25">
      <c r="A74" s="786"/>
      <c r="B74" s="840"/>
      <c r="C74" s="194" t="s">
        <v>379</v>
      </c>
      <c r="D74" s="469"/>
      <c r="E74" s="469"/>
      <c r="F74" s="469"/>
      <c r="G74" s="469"/>
      <c r="H74" s="470"/>
      <c r="I74" s="471"/>
      <c r="J74" s="257"/>
      <c r="K74" s="31"/>
      <c r="L74" s="55"/>
      <c r="M74" s="54">
        <v>0</v>
      </c>
      <c r="N74" s="55"/>
      <c r="O74" s="55"/>
      <c r="P74" s="55"/>
      <c r="Q74" s="70">
        <v>29012</v>
      </c>
      <c r="R74" s="152">
        <v>0</v>
      </c>
      <c r="S74" s="70"/>
      <c r="T74" s="100"/>
    </row>
    <row r="75" spans="1:20" ht="15" hidden="1" customHeight="1" x14ac:dyDescent="0.25">
      <c r="A75" s="786"/>
      <c r="B75" s="840"/>
      <c r="C75" s="194" t="s">
        <v>380</v>
      </c>
      <c r="D75" s="469"/>
      <c r="E75" s="469"/>
      <c r="F75" s="469"/>
      <c r="G75" s="469"/>
      <c r="H75" s="470"/>
      <c r="I75" s="471"/>
      <c r="J75" s="257"/>
      <c r="K75" s="31"/>
      <c r="L75" s="55"/>
      <c r="M75" s="54">
        <v>0</v>
      </c>
      <c r="N75" s="55"/>
      <c r="O75" s="55"/>
      <c r="P75" s="55"/>
      <c r="Q75" s="70"/>
      <c r="R75" s="152">
        <v>0</v>
      </c>
      <c r="S75" s="70"/>
      <c r="T75" s="100"/>
    </row>
    <row r="76" spans="1:20" ht="15" hidden="1" customHeight="1" x14ac:dyDescent="0.25">
      <c r="A76" s="786"/>
      <c r="B76" s="840"/>
      <c r="C76" s="194" t="s">
        <v>381</v>
      </c>
      <c r="D76" s="469"/>
      <c r="E76" s="469"/>
      <c r="F76" s="469"/>
      <c r="G76" s="469"/>
      <c r="H76" s="470"/>
      <c r="I76" s="471"/>
      <c r="J76" s="257"/>
      <c r="K76" s="31"/>
      <c r="L76" s="55"/>
      <c r="M76" s="54">
        <v>0</v>
      </c>
      <c r="N76" s="55"/>
      <c r="O76" s="55"/>
      <c r="P76" s="55"/>
      <c r="Q76" s="70"/>
      <c r="R76" s="152">
        <v>0</v>
      </c>
      <c r="S76" s="70"/>
      <c r="T76" s="100"/>
    </row>
    <row r="77" spans="1:20" ht="15" hidden="1" customHeight="1" x14ac:dyDescent="0.25">
      <c r="A77" s="786"/>
      <c r="B77" s="840"/>
      <c r="C77" s="194" t="s">
        <v>382</v>
      </c>
      <c r="D77" s="469"/>
      <c r="E77" s="469"/>
      <c r="F77" s="469"/>
      <c r="G77" s="469"/>
      <c r="H77" s="470"/>
      <c r="I77" s="471"/>
      <c r="J77" s="257"/>
      <c r="K77" s="31"/>
      <c r="L77" s="55"/>
      <c r="M77" s="54">
        <v>0</v>
      </c>
      <c r="N77" s="31"/>
      <c r="O77" s="70"/>
      <c r="P77" s="70"/>
      <c r="Q77" s="70"/>
      <c r="R77" s="152">
        <v>0</v>
      </c>
      <c r="S77" s="70"/>
      <c r="T77" s="100"/>
    </row>
    <row r="78" spans="1:20" ht="15" hidden="1" customHeight="1" x14ac:dyDescent="0.25">
      <c r="A78" s="786"/>
      <c r="B78" s="840"/>
      <c r="C78" s="472" t="s">
        <v>383</v>
      </c>
      <c r="D78" s="473"/>
      <c r="E78" s="473"/>
      <c r="F78" s="473"/>
      <c r="G78" s="473"/>
      <c r="H78" s="474"/>
      <c r="I78" s="475"/>
      <c r="J78" s="476"/>
      <c r="K78" s="58"/>
      <c r="L78" s="110"/>
      <c r="M78" s="109">
        <v>0</v>
      </c>
      <c r="N78" s="31"/>
      <c r="O78" s="70"/>
      <c r="P78" s="70"/>
      <c r="Q78" s="70"/>
      <c r="R78" s="152">
        <v>0</v>
      </c>
      <c r="S78" s="70"/>
      <c r="T78" s="100"/>
    </row>
    <row r="79" spans="1:20" ht="15" hidden="1" customHeight="1" x14ac:dyDescent="0.25">
      <c r="A79" s="786"/>
      <c r="B79" s="840"/>
      <c r="C79" s="340" t="s">
        <v>384</v>
      </c>
      <c r="D79" s="477"/>
      <c r="E79" s="477"/>
      <c r="F79" s="477"/>
      <c r="G79" s="477"/>
      <c r="H79" s="478"/>
      <c r="I79" s="479"/>
      <c r="J79" s="262"/>
      <c r="K79" s="58"/>
      <c r="L79" s="110"/>
      <c r="M79" s="109">
        <v>0</v>
      </c>
      <c r="N79" s="31"/>
      <c r="O79" s="70"/>
      <c r="P79" s="70"/>
      <c r="Q79" s="70"/>
      <c r="R79" s="152">
        <v>0</v>
      </c>
      <c r="S79" s="70"/>
      <c r="T79" s="100"/>
    </row>
    <row r="80" spans="1:20" ht="12.75" hidden="1" customHeight="1" x14ac:dyDescent="0.25">
      <c r="A80" s="786"/>
      <c r="B80" s="840"/>
      <c r="C80" s="194" t="s">
        <v>385</v>
      </c>
      <c r="D80" s="477"/>
      <c r="E80" s="477"/>
      <c r="F80" s="477"/>
      <c r="G80" s="477"/>
      <c r="H80" s="478"/>
      <c r="I80" s="479"/>
      <c r="J80" s="262"/>
      <c r="K80" s="58"/>
      <c r="L80" s="110"/>
      <c r="M80" s="109">
        <v>0</v>
      </c>
      <c r="N80" s="31"/>
      <c r="O80" s="70"/>
      <c r="P80" s="70"/>
      <c r="Q80" s="70"/>
      <c r="R80" s="152">
        <v>0</v>
      </c>
      <c r="S80" s="70"/>
      <c r="T80" s="100"/>
    </row>
    <row r="81" spans="1:23" ht="12.75" hidden="1" customHeight="1" x14ac:dyDescent="0.25">
      <c r="A81" s="786"/>
      <c r="B81" s="840"/>
      <c r="C81" s="69" t="s">
        <v>386</v>
      </c>
      <c r="D81" s="31"/>
      <c r="E81" s="31"/>
      <c r="F81" s="31"/>
      <c r="G81" s="31"/>
      <c r="H81" s="87"/>
      <c r="I81" s="408"/>
      <c r="J81" s="409"/>
      <c r="K81" s="31"/>
      <c r="L81" s="31"/>
      <c r="M81" s="30">
        <v>0</v>
      </c>
      <c r="N81" s="31"/>
      <c r="O81" s="70"/>
      <c r="P81" s="70"/>
      <c r="Q81" s="70"/>
      <c r="R81" s="152">
        <v>0</v>
      </c>
      <c r="S81" s="70"/>
      <c r="T81" s="100"/>
    </row>
    <row r="82" spans="1:23" ht="12.75" hidden="1" customHeight="1" x14ac:dyDescent="0.25">
      <c r="A82" s="786"/>
      <c r="B82" s="840"/>
      <c r="C82" s="69" t="s">
        <v>387</v>
      </c>
      <c r="D82" s="31"/>
      <c r="E82" s="31"/>
      <c r="F82" s="31"/>
      <c r="G82" s="31"/>
      <c r="H82" s="87"/>
      <c r="I82" s="408"/>
      <c r="J82" s="409"/>
      <c r="K82" s="31">
        <v>7632</v>
      </c>
      <c r="L82" s="31"/>
      <c r="M82" s="30">
        <v>0</v>
      </c>
      <c r="N82" s="31"/>
      <c r="O82" s="70"/>
      <c r="P82" s="70"/>
      <c r="Q82" s="70"/>
      <c r="R82" s="152">
        <v>0</v>
      </c>
      <c r="S82" s="70"/>
      <c r="T82" s="100"/>
    </row>
    <row r="83" spans="1:23" ht="15" hidden="1" customHeight="1" x14ac:dyDescent="0.25">
      <c r="A83" s="786"/>
      <c r="B83" s="840"/>
      <c r="C83" s="69" t="s">
        <v>334</v>
      </c>
      <c r="D83" s="31"/>
      <c r="E83" s="31"/>
      <c r="F83" s="31"/>
      <c r="G83" s="31"/>
      <c r="H83" s="87"/>
      <c r="I83" s="408"/>
      <c r="J83" s="409"/>
      <c r="K83" s="31"/>
      <c r="L83" s="31"/>
      <c r="M83" s="30">
        <v>0</v>
      </c>
      <c r="N83" s="31"/>
      <c r="O83" s="70"/>
      <c r="P83" s="70"/>
      <c r="Q83" s="70"/>
      <c r="R83" s="152">
        <v>0</v>
      </c>
      <c r="S83" s="70"/>
      <c r="T83" s="100"/>
    </row>
    <row r="84" spans="1:23" ht="12.75" hidden="1" customHeight="1" x14ac:dyDescent="0.25">
      <c r="A84" s="786"/>
      <c r="B84" s="840"/>
      <c r="C84" s="69" t="s">
        <v>388</v>
      </c>
      <c r="D84" s="31"/>
      <c r="E84" s="31"/>
      <c r="F84" s="31"/>
      <c r="G84" s="31"/>
      <c r="H84" s="87"/>
      <c r="I84" s="408"/>
      <c r="J84" s="409"/>
      <c r="K84" s="31">
        <v>0</v>
      </c>
      <c r="L84" s="31"/>
      <c r="M84" s="30">
        <v>0</v>
      </c>
      <c r="N84" s="31"/>
      <c r="O84" s="31"/>
      <c r="P84" s="31"/>
      <c r="Q84" s="70"/>
      <c r="R84" s="152">
        <v>0</v>
      </c>
      <c r="S84" s="70"/>
      <c r="T84" s="100"/>
    </row>
    <row r="85" spans="1:23" ht="15" hidden="1" customHeight="1" x14ac:dyDescent="0.25">
      <c r="A85" s="786"/>
      <c r="B85" s="840"/>
      <c r="C85" s="69" t="s">
        <v>389</v>
      </c>
      <c r="D85" s="31"/>
      <c r="E85" s="31"/>
      <c r="F85" s="31"/>
      <c r="G85" s="31"/>
      <c r="H85" s="87"/>
      <c r="I85" s="408"/>
      <c r="J85" s="409"/>
      <c r="K85" s="31">
        <v>0</v>
      </c>
      <c r="L85" s="31">
        <v>1302435.6399999999</v>
      </c>
      <c r="M85" s="30">
        <v>95467.839999999997</v>
      </c>
      <c r="N85" s="31"/>
      <c r="O85" s="31"/>
      <c r="P85" s="31"/>
      <c r="Q85" s="70"/>
      <c r="R85" s="152">
        <v>0</v>
      </c>
      <c r="S85" s="70"/>
      <c r="T85" s="100"/>
    </row>
    <row r="86" spans="1:23" ht="15" hidden="1" customHeight="1" x14ac:dyDescent="0.25">
      <c r="A86" s="786"/>
      <c r="B86" s="840"/>
      <c r="C86" s="69" t="s">
        <v>390</v>
      </c>
      <c r="D86" s="31"/>
      <c r="E86" s="31"/>
      <c r="F86" s="31"/>
      <c r="G86" s="31"/>
      <c r="H86" s="87"/>
      <c r="I86" s="408"/>
      <c r="J86" s="409"/>
      <c r="K86" s="31"/>
      <c r="L86" s="31"/>
      <c r="M86" s="30">
        <v>38905.74</v>
      </c>
      <c r="N86" s="31"/>
      <c r="O86" s="31"/>
      <c r="P86" s="31"/>
      <c r="Q86" s="70"/>
      <c r="R86" s="152">
        <v>0</v>
      </c>
      <c r="S86" s="70"/>
      <c r="T86" s="100"/>
    </row>
    <row r="87" spans="1:23" ht="12.75" hidden="1" customHeight="1" x14ac:dyDescent="0.25">
      <c r="A87" s="786"/>
      <c r="B87" s="840"/>
      <c r="C87" s="69" t="s">
        <v>391</v>
      </c>
      <c r="D87" s="31"/>
      <c r="E87" s="31"/>
      <c r="F87" s="31"/>
      <c r="G87" s="31"/>
      <c r="H87" s="87"/>
      <c r="I87" s="408"/>
      <c r="J87" s="409"/>
      <c r="K87" s="31"/>
      <c r="L87" s="31"/>
      <c r="M87" s="30">
        <v>0</v>
      </c>
      <c r="N87" s="31"/>
      <c r="O87" s="31"/>
      <c r="P87" s="31"/>
      <c r="Q87" s="70"/>
      <c r="R87" s="152">
        <v>0</v>
      </c>
      <c r="S87" s="70"/>
      <c r="T87" s="100"/>
    </row>
    <row r="88" spans="1:23" ht="12.75" hidden="1" customHeight="1" x14ac:dyDescent="0.25">
      <c r="A88" s="786"/>
      <c r="B88" s="840"/>
      <c r="C88" s="69" t="s">
        <v>392</v>
      </c>
      <c r="D88" s="31"/>
      <c r="E88" s="31"/>
      <c r="F88" s="31"/>
      <c r="G88" s="31"/>
      <c r="H88" s="87"/>
      <c r="I88" s="408"/>
      <c r="J88" s="409"/>
      <c r="K88" s="31"/>
      <c r="L88" s="31"/>
      <c r="M88" s="30">
        <v>0</v>
      </c>
      <c r="N88" s="31"/>
      <c r="O88" s="31"/>
      <c r="P88" s="31"/>
      <c r="Q88" s="70"/>
      <c r="R88" s="152">
        <v>0</v>
      </c>
      <c r="S88" s="70"/>
      <c r="T88" s="100"/>
    </row>
    <row r="89" spans="1:23" ht="12.75" hidden="1" customHeight="1" x14ac:dyDescent="0.25">
      <c r="A89" s="786"/>
      <c r="B89" s="840"/>
      <c r="C89" s="69" t="s">
        <v>393</v>
      </c>
      <c r="D89" s="31"/>
      <c r="E89" s="31"/>
      <c r="F89" s="31"/>
      <c r="G89" s="31"/>
      <c r="H89" s="87"/>
      <c r="I89" s="408"/>
      <c r="J89" s="409"/>
      <c r="K89" s="31">
        <v>8090</v>
      </c>
      <c r="L89" s="31"/>
      <c r="M89" s="30">
        <v>0</v>
      </c>
      <c r="N89" s="31"/>
      <c r="O89" s="31"/>
      <c r="P89" s="31"/>
      <c r="Q89" s="70"/>
      <c r="R89" s="152">
        <v>0</v>
      </c>
      <c r="S89" s="70"/>
      <c r="T89" s="100"/>
    </row>
    <row r="90" spans="1:23" ht="15" hidden="1" customHeight="1" x14ac:dyDescent="0.25">
      <c r="A90" s="786"/>
      <c r="B90" s="840"/>
      <c r="C90" s="69" t="s">
        <v>384</v>
      </c>
      <c r="D90" s="31"/>
      <c r="E90" s="31"/>
      <c r="F90" s="31"/>
      <c r="G90" s="31"/>
      <c r="H90" s="87"/>
      <c r="I90" s="408"/>
      <c r="J90" s="409"/>
      <c r="K90" s="31"/>
      <c r="L90" s="31"/>
      <c r="M90" s="30"/>
      <c r="N90" s="31"/>
      <c r="O90" s="31"/>
      <c r="P90" s="31"/>
      <c r="Q90" s="70"/>
      <c r="R90" s="152">
        <v>0</v>
      </c>
      <c r="S90" s="70"/>
      <c r="T90" s="100"/>
    </row>
    <row r="91" spans="1:23" ht="15" hidden="1" customHeight="1" x14ac:dyDescent="0.25">
      <c r="A91" s="786"/>
      <c r="B91" s="840"/>
      <c r="C91" s="69" t="s">
        <v>394</v>
      </c>
      <c r="D91" s="58"/>
      <c r="E91" s="58"/>
      <c r="F91" s="58"/>
      <c r="G91" s="58"/>
      <c r="H91" s="101"/>
      <c r="I91" s="410"/>
      <c r="J91" s="411"/>
      <c r="K91" s="58"/>
      <c r="L91" s="58"/>
      <c r="M91" s="57"/>
      <c r="N91" s="58"/>
      <c r="O91" s="58"/>
      <c r="P91" s="58"/>
      <c r="Q91" s="70"/>
      <c r="R91" s="152">
        <v>0</v>
      </c>
      <c r="S91" s="70"/>
      <c r="T91" s="100"/>
    </row>
    <row r="92" spans="1:23" ht="15.75" thickBot="1" x14ac:dyDescent="0.3">
      <c r="A92" s="787"/>
      <c r="B92" s="841"/>
      <c r="C92" s="197" t="s">
        <v>456</v>
      </c>
      <c r="D92" s="58"/>
      <c r="E92" s="58"/>
      <c r="F92" s="58"/>
      <c r="G92" s="58"/>
      <c r="H92" s="101"/>
      <c r="I92" s="410"/>
      <c r="J92" s="411"/>
      <c r="K92" s="58"/>
      <c r="L92" s="58"/>
      <c r="M92" s="57"/>
      <c r="N92" s="58"/>
      <c r="O92" s="58"/>
      <c r="P92" s="58"/>
      <c r="Q92" s="114">
        <v>25834</v>
      </c>
      <c r="R92" s="152">
        <v>0</v>
      </c>
      <c r="S92" s="114"/>
      <c r="T92" s="102"/>
    </row>
    <row r="93" spans="1:23" s="485" customFormat="1" ht="15.75" thickBot="1" x14ac:dyDescent="0.3">
      <c r="A93" s="268" t="s">
        <v>395</v>
      </c>
      <c r="B93" s="849" t="s">
        <v>396</v>
      </c>
      <c r="C93" s="801"/>
      <c r="D93" s="480"/>
      <c r="E93" s="480"/>
      <c r="F93" s="480"/>
      <c r="G93" s="480"/>
      <c r="H93" s="481"/>
      <c r="I93" s="482"/>
      <c r="J93" s="483"/>
      <c r="K93" s="480"/>
      <c r="L93" s="480"/>
      <c r="M93" s="484"/>
      <c r="N93" s="105"/>
      <c r="O93" s="105"/>
      <c r="P93" s="105"/>
      <c r="Q93" s="103">
        <v>30000</v>
      </c>
      <c r="R93" s="104">
        <v>0</v>
      </c>
      <c r="S93" s="103"/>
      <c r="T93" s="106"/>
      <c r="W93" s="486"/>
    </row>
    <row r="94" spans="1:23" ht="15.75" thickBot="1" x14ac:dyDescent="0.3">
      <c r="A94" s="420"/>
      <c r="B94" s="421"/>
      <c r="C94" s="214" t="s">
        <v>397</v>
      </c>
      <c r="D94" s="38"/>
      <c r="E94" s="38"/>
      <c r="F94" s="38"/>
      <c r="G94" s="38"/>
      <c r="H94" s="90"/>
      <c r="I94" s="450"/>
      <c r="J94" s="451"/>
      <c r="K94" s="38">
        <v>476</v>
      </c>
      <c r="L94" s="38">
        <v>3000</v>
      </c>
      <c r="M94" s="37">
        <v>3545</v>
      </c>
      <c r="N94" s="17"/>
      <c r="O94" s="17"/>
      <c r="P94" s="126"/>
      <c r="Q94" s="210">
        <v>30000</v>
      </c>
      <c r="R94" s="281">
        <v>0</v>
      </c>
      <c r="S94" s="210"/>
      <c r="T94" s="111"/>
    </row>
    <row r="95" spans="1:23" ht="15.75" thickBot="1" x14ac:dyDescent="0.3">
      <c r="A95" s="268" t="s">
        <v>398</v>
      </c>
      <c r="B95" s="763" t="s">
        <v>249</v>
      </c>
      <c r="C95" s="764"/>
      <c r="D95" s="487"/>
      <c r="E95" s="487"/>
      <c r="F95" s="487"/>
      <c r="G95" s="487"/>
      <c r="H95" s="641"/>
      <c r="I95" s="488"/>
      <c r="J95" s="489"/>
      <c r="K95" s="122"/>
      <c r="L95" s="122"/>
      <c r="M95" s="122"/>
      <c r="N95" s="122"/>
      <c r="O95" s="122"/>
      <c r="P95" s="122"/>
      <c r="Q95" s="103"/>
      <c r="R95" s="104">
        <v>0</v>
      </c>
      <c r="S95" s="103"/>
      <c r="T95" s="106"/>
    </row>
    <row r="96" spans="1:23" ht="15.75" thickBot="1" x14ac:dyDescent="0.3">
      <c r="A96" s="403"/>
      <c r="B96" s="407"/>
      <c r="C96" s="69"/>
      <c r="D96" s="31"/>
      <c r="E96" s="31"/>
      <c r="F96" s="31"/>
      <c r="G96" s="31"/>
      <c r="H96" s="87"/>
      <c r="I96" s="408"/>
      <c r="J96" s="409"/>
      <c r="K96" s="31"/>
      <c r="L96" s="31"/>
      <c r="M96" s="31"/>
      <c r="N96" s="31"/>
      <c r="O96" s="31"/>
      <c r="P96" s="31"/>
      <c r="Q96" s="70"/>
      <c r="R96" s="152">
        <v>0</v>
      </c>
      <c r="S96" s="70"/>
      <c r="T96" s="100"/>
    </row>
    <row r="97" spans="1:20" ht="15.75" hidden="1" customHeight="1" thickBot="1" x14ac:dyDescent="0.3">
      <c r="A97" s="403"/>
      <c r="B97" s="407"/>
      <c r="C97" s="69"/>
      <c r="D97" s="31"/>
      <c r="E97" s="31"/>
      <c r="F97" s="31"/>
      <c r="G97" s="31"/>
      <c r="H97" s="87"/>
      <c r="I97" s="408"/>
      <c r="J97" s="409"/>
      <c r="K97" s="31"/>
      <c r="L97" s="31"/>
      <c r="M97" s="31"/>
      <c r="N97" s="31"/>
      <c r="O97" s="31"/>
      <c r="P97" s="31"/>
      <c r="Q97" s="70"/>
      <c r="R97" s="152">
        <v>0</v>
      </c>
      <c r="S97" s="70"/>
      <c r="T97" s="100"/>
    </row>
    <row r="98" spans="1:20" ht="15.75" hidden="1" customHeight="1" thickBot="1" x14ac:dyDescent="0.3">
      <c r="A98" s="403"/>
      <c r="B98" s="407"/>
      <c r="C98" s="72"/>
      <c r="D98" s="58"/>
      <c r="E98" s="58"/>
      <c r="F98" s="58"/>
      <c r="G98" s="58"/>
      <c r="H98" s="101"/>
      <c r="I98" s="410"/>
      <c r="J98" s="411"/>
      <c r="K98" s="58"/>
      <c r="L98" s="58"/>
      <c r="M98" s="58"/>
      <c r="N98" s="58"/>
      <c r="O98" s="58"/>
      <c r="P98" s="58"/>
      <c r="Q98" s="114"/>
      <c r="R98" s="289">
        <v>0</v>
      </c>
      <c r="S98" s="114"/>
      <c r="T98" s="102"/>
    </row>
    <row r="99" spans="1:20" ht="15.75" thickBot="1" x14ac:dyDescent="0.3">
      <c r="A99" s="406" t="s">
        <v>227</v>
      </c>
      <c r="B99" s="842" t="s">
        <v>399</v>
      </c>
      <c r="C99" s="842"/>
      <c r="D99" s="203">
        <v>8298</v>
      </c>
      <c r="E99" s="203">
        <v>3983</v>
      </c>
      <c r="F99" s="203">
        <v>175065</v>
      </c>
      <c r="G99" s="203">
        <v>138049</v>
      </c>
      <c r="H99" s="203">
        <v>127764</v>
      </c>
      <c r="I99" s="387">
        <v>149292</v>
      </c>
      <c r="J99" s="203">
        <v>3000</v>
      </c>
      <c r="K99" s="103">
        <f>SUM(K104:K106)</f>
        <v>6455</v>
      </c>
      <c r="L99" s="103">
        <f t="shared" ref="L99:M99" si="2">SUM(L100:L106)</f>
        <v>131475.39000000001</v>
      </c>
      <c r="M99" s="104">
        <f t="shared" si="2"/>
        <v>1775474.1500000001</v>
      </c>
      <c r="N99" s="103">
        <v>12967.75</v>
      </c>
      <c r="O99" s="104">
        <v>2000</v>
      </c>
      <c r="P99" s="103">
        <v>147299</v>
      </c>
      <c r="Q99" s="103">
        <v>0</v>
      </c>
      <c r="R99" s="104">
        <v>0</v>
      </c>
      <c r="S99" s="103"/>
      <c r="T99" s="106"/>
    </row>
    <row r="100" spans="1:20" ht="15.75" thickBot="1" x14ac:dyDescent="0.3">
      <c r="A100" s="790"/>
      <c r="B100" s="843"/>
      <c r="C100" s="428"/>
      <c r="D100" s="490"/>
      <c r="E100" s="490"/>
      <c r="F100" s="490"/>
      <c r="G100" s="490"/>
      <c r="H100" s="491"/>
      <c r="I100" s="492"/>
      <c r="J100" s="493"/>
      <c r="K100" s="22"/>
      <c r="L100" s="22">
        <v>123141.28</v>
      </c>
      <c r="M100" s="184">
        <v>1602434.8900000001</v>
      </c>
      <c r="N100" s="22"/>
      <c r="O100" s="22"/>
      <c r="P100" s="22"/>
      <c r="Q100" s="21"/>
      <c r="R100" s="183">
        <v>0</v>
      </c>
      <c r="S100" s="21"/>
      <c r="T100" s="494"/>
    </row>
    <row r="101" spans="1:20" ht="15.75" hidden="1" customHeight="1" thickBot="1" x14ac:dyDescent="0.3">
      <c r="A101" s="791"/>
      <c r="B101" s="844"/>
      <c r="C101" s="434"/>
      <c r="D101" s="495"/>
      <c r="E101" s="495"/>
      <c r="F101" s="495"/>
      <c r="G101" s="495"/>
      <c r="H101" s="496"/>
      <c r="I101" s="497"/>
      <c r="J101" s="498"/>
      <c r="K101" s="53"/>
      <c r="L101" s="53"/>
      <c r="M101" s="229">
        <v>18092.39</v>
      </c>
      <c r="N101" s="53"/>
      <c r="O101" s="53"/>
      <c r="P101" s="53"/>
      <c r="Q101" s="136"/>
      <c r="R101" s="240">
        <v>0</v>
      </c>
      <c r="S101" s="136"/>
      <c r="T101" s="499"/>
    </row>
    <row r="102" spans="1:20" ht="15.75" hidden="1" customHeight="1" thickBot="1" x14ac:dyDescent="0.3">
      <c r="A102" s="791"/>
      <c r="B102" s="844"/>
      <c r="C102" s="434"/>
      <c r="D102" s="495"/>
      <c r="E102" s="495"/>
      <c r="F102" s="495"/>
      <c r="G102" s="495"/>
      <c r="H102" s="496"/>
      <c r="I102" s="497"/>
      <c r="J102" s="498"/>
      <c r="K102" s="53"/>
      <c r="L102" s="53"/>
      <c r="M102" s="229">
        <v>16624.5</v>
      </c>
      <c r="N102" s="53"/>
      <c r="O102" s="53"/>
      <c r="P102" s="53"/>
      <c r="Q102" s="136"/>
      <c r="R102" s="240">
        <v>0</v>
      </c>
      <c r="S102" s="136"/>
      <c r="T102" s="499"/>
    </row>
    <row r="103" spans="1:20" ht="15.75" hidden="1" customHeight="1" thickBot="1" x14ac:dyDescent="0.3">
      <c r="A103" s="791"/>
      <c r="B103" s="844"/>
      <c r="C103" s="434"/>
      <c r="D103" s="495"/>
      <c r="E103" s="495"/>
      <c r="F103" s="495"/>
      <c r="G103" s="495"/>
      <c r="H103" s="496"/>
      <c r="I103" s="497"/>
      <c r="J103" s="498"/>
      <c r="K103" s="53"/>
      <c r="L103" s="53"/>
      <c r="M103" s="229">
        <v>120000</v>
      </c>
      <c r="N103" s="53"/>
      <c r="O103" s="53"/>
      <c r="P103" s="53"/>
      <c r="Q103" s="136"/>
      <c r="R103" s="240">
        <v>0</v>
      </c>
      <c r="S103" s="136"/>
      <c r="T103" s="499"/>
    </row>
    <row r="104" spans="1:20" ht="15.75" hidden="1" customHeight="1" thickBot="1" x14ac:dyDescent="0.3">
      <c r="A104" s="791"/>
      <c r="B104" s="844"/>
      <c r="C104" s="112"/>
      <c r="D104" s="55"/>
      <c r="E104" s="55"/>
      <c r="F104" s="55"/>
      <c r="G104" s="55"/>
      <c r="H104" s="83"/>
      <c r="I104" s="418"/>
      <c r="J104" s="419"/>
      <c r="K104" s="55">
        <v>6455</v>
      </c>
      <c r="L104" s="55"/>
      <c r="M104" s="54">
        <v>14992.37</v>
      </c>
      <c r="N104" s="55"/>
      <c r="O104" s="55"/>
      <c r="P104" s="55"/>
      <c r="Q104" s="84"/>
      <c r="R104" s="113">
        <v>0</v>
      </c>
      <c r="S104" s="84"/>
      <c r="T104" s="99"/>
    </row>
    <row r="105" spans="1:20" ht="15.75" hidden="1" customHeight="1" thickBot="1" x14ac:dyDescent="0.3">
      <c r="A105" s="791"/>
      <c r="B105" s="844"/>
      <c r="C105" s="197"/>
      <c r="D105" s="110"/>
      <c r="E105" s="110"/>
      <c r="F105" s="110"/>
      <c r="G105" s="110"/>
      <c r="H105" s="108"/>
      <c r="I105" s="422"/>
      <c r="J105" s="423"/>
      <c r="K105" s="110"/>
      <c r="L105" s="70"/>
      <c r="M105" s="30"/>
      <c r="N105" s="55"/>
      <c r="O105" s="55"/>
      <c r="P105" s="55"/>
      <c r="Q105" s="84"/>
      <c r="R105" s="113">
        <v>0</v>
      </c>
      <c r="S105" s="84"/>
      <c r="T105" s="99"/>
    </row>
    <row r="106" spans="1:20" ht="15.75" hidden="1" customHeight="1" thickBot="1" x14ac:dyDescent="0.3">
      <c r="A106" s="792"/>
      <c r="B106" s="845"/>
      <c r="C106" s="71"/>
      <c r="D106" s="38"/>
      <c r="E106" s="38"/>
      <c r="F106" s="38"/>
      <c r="G106" s="38"/>
      <c r="H106" s="90"/>
      <c r="I106" s="450"/>
      <c r="J106" s="451"/>
      <c r="K106" s="38"/>
      <c r="L106" s="118">
        <v>8334.11</v>
      </c>
      <c r="M106" s="117">
        <v>3330</v>
      </c>
      <c r="N106" s="118"/>
      <c r="O106" s="118"/>
      <c r="P106" s="118"/>
      <c r="Q106" s="177"/>
      <c r="R106" s="319">
        <v>0</v>
      </c>
      <c r="S106" s="177"/>
      <c r="T106" s="452"/>
    </row>
    <row r="107" spans="1:20" ht="15.75" thickBot="1" x14ac:dyDescent="0.3">
      <c r="A107" s="406" t="s">
        <v>400</v>
      </c>
      <c r="B107" s="842" t="s">
        <v>233</v>
      </c>
      <c r="C107" s="842"/>
      <c r="D107" s="203"/>
      <c r="E107" s="203">
        <v>22472</v>
      </c>
      <c r="F107" s="203">
        <v>20713</v>
      </c>
      <c r="G107" s="203">
        <v>11074</v>
      </c>
      <c r="H107" s="203">
        <v>15914</v>
      </c>
      <c r="I107" s="387">
        <v>116842</v>
      </c>
      <c r="J107" s="203">
        <v>38905</v>
      </c>
      <c r="K107" s="103">
        <f t="shared" ref="K107:M107" si="3">SUM(K108:K113)</f>
        <v>15848</v>
      </c>
      <c r="L107" s="103">
        <f t="shared" si="3"/>
        <v>26915.190000000002</v>
      </c>
      <c r="M107" s="104">
        <f t="shared" si="3"/>
        <v>9771.24</v>
      </c>
      <c r="N107" s="103">
        <v>62531.63</v>
      </c>
      <c r="O107" s="104">
        <v>193266.02</v>
      </c>
      <c r="P107" s="103">
        <v>5000</v>
      </c>
      <c r="Q107" s="103">
        <v>0</v>
      </c>
      <c r="R107" s="104">
        <v>0</v>
      </c>
      <c r="S107" s="103"/>
      <c r="T107" s="106"/>
    </row>
    <row r="108" spans="1:20" ht="15.75" thickBot="1" x14ac:dyDescent="0.3">
      <c r="A108" s="785"/>
      <c r="B108" s="839"/>
      <c r="C108" s="67"/>
      <c r="D108" s="24"/>
      <c r="E108" s="24"/>
      <c r="F108" s="24"/>
      <c r="G108" s="24"/>
      <c r="H108" s="82"/>
      <c r="I108" s="416"/>
      <c r="J108" s="417"/>
      <c r="K108" s="24">
        <v>7000</v>
      </c>
      <c r="L108" s="55">
        <v>16662.2</v>
      </c>
      <c r="M108" s="54"/>
      <c r="N108" s="55"/>
      <c r="O108" s="55"/>
      <c r="P108" s="55"/>
      <c r="Q108" s="84"/>
      <c r="R108" s="113">
        <v>0</v>
      </c>
      <c r="S108" s="84"/>
      <c r="T108" s="99"/>
    </row>
    <row r="109" spans="1:20" ht="15.75" hidden="1" customHeight="1" thickBot="1" x14ac:dyDescent="0.3">
      <c r="A109" s="786"/>
      <c r="B109" s="840"/>
      <c r="C109" s="69"/>
      <c r="D109" s="31"/>
      <c r="E109" s="31"/>
      <c r="F109" s="31"/>
      <c r="G109" s="31"/>
      <c r="H109" s="87"/>
      <c r="I109" s="408"/>
      <c r="J109" s="409"/>
      <c r="K109" s="31"/>
      <c r="L109" s="31"/>
      <c r="M109" s="30"/>
      <c r="N109" s="31"/>
      <c r="O109" s="31"/>
      <c r="P109" s="31"/>
      <c r="Q109" s="70"/>
      <c r="R109" s="113">
        <v>0</v>
      </c>
      <c r="S109" s="84"/>
      <c r="T109" s="99"/>
    </row>
    <row r="110" spans="1:20" ht="15.75" hidden="1" customHeight="1" thickBot="1" x14ac:dyDescent="0.3">
      <c r="A110" s="786"/>
      <c r="B110" s="840"/>
      <c r="C110" s="69"/>
      <c r="D110" s="31"/>
      <c r="E110" s="31"/>
      <c r="F110" s="31"/>
      <c r="G110" s="31"/>
      <c r="H110" s="87"/>
      <c r="I110" s="408"/>
      <c r="J110" s="409"/>
      <c r="K110" s="31"/>
      <c r="L110" s="31"/>
      <c r="M110" s="30"/>
      <c r="N110" s="31"/>
      <c r="O110" s="31"/>
      <c r="P110" s="31"/>
      <c r="Q110" s="70"/>
      <c r="R110" s="152">
        <v>0</v>
      </c>
      <c r="S110" s="70"/>
      <c r="T110" s="100"/>
    </row>
    <row r="111" spans="1:20" ht="15.75" hidden="1" customHeight="1" thickBot="1" x14ac:dyDescent="0.3">
      <c r="A111" s="786"/>
      <c r="B111" s="840"/>
      <c r="C111" s="69"/>
      <c r="D111" s="31"/>
      <c r="E111" s="31"/>
      <c r="F111" s="31"/>
      <c r="G111" s="31"/>
      <c r="H111" s="87"/>
      <c r="I111" s="408"/>
      <c r="J111" s="409"/>
      <c r="K111" s="31"/>
      <c r="L111" s="31"/>
      <c r="M111" s="30"/>
      <c r="N111" s="31"/>
      <c r="O111" s="31"/>
      <c r="P111" s="31"/>
      <c r="Q111" s="70"/>
      <c r="R111" s="152">
        <v>0</v>
      </c>
      <c r="S111" s="70"/>
      <c r="T111" s="100"/>
    </row>
    <row r="112" spans="1:20" ht="15.75" hidden="1" customHeight="1" thickBot="1" x14ac:dyDescent="0.3">
      <c r="A112" s="786"/>
      <c r="B112" s="840"/>
      <c r="C112" s="71"/>
      <c r="D112" s="38"/>
      <c r="E112" s="38"/>
      <c r="F112" s="38"/>
      <c r="G112" s="38"/>
      <c r="H112" s="90"/>
      <c r="I112" s="450"/>
      <c r="J112" s="451"/>
      <c r="K112" s="38"/>
      <c r="L112" s="38"/>
      <c r="M112" s="37">
        <v>9771.24</v>
      </c>
      <c r="N112" s="38"/>
      <c r="O112" s="38"/>
      <c r="P112" s="38"/>
      <c r="Q112" s="35"/>
      <c r="R112" s="500">
        <v>0</v>
      </c>
      <c r="S112" s="35"/>
      <c r="T112" s="501"/>
    </row>
    <row r="113" spans="1:23" ht="15.75" hidden="1" customHeight="1" thickBot="1" x14ac:dyDescent="0.3">
      <c r="A113" s="787"/>
      <c r="B113" s="841"/>
      <c r="C113" s="214" t="s">
        <v>401</v>
      </c>
      <c r="D113" s="118"/>
      <c r="E113" s="118"/>
      <c r="F113" s="118"/>
      <c r="G113" s="118"/>
      <c r="H113" s="116"/>
      <c r="I113" s="502"/>
      <c r="J113" s="503"/>
      <c r="K113" s="118">
        <v>8848</v>
      </c>
      <c r="L113" s="118">
        <v>10252.99</v>
      </c>
      <c r="M113" s="117"/>
      <c r="N113" s="118"/>
      <c r="O113" s="118"/>
      <c r="P113" s="118"/>
      <c r="Q113" s="177"/>
      <c r="R113" s="319">
        <v>0</v>
      </c>
      <c r="S113" s="177"/>
      <c r="T113" s="452"/>
    </row>
    <row r="114" spans="1:23" ht="17.25" customHeight="1" thickBot="1" x14ac:dyDescent="0.3">
      <c r="A114" s="424" t="s">
        <v>402</v>
      </c>
      <c r="B114" s="734" t="s">
        <v>253</v>
      </c>
      <c r="C114" s="735"/>
      <c r="D114" s="487"/>
      <c r="E114" s="487"/>
      <c r="F114" s="487"/>
      <c r="G114" s="487"/>
      <c r="H114" s="641"/>
      <c r="I114" s="488"/>
      <c r="J114" s="489"/>
      <c r="K114" s="122">
        <v>5500</v>
      </c>
      <c r="L114" s="122"/>
      <c r="M114" s="122">
        <f>M115</f>
        <v>0</v>
      </c>
      <c r="N114" s="105"/>
      <c r="O114" s="247">
        <v>10000</v>
      </c>
      <c r="P114" s="105">
        <v>2238</v>
      </c>
      <c r="Q114" s="103">
        <v>0</v>
      </c>
      <c r="R114" s="104">
        <v>0</v>
      </c>
      <c r="S114" s="103"/>
      <c r="T114" s="106"/>
    </row>
    <row r="115" spans="1:23" ht="17.25" customHeight="1" thickBot="1" x14ac:dyDescent="0.3">
      <c r="A115" s="403"/>
      <c r="B115" s="407"/>
      <c r="C115" s="214" t="s">
        <v>368</v>
      </c>
      <c r="D115" s="110"/>
      <c r="E115" s="110"/>
      <c r="F115" s="110"/>
      <c r="G115" s="110"/>
      <c r="H115" s="108"/>
      <c r="I115" s="422"/>
      <c r="J115" s="423"/>
      <c r="K115" s="110">
        <v>5500</v>
      </c>
      <c r="L115" s="110"/>
      <c r="M115" s="110"/>
      <c r="N115" s="110"/>
      <c r="O115" s="109"/>
      <c r="P115" s="110"/>
      <c r="Q115" s="70"/>
      <c r="R115" s="152">
        <v>0</v>
      </c>
      <c r="S115" s="70"/>
      <c r="T115" s="100"/>
    </row>
    <row r="116" spans="1:23" ht="17.25" customHeight="1" thickBot="1" x14ac:dyDescent="0.3">
      <c r="A116" s="505" t="s">
        <v>257</v>
      </c>
      <c r="B116" s="854" t="s">
        <v>258</v>
      </c>
      <c r="C116" s="854"/>
      <c r="D116" s="203">
        <v>666567</v>
      </c>
      <c r="E116" s="203">
        <v>223164</v>
      </c>
      <c r="F116" s="203">
        <v>527019</v>
      </c>
      <c r="G116" s="203">
        <v>279677</v>
      </c>
      <c r="H116" s="203">
        <v>1160065</v>
      </c>
      <c r="I116" s="506">
        <v>2097438</v>
      </c>
      <c r="J116" s="203">
        <v>344577</v>
      </c>
      <c r="K116" s="103">
        <f t="shared" ref="K116:M116" si="4">SUM(K117:K131)</f>
        <v>11076</v>
      </c>
      <c r="L116" s="103">
        <f t="shared" si="4"/>
        <v>22611.84</v>
      </c>
      <c r="M116" s="104">
        <f t="shared" si="4"/>
        <v>52135.360000000001</v>
      </c>
      <c r="N116" s="103">
        <v>60359.19</v>
      </c>
      <c r="O116" s="104">
        <v>319793.28999999998</v>
      </c>
      <c r="P116" s="103">
        <v>749733</v>
      </c>
      <c r="Q116" s="103">
        <v>303207</v>
      </c>
      <c r="R116" s="104">
        <v>0.94813434015454179</v>
      </c>
      <c r="S116" s="103"/>
      <c r="T116" s="106"/>
    </row>
    <row r="117" spans="1:23" ht="15" hidden="1" customHeight="1" x14ac:dyDescent="0.25">
      <c r="A117" s="785"/>
      <c r="B117" s="839"/>
      <c r="C117" s="69"/>
      <c r="D117" s="87"/>
      <c r="E117" s="87"/>
      <c r="F117" s="87"/>
      <c r="G117" s="87"/>
      <c r="H117" s="87"/>
      <c r="I117" s="408"/>
      <c r="J117" s="409"/>
      <c r="K117" s="31">
        <v>11076</v>
      </c>
      <c r="L117" s="55"/>
      <c r="M117" s="55"/>
      <c r="N117" s="55"/>
      <c r="O117" s="55"/>
      <c r="P117" s="55"/>
      <c r="Q117" s="84"/>
      <c r="R117" s="113">
        <v>0</v>
      </c>
      <c r="S117" s="84"/>
      <c r="T117" s="99"/>
    </row>
    <row r="118" spans="1:23" ht="15" hidden="1" customHeight="1" x14ac:dyDescent="0.25">
      <c r="A118" s="786"/>
      <c r="B118" s="840"/>
      <c r="C118" s="69"/>
      <c r="D118" s="87"/>
      <c r="E118" s="87"/>
      <c r="F118" s="87"/>
      <c r="G118" s="87"/>
      <c r="H118" s="87"/>
      <c r="I118" s="408"/>
      <c r="J118" s="409"/>
      <c r="K118" s="31"/>
      <c r="L118" s="55"/>
      <c r="M118" s="55"/>
      <c r="N118" s="55"/>
      <c r="O118" s="55"/>
      <c r="P118" s="55"/>
      <c r="Q118" s="84"/>
      <c r="R118" s="113">
        <v>0</v>
      </c>
      <c r="S118" s="84"/>
      <c r="T118" s="99"/>
    </row>
    <row r="119" spans="1:23" x14ac:dyDescent="0.25">
      <c r="A119" s="786"/>
      <c r="B119" s="840"/>
      <c r="C119" s="69" t="s">
        <v>403</v>
      </c>
      <c r="D119" s="87"/>
      <c r="E119" s="87"/>
      <c r="F119" s="87"/>
      <c r="G119" s="87"/>
      <c r="H119" s="87"/>
      <c r="I119" s="408"/>
      <c r="J119" s="409"/>
      <c r="K119" s="31"/>
      <c r="L119" s="55"/>
      <c r="M119" s="55"/>
      <c r="N119" s="55"/>
      <c r="O119" s="55"/>
      <c r="P119" s="55"/>
      <c r="Q119" s="84">
        <v>1700</v>
      </c>
      <c r="R119" s="113">
        <v>0</v>
      </c>
      <c r="S119" s="84"/>
      <c r="T119" s="99"/>
    </row>
    <row r="120" spans="1:23" ht="15" customHeight="1" x14ac:dyDescent="0.25">
      <c r="A120" s="786"/>
      <c r="B120" s="840"/>
      <c r="C120" s="69" t="s">
        <v>457</v>
      </c>
      <c r="D120" s="87"/>
      <c r="E120" s="87"/>
      <c r="F120" s="87"/>
      <c r="G120" s="87"/>
      <c r="H120" s="87"/>
      <c r="I120" s="408"/>
      <c r="J120" s="409"/>
      <c r="K120" s="31"/>
      <c r="L120" s="55"/>
      <c r="M120" s="55"/>
      <c r="N120" s="55"/>
      <c r="O120" s="55"/>
      <c r="P120" s="55"/>
      <c r="Q120" s="84">
        <v>181507</v>
      </c>
      <c r="R120" s="113">
        <v>0</v>
      </c>
      <c r="S120" s="84"/>
      <c r="T120" s="99"/>
    </row>
    <row r="121" spans="1:23" ht="15" hidden="1" customHeight="1" x14ac:dyDescent="0.25">
      <c r="A121" s="786"/>
      <c r="B121" s="840"/>
      <c r="C121" s="69" t="s">
        <v>104</v>
      </c>
      <c r="D121" s="87"/>
      <c r="E121" s="87"/>
      <c r="F121" s="87"/>
      <c r="G121" s="87"/>
      <c r="H121" s="87"/>
      <c r="I121" s="408"/>
      <c r="J121" s="409"/>
      <c r="K121" s="31"/>
      <c r="L121" s="55"/>
      <c r="M121" s="55"/>
      <c r="N121" s="55"/>
      <c r="O121" s="55"/>
      <c r="P121" s="55"/>
      <c r="Q121" s="84"/>
      <c r="R121" s="113">
        <v>0</v>
      </c>
      <c r="S121" s="84"/>
      <c r="T121" s="99"/>
    </row>
    <row r="122" spans="1:23" ht="15" hidden="1" customHeight="1" x14ac:dyDescent="0.25">
      <c r="A122" s="786"/>
      <c r="B122" s="840"/>
      <c r="C122" s="69"/>
      <c r="D122" s="87"/>
      <c r="E122" s="87"/>
      <c r="F122" s="87"/>
      <c r="G122" s="87"/>
      <c r="H122" s="87"/>
      <c r="I122" s="408"/>
      <c r="J122" s="409"/>
      <c r="K122" s="31"/>
      <c r="L122" s="55"/>
      <c r="M122" s="55"/>
      <c r="N122" s="55"/>
      <c r="O122" s="55"/>
      <c r="P122" s="55"/>
      <c r="Q122" s="84"/>
      <c r="R122" s="113">
        <v>0</v>
      </c>
      <c r="S122" s="84"/>
      <c r="T122" s="99"/>
    </row>
    <row r="123" spans="1:23" ht="15" hidden="1" customHeight="1" x14ac:dyDescent="0.25">
      <c r="A123" s="786"/>
      <c r="B123" s="840"/>
      <c r="C123" s="69"/>
      <c r="D123" s="87"/>
      <c r="E123" s="87"/>
      <c r="F123" s="87"/>
      <c r="G123" s="87"/>
      <c r="H123" s="87"/>
      <c r="I123" s="408"/>
      <c r="J123" s="409"/>
      <c r="K123" s="31"/>
      <c r="L123" s="55"/>
      <c r="M123" s="55"/>
      <c r="N123" s="55"/>
      <c r="O123" s="55"/>
      <c r="P123" s="55"/>
      <c r="Q123" s="84"/>
      <c r="R123" s="113">
        <v>0</v>
      </c>
      <c r="S123" s="84"/>
      <c r="T123" s="99"/>
      <c r="W123" s="347">
        <f>SUM(Q122:Q124)</f>
        <v>0</v>
      </c>
    </row>
    <row r="124" spans="1:23" ht="15" hidden="1" customHeight="1" x14ac:dyDescent="0.25">
      <c r="A124" s="786"/>
      <c r="B124" s="840"/>
      <c r="C124" s="69"/>
      <c r="D124" s="87"/>
      <c r="E124" s="87"/>
      <c r="F124" s="87"/>
      <c r="G124" s="87"/>
      <c r="H124" s="87"/>
      <c r="I124" s="408"/>
      <c r="J124" s="409"/>
      <c r="K124" s="31"/>
      <c r="L124" s="55">
        <v>22611.84</v>
      </c>
      <c r="M124" s="54"/>
      <c r="N124" s="55"/>
      <c r="O124" s="55"/>
      <c r="P124" s="55"/>
      <c r="Q124" s="84"/>
      <c r="R124" s="113">
        <v>0</v>
      </c>
      <c r="S124" s="84"/>
      <c r="T124" s="99"/>
    </row>
    <row r="125" spans="1:23" ht="15" hidden="1" customHeight="1" x14ac:dyDescent="0.25">
      <c r="A125" s="786"/>
      <c r="B125" s="840"/>
      <c r="C125" s="69"/>
      <c r="D125" s="87"/>
      <c r="E125" s="87"/>
      <c r="F125" s="87"/>
      <c r="G125" s="87"/>
      <c r="H125" s="87"/>
      <c r="I125" s="408"/>
      <c r="J125" s="409"/>
      <c r="K125" s="31"/>
      <c r="L125" s="55"/>
      <c r="M125" s="54"/>
      <c r="N125" s="55"/>
      <c r="O125" s="55"/>
      <c r="P125" s="55"/>
      <c r="Q125" s="84"/>
      <c r="R125" s="113">
        <v>0</v>
      </c>
      <c r="S125" s="84"/>
      <c r="T125" s="99"/>
    </row>
    <row r="126" spans="1:23" ht="15.75" thickBot="1" x14ac:dyDescent="0.3">
      <c r="A126" s="786"/>
      <c r="B126" s="840"/>
      <c r="C126" s="69" t="s">
        <v>404</v>
      </c>
      <c r="D126" s="87"/>
      <c r="E126" s="87"/>
      <c r="F126" s="87"/>
      <c r="G126" s="87"/>
      <c r="H126" s="87"/>
      <c r="I126" s="408"/>
      <c r="J126" s="409"/>
      <c r="K126" s="31"/>
      <c r="L126" s="55"/>
      <c r="M126" s="54">
        <v>31200</v>
      </c>
      <c r="N126" s="55"/>
      <c r="O126" s="55"/>
      <c r="P126" s="55"/>
      <c r="Q126" s="84">
        <v>120000</v>
      </c>
      <c r="R126" s="113">
        <v>0</v>
      </c>
      <c r="S126" s="84"/>
      <c r="T126" s="99"/>
    </row>
    <row r="127" spans="1:23" ht="15.75" hidden="1" customHeight="1" thickBot="1" x14ac:dyDescent="0.3">
      <c r="A127" s="786"/>
      <c r="B127" s="840"/>
      <c r="C127" s="69" t="s">
        <v>405</v>
      </c>
      <c r="D127" s="87"/>
      <c r="E127" s="87"/>
      <c r="F127" s="87"/>
      <c r="G127" s="87"/>
      <c r="H127" s="87"/>
      <c r="I127" s="408"/>
      <c r="J127" s="409"/>
      <c r="K127" s="31"/>
      <c r="L127" s="55"/>
      <c r="M127" s="54">
        <v>12085.36</v>
      </c>
      <c r="N127" s="55"/>
      <c r="O127" s="55"/>
      <c r="P127" s="55"/>
      <c r="Q127" s="84"/>
      <c r="R127" s="113">
        <v>0</v>
      </c>
      <c r="S127" s="84"/>
      <c r="T127" s="99"/>
    </row>
    <row r="128" spans="1:23" ht="15.75" hidden="1" customHeight="1" thickBot="1" x14ac:dyDescent="0.3">
      <c r="A128" s="786"/>
      <c r="B128" s="840"/>
      <c r="C128" s="69"/>
      <c r="D128" s="101"/>
      <c r="E128" s="101"/>
      <c r="F128" s="101"/>
      <c r="G128" s="101"/>
      <c r="H128" s="101"/>
      <c r="I128" s="410"/>
      <c r="J128" s="411"/>
      <c r="K128" s="58"/>
      <c r="L128" s="55"/>
      <c r="M128" s="54"/>
      <c r="N128" s="55"/>
      <c r="O128" s="55"/>
      <c r="P128" s="55"/>
      <c r="Q128" s="84"/>
      <c r="R128" s="113">
        <v>0</v>
      </c>
      <c r="S128" s="84"/>
      <c r="T128" s="99"/>
    </row>
    <row r="129" spans="1:20" ht="15.75" hidden="1" customHeight="1" thickBot="1" x14ac:dyDescent="0.3">
      <c r="A129" s="786"/>
      <c r="B129" s="840"/>
      <c r="C129" s="69"/>
      <c r="D129" s="101"/>
      <c r="E129" s="101"/>
      <c r="F129" s="101"/>
      <c r="G129" s="101"/>
      <c r="H129" s="101"/>
      <c r="I129" s="410"/>
      <c r="J129" s="411"/>
      <c r="K129" s="58"/>
      <c r="L129" s="31"/>
      <c r="M129" s="30">
        <v>8850</v>
      </c>
      <c r="N129" s="70"/>
      <c r="O129" s="84"/>
      <c r="P129" s="84"/>
      <c r="Q129" s="84"/>
      <c r="R129" s="113">
        <v>0</v>
      </c>
      <c r="S129" s="84"/>
      <c r="T129" s="99"/>
    </row>
    <row r="130" spans="1:20" ht="15.75" hidden="1" customHeight="1" thickBot="1" x14ac:dyDescent="0.3">
      <c r="A130" s="786"/>
      <c r="B130" s="840"/>
      <c r="C130" s="72"/>
      <c r="D130" s="101"/>
      <c r="E130" s="101"/>
      <c r="F130" s="101"/>
      <c r="G130" s="101"/>
      <c r="H130" s="101"/>
      <c r="I130" s="410"/>
      <c r="J130" s="411"/>
      <c r="K130" s="58"/>
      <c r="L130" s="110"/>
      <c r="M130" s="109"/>
      <c r="N130" s="110"/>
      <c r="O130" s="110"/>
      <c r="P130" s="110"/>
      <c r="Q130" s="84"/>
      <c r="R130" s="113">
        <v>0</v>
      </c>
      <c r="S130" s="84"/>
      <c r="T130" s="99"/>
    </row>
    <row r="131" spans="1:20" ht="15.75" hidden="1" customHeight="1" thickBot="1" x14ac:dyDescent="0.3">
      <c r="A131" s="787"/>
      <c r="B131" s="841"/>
      <c r="C131" s="72"/>
      <c r="D131" s="101"/>
      <c r="E131" s="101"/>
      <c r="F131" s="101"/>
      <c r="G131" s="101"/>
      <c r="H131" s="101"/>
      <c r="I131" s="410"/>
      <c r="J131" s="411"/>
      <c r="K131" s="58"/>
      <c r="L131" s="58"/>
      <c r="M131" s="57"/>
      <c r="N131" s="58"/>
      <c r="O131" s="58"/>
      <c r="P131" s="58"/>
      <c r="Q131" s="70"/>
      <c r="R131" s="152">
        <v>0</v>
      </c>
      <c r="S131" s="70"/>
      <c r="T131" s="100"/>
    </row>
    <row r="132" spans="1:20" ht="15.75" thickBot="1" x14ac:dyDescent="0.3">
      <c r="A132" s="178" t="s">
        <v>271</v>
      </c>
      <c r="B132" s="734" t="s">
        <v>272</v>
      </c>
      <c r="C132" s="735"/>
      <c r="D132" s="638"/>
      <c r="E132" s="638"/>
      <c r="F132" s="638"/>
      <c r="G132" s="638"/>
      <c r="H132" s="638"/>
      <c r="I132" s="246">
        <v>104542</v>
      </c>
      <c r="J132" s="179">
        <v>66000</v>
      </c>
      <c r="K132" s="103">
        <f>K133+K134</f>
        <v>0</v>
      </c>
      <c r="L132" s="105"/>
      <c r="M132" s="105"/>
      <c r="N132" s="105"/>
      <c r="O132" s="105"/>
      <c r="P132" s="105">
        <v>34800</v>
      </c>
      <c r="Q132" s="103">
        <v>35000</v>
      </c>
      <c r="R132" s="104">
        <v>0</v>
      </c>
      <c r="S132" s="103"/>
      <c r="T132" s="106"/>
    </row>
    <row r="133" spans="1:20" ht="15.75" hidden="1" customHeight="1" thickBot="1" x14ac:dyDescent="0.3">
      <c r="A133" s="507"/>
      <c r="B133" s="508"/>
      <c r="C133" s="509"/>
      <c r="D133" s="508"/>
      <c r="E133" s="508"/>
      <c r="F133" s="508"/>
      <c r="G133" s="508"/>
      <c r="H133" s="508"/>
      <c r="I133" s="508"/>
      <c r="J133" s="508"/>
      <c r="K133" s="508"/>
      <c r="L133" s="510"/>
      <c r="M133" s="509"/>
      <c r="N133" s="511"/>
      <c r="O133" s="511"/>
      <c r="P133" s="511"/>
      <c r="Q133" s="509"/>
      <c r="R133" s="512">
        <v>0</v>
      </c>
      <c r="S133" s="509"/>
      <c r="T133" s="513"/>
    </row>
    <row r="134" spans="1:20" ht="15.75" thickBot="1" x14ac:dyDescent="0.3">
      <c r="A134" s="403"/>
      <c r="B134" s="407"/>
      <c r="C134" s="197" t="s">
        <v>459</v>
      </c>
      <c r="D134" s="108"/>
      <c r="E134" s="108"/>
      <c r="F134" s="108"/>
      <c r="G134" s="108"/>
      <c r="H134" s="108"/>
      <c r="I134" s="108"/>
      <c r="J134" s="108"/>
      <c r="K134" s="110"/>
      <c r="L134" s="110"/>
      <c r="M134" s="110"/>
      <c r="N134" s="110"/>
      <c r="O134" s="110"/>
      <c r="P134" s="110"/>
      <c r="Q134" s="210">
        <v>35000</v>
      </c>
      <c r="R134" s="281">
        <v>0</v>
      </c>
      <c r="S134" s="210"/>
      <c r="T134" s="111"/>
    </row>
    <row r="135" spans="1:20" ht="15.75" thickBot="1" x14ac:dyDescent="0.3">
      <c r="A135" s="514" t="s">
        <v>406</v>
      </c>
      <c r="B135" s="850" t="s">
        <v>280</v>
      </c>
      <c r="C135" s="851"/>
      <c r="D135" s="515"/>
      <c r="E135" s="515"/>
      <c r="F135" s="515"/>
      <c r="G135" s="515"/>
      <c r="H135" s="515"/>
      <c r="I135" s="65">
        <f>I136</f>
        <v>0</v>
      </c>
      <c r="J135" s="65">
        <f>J136</f>
        <v>0</v>
      </c>
      <c r="K135" s="65">
        <f>K136</f>
        <v>0</v>
      </c>
      <c r="L135" s="65">
        <f>L136</f>
        <v>82887.77</v>
      </c>
      <c r="M135" s="150">
        <v>7399.64</v>
      </c>
      <c r="N135" s="516">
        <v>0</v>
      </c>
      <c r="O135" s="516">
        <f>O136</f>
        <v>0</v>
      </c>
      <c r="P135" s="516">
        <v>0</v>
      </c>
      <c r="Q135" s="516">
        <v>0</v>
      </c>
      <c r="R135" s="64">
        <v>0</v>
      </c>
      <c r="S135" s="516"/>
      <c r="T135" s="517"/>
    </row>
    <row r="136" spans="1:20" ht="15.75" thickBot="1" x14ac:dyDescent="0.3">
      <c r="A136" s="403"/>
      <c r="B136" s="407"/>
      <c r="C136" s="508" t="s">
        <v>305</v>
      </c>
      <c r="D136" s="508"/>
      <c r="E136" s="508"/>
      <c r="F136" s="508"/>
      <c r="G136" s="508"/>
      <c r="H136" s="508"/>
      <c r="I136" s="108"/>
      <c r="J136" s="108"/>
      <c r="K136" s="110"/>
      <c r="L136" s="110">
        <v>82887.77</v>
      </c>
      <c r="M136" s="109">
        <v>7399.64</v>
      </c>
      <c r="N136" s="110"/>
      <c r="O136" s="110"/>
      <c r="P136" s="110"/>
      <c r="Q136" s="210"/>
      <c r="R136" s="281">
        <v>0</v>
      </c>
      <c r="S136" s="210"/>
      <c r="T136" s="111"/>
    </row>
    <row r="137" spans="1:20" ht="17.25" thickTop="1" thickBot="1" x14ac:dyDescent="0.3">
      <c r="A137" s="852" t="s">
        <v>407</v>
      </c>
      <c r="B137" s="853"/>
      <c r="C137" s="853"/>
      <c r="D137" s="162">
        <v>2988050</v>
      </c>
      <c r="E137" s="162">
        <v>1793069</v>
      </c>
      <c r="F137" s="162">
        <v>2942409</v>
      </c>
      <c r="G137" s="162">
        <v>4880528</v>
      </c>
      <c r="H137" s="162">
        <f t="shared" ref="H137:N137" si="5">H116+H99+H107+H95+H72+H68+H60+H58+H51+H30+H12+H9+H4+H114+H132+H135</f>
        <v>5977301</v>
      </c>
      <c r="I137" s="162">
        <f t="shared" si="5"/>
        <v>5818483</v>
      </c>
      <c r="J137" s="162">
        <f t="shared" si="5"/>
        <v>4719096</v>
      </c>
      <c r="K137" s="162">
        <f t="shared" si="5"/>
        <v>3939694</v>
      </c>
      <c r="L137" s="162">
        <f t="shared" si="5"/>
        <v>1800938.79</v>
      </c>
      <c r="M137" s="163">
        <f t="shared" si="5"/>
        <v>2904600.1800000006</v>
      </c>
      <c r="N137" s="162">
        <f t="shared" si="5"/>
        <v>1348818.6500000001</v>
      </c>
      <c r="O137" s="163">
        <f>O116+O99+O107+O95+O72+O68+O60+O58+O51+O30+O12+O9+O4+O114+O132+O135</f>
        <v>1900647.68</v>
      </c>
      <c r="P137" s="162">
        <v>3441955</v>
      </c>
      <c r="Q137" s="162">
        <v>2269103</v>
      </c>
      <c r="R137" s="163">
        <v>1.1938577695788417</v>
      </c>
      <c r="S137" s="162">
        <v>550000</v>
      </c>
      <c r="T137" s="397">
        <v>550000</v>
      </c>
    </row>
    <row r="138" spans="1:20" ht="15.75" thickTop="1" x14ac:dyDescent="0.25"/>
    <row r="140" spans="1:20" x14ac:dyDescent="0.25">
      <c r="Q140" s="171"/>
      <c r="R140" s="171"/>
      <c r="S140" s="171"/>
      <c r="T140" s="171"/>
    </row>
    <row r="143" spans="1:20" x14ac:dyDescent="0.25">
      <c r="Q143" s="171"/>
      <c r="R143" s="171"/>
      <c r="S143" s="171"/>
      <c r="T143" s="171"/>
    </row>
  </sheetData>
  <mergeCells count="56">
    <mergeCell ref="B132:C132"/>
    <mergeCell ref="B135:C135"/>
    <mergeCell ref="A137:C137"/>
    <mergeCell ref="A108:A113"/>
    <mergeCell ref="B108:B113"/>
    <mergeCell ref="B114:C114"/>
    <mergeCell ref="B116:C116"/>
    <mergeCell ref="A117:A131"/>
    <mergeCell ref="B117:B131"/>
    <mergeCell ref="B107:C107"/>
    <mergeCell ref="B68:C68"/>
    <mergeCell ref="A69:A71"/>
    <mergeCell ref="B69:B71"/>
    <mergeCell ref="B72:C72"/>
    <mergeCell ref="A73:A92"/>
    <mergeCell ref="B73:B92"/>
    <mergeCell ref="B93:C93"/>
    <mergeCell ref="B95:C95"/>
    <mergeCell ref="B99:C99"/>
    <mergeCell ref="A100:A106"/>
    <mergeCell ref="B100:B106"/>
    <mergeCell ref="B30:C30"/>
    <mergeCell ref="B51:C51"/>
    <mergeCell ref="B58:C58"/>
    <mergeCell ref="B60:C60"/>
    <mergeCell ref="A61:A67"/>
    <mergeCell ref="B61:B67"/>
    <mergeCell ref="A13:A29"/>
    <mergeCell ref="B13:B29"/>
    <mergeCell ref="P2:P3"/>
    <mergeCell ref="Q2:Q3"/>
    <mergeCell ref="R2:R3"/>
    <mergeCell ref="A5:A8"/>
    <mergeCell ref="B5:B8"/>
    <mergeCell ref="B9:C9"/>
    <mergeCell ref="B10:B11"/>
    <mergeCell ref="B12:C12"/>
    <mergeCell ref="S2:S3"/>
    <mergeCell ref="T2:T3"/>
    <mergeCell ref="B4:C4"/>
    <mergeCell ref="J2:J3"/>
    <mergeCell ref="K2:K3"/>
    <mergeCell ref="L2:L3"/>
    <mergeCell ref="M2:M3"/>
    <mergeCell ref="N2:N3"/>
    <mergeCell ref="O2:O3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zoomScaleNormal="100" workbookViewId="0">
      <selection activeCell="V12" sqref="V12"/>
    </sheetView>
  </sheetViews>
  <sheetFormatPr defaultRowHeight="15" x14ac:dyDescent="0.25"/>
  <cols>
    <col min="3" max="3" width="36" customWidth="1"/>
    <col min="4" max="10" width="11.7109375" hidden="1" customWidth="1"/>
    <col min="11" max="11" width="10.5703125" hidden="1" customWidth="1"/>
    <col min="12" max="12" width="13.7109375" hidden="1" customWidth="1"/>
    <col min="13" max="13" width="13.5703125" hidden="1" customWidth="1"/>
    <col min="14" max="16" width="13.5703125" customWidth="1"/>
    <col min="17" max="17" width="11.42578125" customWidth="1"/>
    <col min="18" max="18" width="8.42578125" customWidth="1"/>
    <col min="19" max="20" width="11.7109375" customWidth="1"/>
    <col min="259" max="259" width="36" customWidth="1"/>
    <col min="260" max="271" width="0" hidden="1" customWidth="1"/>
    <col min="272" max="272" width="13.5703125" customWidth="1"/>
    <col min="273" max="273" width="11.42578125" customWidth="1"/>
    <col min="274" max="274" width="8.42578125" customWidth="1"/>
    <col min="275" max="276" width="11.7109375" customWidth="1"/>
    <col min="515" max="515" width="36" customWidth="1"/>
    <col min="516" max="527" width="0" hidden="1" customWidth="1"/>
    <col min="528" max="528" width="13.5703125" customWidth="1"/>
    <col min="529" max="529" width="11.42578125" customWidth="1"/>
    <col min="530" max="530" width="8.42578125" customWidth="1"/>
    <col min="531" max="532" width="11.7109375" customWidth="1"/>
    <col min="771" max="771" width="36" customWidth="1"/>
    <col min="772" max="783" width="0" hidden="1" customWidth="1"/>
    <col min="784" max="784" width="13.5703125" customWidth="1"/>
    <col min="785" max="785" width="11.42578125" customWidth="1"/>
    <col min="786" max="786" width="8.42578125" customWidth="1"/>
    <col min="787" max="788" width="11.7109375" customWidth="1"/>
    <col min="1027" max="1027" width="36" customWidth="1"/>
    <col min="1028" max="1039" width="0" hidden="1" customWidth="1"/>
    <col min="1040" max="1040" width="13.5703125" customWidth="1"/>
    <col min="1041" max="1041" width="11.42578125" customWidth="1"/>
    <col min="1042" max="1042" width="8.42578125" customWidth="1"/>
    <col min="1043" max="1044" width="11.7109375" customWidth="1"/>
    <col min="1283" max="1283" width="36" customWidth="1"/>
    <col min="1284" max="1295" width="0" hidden="1" customWidth="1"/>
    <col min="1296" max="1296" width="13.5703125" customWidth="1"/>
    <col min="1297" max="1297" width="11.42578125" customWidth="1"/>
    <col min="1298" max="1298" width="8.42578125" customWidth="1"/>
    <col min="1299" max="1300" width="11.7109375" customWidth="1"/>
    <col min="1539" max="1539" width="36" customWidth="1"/>
    <col min="1540" max="1551" width="0" hidden="1" customWidth="1"/>
    <col min="1552" max="1552" width="13.5703125" customWidth="1"/>
    <col min="1553" max="1553" width="11.42578125" customWidth="1"/>
    <col min="1554" max="1554" width="8.42578125" customWidth="1"/>
    <col min="1555" max="1556" width="11.7109375" customWidth="1"/>
    <col min="1795" max="1795" width="36" customWidth="1"/>
    <col min="1796" max="1807" width="0" hidden="1" customWidth="1"/>
    <col min="1808" max="1808" width="13.5703125" customWidth="1"/>
    <col min="1809" max="1809" width="11.42578125" customWidth="1"/>
    <col min="1810" max="1810" width="8.42578125" customWidth="1"/>
    <col min="1811" max="1812" width="11.7109375" customWidth="1"/>
    <col min="2051" max="2051" width="36" customWidth="1"/>
    <col min="2052" max="2063" width="0" hidden="1" customWidth="1"/>
    <col min="2064" max="2064" width="13.5703125" customWidth="1"/>
    <col min="2065" max="2065" width="11.42578125" customWidth="1"/>
    <col min="2066" max="2066" width="8.42578125" customWidth="1"/>
    <col min="2067" max="2068" width="11.7109375" customWidth="1"/>
    <col min="2307" max="2307" width="36" customWidth="1"/>
    <col min="2308" max="2319" width="0" hidden="1" customWidth="1"/>
    <col min="2320" max="2320" width="13.5703125" customWidth="1"/>
    <col min="2321" max="2321" width="11.42578125" customWidth="1"/>
    <col min="2322" max="2322" width="8.42578125" customWidth="1"/>
    <col min="2323" max="2324" width="11.7109375" customWidth="1"/>
    <col min="2563" max="2563" width="36" customWidth="1"/>
    <col min="2564" max="2575" width="0" hidden="1" customWidth="1"/>
    <col min="2576" max="2576" width="13.5703125" customWidth="1"/>
    <col min="2577" max="2577" width="11.42578125" customWidth="1"/>
    <col min="2578" max="2578" width="8.42578125" customWidth="1"/>
    <col min="2579" max="2580" width="11.7109375" customWidth="1"/>
    <col min="2819" max="2819" width="36" customWidth="1"/>
    <col min="2820" max="2831" width="0" hidden="1" customWidth="1"/>
    <col min="2832" max="2832" width="13.5703125" customWidth="1"/>
    <col min="2833" max="2833" width="11.42578125" customWidth="1"/>
    <col min="2834" max="2834" width="8.42578125" customWidth="1"/>
    <col min="2835" max="2836" width="11.7109375" customWidth="1"/>
    <col min="3075" max="3075" width="36" customWidth="1"/>
    <col min="3076" max="3087" width="0" hidden="1" customWidth="1"/>
    <col min="3088" max="3088" width="13.5703125" customWidth="1"/>
    <col min="3089" max="3089" width="11.42578125" customWidth="1"/>
    <col min="3090" max="3090" width="8.42578125" customWidth="1"/>
    <col min="3091" max="3092" width="11.7109375" customWidth="1"/>
    <col min="3331" max="3331" width="36" customWidth="1"/>
    <col min="3332" max="3343" width="0" hidden="1" customWidth="1"/>
    <col min="3344" max="3344" width="13.5703125" customWidth="1"/>
    <col min="3345" max="3345" width="11.42578125" customWidth="1"/>
    <col min="3346" max="3346" width="8.42578125" customWidth="1"/>
    <col min="3347" max="3348" width="11.7109375" customWidth="1"/>
    <col min="3587" max="3587" width="36" customWidth="1"/>
    <col min="3588" max="3599" width="0" hidden="1" customWidth="1"/>
    <col min="3600" max="3600" width="13.5703125" customWidth="1"/>
    <col min="3601" max="3601" width="11.42578125" customWidth="1"/>
    <col min="3602" max="3602" width="8.42578125" customWidth="1"/>
    <col min="3603" max="3604" width="11.7109375" customWidth="1"/>
    <col min="3843" max="3843" width="36" customWidth="1"/>
    <col min="3844" max="3855" width="0" hidden="1" customWidth="1"/>
    <col min="3856" max="3856" width="13.5703125" customWidth="1"/>
    <col min="3857" max="3857" width="11.42578125" customWidth="1"/>
    <col min="3858" max="3858" width="8.42578125" customWidth="1"/>
    <col min="3859" max="3860" width="11.7109375" customWidth="1"/>
    <col min="4099" max="4099" width="36" customWidth="1"/>
    <col min="4100" max="4111" width="0" hidden="1" customWidth="1"/>
    <col min="4112" max="4112" width="13.5703125" customWidth="1"/>
    <col min="4113" max="4113" width="11.42578125" customWidth="1"/>
    <col min="4114" max="4114" width="8.42578125" customWidth="1"/>
    <col min="4115" max="4116" width="11.7109375" customWidth="1"/>
    <col min="4355" max="4355" width="36" customWidth="1"/>
    <col min="4356" max="4367" width="0" hidden="1" customWidth="1"/>
    <col min="4368" max="4368" width="13.5703125" customWidth="1"/>
    <col min="4369" max="4369" width="11.42578125" customWidth="1"/>
    <col min="4370" max="4370" width="8.42578125" customWidth="1"/>
    <col min="4371" max="4372" width="11.7109375" customWidth="1"/>
    <col min="4611" max="4611" width="36" customWidth="1"/>
    <col min="4612" max="4623" width="0" hidden="1" customWidth="1"/>
    <col min="4624" max="4624" width="13.5703125" customWidth="1"/>
    <col min="4625" max="4625" width="11.42578125" customWidth="1"/>
    <col min="4626" max="4626" width="8.42578125" customWidth="1"/>
    <col min="4627" max="4628" width="11.7109375" customWidth="1"/>
    <col min="4867" max="4867" width="36" customWidth="1"/>
    <col min="4868" max="4879" width="0" hidden="1" customWidth="1"/>
    <col min="4880" max="4880" width="13.5703125" customWidth="1"/>
    <col min="4881" max="4881" width="11.42578125" customWidth="1"/>
    <col min="4882" max="4882" width="8.42578125" customWidth="1"/>
    <col min="4883" max="4884" width="11.7109375" customWidth="1"/>
    <col min="5123" max="5123" width="36" customWidth="1"/>
    <col min="5124" max="5135" width="0" hidden="1" customWidth="1"/>
    <col min="5136" max="5136" width="13.5703125" customWidth="1"/>
    <col min="5137" max="5137" width="11.42578125" customWidth="1"/>
    <col min="5138" max="5138" width="8.42578125" customWidth="1"/>
    <col min="5139" max="5140" width="11.7109375" customWidth="1"/>
    <col min="5379" max="5379" width="36" customWidth="1"/>
    <col min="5380" max="5391" width="0" hidden="1" customWidth="1"/>
    <col min="5392" max="5392" width="13.5703125" customWidth="1"/>
    <col min="5393" max="5393" width="11.42578125" customWidth="1"/>
    <col min="5394" max="5394" width="8.42578125" customWidth="1"/>
    <col min="5395" max="5396" width="11.7109375" customWidth="1"/>
    <col min="5635" max="5635" width="36" customWidth="1"/>
    <col min="5636" max="5647" width="0" hidden="1" customWidth="1"/>
    <col min="5648" max="5648" width="13.5703125" customWidth="1"/>
    <col min="5649" max="5649" width="11.42578125" customWidth="1"/>
    <col min="5650" max="5650" width="8.42578125" customWidth="1"/>
    <col min="5651" max="5652" width="11.7109375" customWidth="1"/>
    <col min="5891" max="5891" width="36" customWidth="1"/>
    <col min="5892" max="5903" width="0" hidden="1" customWidth="1"/>
    <col min="5904" max="5904" width="13.5703125" customWidth="1"/>
    <col min="5905" max="5905" width="11.42578125" customWidth="1"/>
    <col min="5906" max="5906" width="8.42578125" customWidth="1"/>
    <col min="5907" max="5908" width="11.7109375" customWidth="1"/>
    <col min="6147" max="6147" width="36" customWidth="1"/>
    <col min="6148" max="6159" width="0" hidden="1" customWidth="1"/>
    <col min="6160" max="6160" width="13.5703125" customWidth="1"/>
    <col min="6161" max="6161" width="11.42578125" customWidth="1"/>
    <col min="6162" max="6162" width="8.42578125" customWidth="1"/>
    <col min="6163" max="6164" width="11.7109375" customWidth="1"/>
    <col min="6403" max="6403" width="36" customWidth="1"/>
    <col min="6404" max="6415" width="0" hidden="1" customWidth="1"/>
    <col min="6416" max="6416" width="13.5703125" customWidth="1"/>
    <col min="6417" max="6417" width="11.42578125" customWidth="1"/>
    <col min="6418" max="6418" width="8.42578125" customWidth="1"/>
    <col min="6419" max="6420" width="11.7109375" customWidth="1"/>
    <col min="6659" max="6659" width="36" customWidth="1"/>
    <col min="6660" max="6671" width="0" hidden="1" customWidth="1"/>
    <col min="6672" max="6672" width="13.5703125" customWidth="1"/>
    <col min="6673" max="6673" width="11.42578125" customWidth="1"/>
    <col min="6674" max="6674" width="8.42578125" customWidth="1"/>
    <col min="6675" max="6676" width="11.7109375" customWidth="1"/>
    <col min="6915" max="6915" width="36" customWidth="1"/>
    <col min="6916" max="6927" width="0" hidden="1" customWidth="1"/>
    <col min="6928" max="6928" width="13.5703125" customWidth="1"/>
    <col min="6929" max="6929" width="11.42578125" customWidth="1"/>
    <col min="6930" max="6930" width="8.42578125" customWidth="1"/>
    <col min="6931" max="6932" width="11.7109375" customWidth="1"/>
    <col min="7171" max="7171" width="36" customWidth="1"/>
    <col min="7172" max="7183" width="0" hidden="1" customWidth="1"/>
    <col min="7184" max="7184" width="13.5703125" customWidth="1"/>
    <col min="7185" max="7185" width="11.42578125" customWidth="1"/>
    <col min="7186" max="7186" width="8.42578125" customWidth="1"/>
    <col min="7187" max="7188" width="11.7109375" customWidth="1"/>
    <col min="7427" max="7427" width="36" customWidth="1"/>
    <col min="7428" max="7439" width="0" hidden="1" customWidth="1"/>
    <col min="7440" max="7440" width="13.5703125" customWidth="1"/>
    <col min="7441" max="7441" width="11.42578125" customWidth="1"/>
    <col min="7442" max="7442" width="8.42578125" customWidth="1"/>
    <col min="7443" max="7444" width="11.7109375" customWidth="1"/>
    <col min="7683" max="7683" width="36" customWidth="1"/>
    <col min="7684" max="7695" width="0" hidden="1" customWidth="1"/>
    <col min="7696" max="7696" width="13.5703125" customWidth="1"/>
    <col min="7697" max="7697" width="11.42578125" customWidth="1"/>
    <col min="7698" max="7698" width="8.42578125" customWidth="1"/>
    <col min="7699" max="7700" width="11.7109375" customWidth="1"/>
    <col min="7939" max="7939" width="36" customWidth="1"/>
    <col min="7940" max="7951" width="0" hidden="1" customWidth="1"/>
    <col min="7952" max="7952" width="13.5703125" customWidth="1"/>
    <col min="7953" max="7953" width="11.42578125" customWidth="1"/>
    <col min="7954" max="7954" width="8.42578125" customWidth="1"/>
    <col min="7955" max="7956" width="11.7109375" customWidth="1"/>
    <col min="8195" max="8195" width="36" customWidth="1"/>
    <col min="8196" max="8207" width="0" hidden="1" customWidth="1"/>
    <col min="8208" max="8208" width="13.5703125" customWidth="1"/>
    <col min="8209" max="8209" width="11.42578125" customWidth="1"/>
    <col min="8210" max="8210" width="8.42578125" customWidth="1"/>
    <col min="8211" max="8212" width="11.7109375" customWidth="1"/>
    <col min="8451" max="8451" width="36" customWidth="1"/>
    <col min="8452" max="8463" width="0" hidden="1" customWidth="1"/>
    <col min="8464" max="8464" width="13.5703125" customWidth="1"/>
    <col min="8465" max="8465" width="11.42578125" customWidth="1"/>
    <col min="8466" max="8466" width="8.42578125" customWidth="1"/>
    <col min="8467" max="8468" width="11.7109375" customWidth="1"/>
    <col min="8707" max="8707" width="36" customWidth="1"/>
    <col min="8708" max="8719" width="0" hidden="1" customWidth="1"/>
    <col min="8720" max="8720" width="13.5703125" customWidth="1"/>
    <col min="8721" max="8721" width="11.42578125" customWidth="1"/>
    <col min="8722" max="8722" width="8.42578125" customWidth="1"/>
    <col min="8723" max="8724" width="11.7109375" customWidth="1"/>
    <col min="8963" max="8963" width="36" customWidth="1"/>
    <col min="8964" max="8975" width="0" hidden="1" customWidth="1"/>
    <col min="8976" max="8976" width="13.5703125" customWidth="1"/>
    <col min="8977" max="8977" width="11.42578125" customWidth="1"/>
    <col min="8978" max="8978" width="8.42578125" customWidth="1"/>
    <col min="8979" max="8980" width="11.7109375" customWidth="1"/>
    <col min="9219" max="9219" width="36" customWidth="1"/>
    <col min="9220" max="9231" width="0" hidden="1" customWidth="1"/>
    <col min="9232" max="9232" width="13.5703125" customWidth="1"/>
    <col min="9233" max="9233" width="11.42578125" customWidth="1"/>
    <col min="9234" max="9234" width="8.42578125" customWidth="1"/>
    <col min="9235" max="9236" width="11.7109375" customWidth="1"/>
    <col min="9475" max="9475" width="36" customWidth="1"/>
    <col min="9476" max="9487" width="0" hidden="1" customWidth="1"/>
    <col min="9488" max="9488" width="13.5703125" customWidth="1"/>
    <col min="9489" max="9489" width="11.42578125" customWidth="1"/>
    <col min="9490" max="9490" width="8.42578125" customWidth="1"/>
    <col min="9491" max="9492" width="11.7109375" customWidth="1"/>
    <col min="9731" max="9731" width="36" customWidth="1"/>
    <col min="9732" max="9743" width="0" hidden="1" customWidth="1"/>
    <col min="9744" max="9744" width="13.5703125" customWidth="1"/>
    <col min="9745" max="9745" width="11.42578125" customWidth="1"/>
    <col min="9746" max="9746" width="8.42578125" customWidth="1"/>
    <col min="9747" max="9748" width="11.7109375" customWidth="1"/>
    <col min="9987" max="9987" width="36" customWidth="1"/>
    <col min="9988" max="9999" width="0" hidden="1" customWidth="1"/>
    <col min="10000" max="10000" width="13.5703125" customWidth="1"/>
    <col min="10001" max="10001" width="11.42578125" customWidth="1"/>
    <col min="10002" max="10002" width="8.42578125" customWidth="1"/>
    <col min="10003" max="10004" width="11.7109375" customWidth="1"/>
    <col min="10243" max="10243" width="36" customWidth="1"/>
    <col min="10244" max="10255" width="0" hidden="1" customWidth="1"/>
    <col min="10256" max="10256" width="13.5703125" customWidth="1"/>
    <col min="10257" max="10257" width="11.42578125" customWidth="1"/>
    <col min="10258" max="10258" width="8.42578125" customWidth="1"/>
    <col min="10259" max="10260" width="11.7109375" customWidth="1"/>
    <col min="10499" max="10499" width="36" customWidth="1"/>
    <col min="10500" max="10511" width="0" hidden="1" customWidth="1"/>
    <col min="10512" max="10512" width="13.5703125" customWidth="1"/>
    <col min="10513" max="10513" width="11.42578125" customWidth="1"/>
    <col min="10514" max="10514" width="8.42578125" customWidth="1"/>
    <col min="10515" max="10516" width="11.7109375" customWidth="1"/>
    <col min="10755" max="10755" width="36" customWidth="1"/>
    <col min="10756" max="10767" width="0" hidden="1" customWidth="1"/>
    <col min="10768" max="10768" width="13.5703125" customWidth="1"/>
    <col min="10769" max="10769" width="11.42578125" customWidth="1"/>
    <col min="10770" max="10770" width="8.42578125" customWidth="1"/>
    <col min="10771" max="10772" width="11.7109375" customWidth="1"/>
    <col min="11011" max="11011" width="36" customWidth="1"/>
    <col min="11012" max="11023" width="0" hidden="1" customWidth="1"/>
    <col min="11024" max="11024" width="13.5703125" customWidth="1"/>
    <col min="11025" max="11025" width="11.42578125" customWidth="1"/>
    <col min="11026" max="11026" width="8.42578125" customWidth="1"/>
    <col min="11027" max="11028" width="11.7109375" customWidth="1"/>
    <col min="11267" max="11267" width="36" customWidth="1"/>
    <col min="11268" max="11279" width="0" hidden="1" customWidth="1"/>
    <col min="11280" max="11280" width="13.5703125" customWidth="1"/>
    <col min="11281" max="11281" width="11.42578125" customWidth="1"/>
    <col min="11282" max="11282" width="8.42578125" customWidth="1"/>
    <col min="11283" max="11284" width="11.7109375" customWidth="1"/>
    <col min="11523" max="11523" width="36" customWidth="1"/>
    <col min="11524" max="11535" width="0" hidden="1" customWidth="1"/>
    <col min="11536" max="11536" width="13.5703125" customWidth="1"/>
    <col min="11537" max="11537" width="11.42578125" customWidth="1"/>
    <col min="11538" max="11538" width="8.42578125" customWidth="1"/>
    <col min="11539" max="11540" width="11.7109375" customWidth="1"/>
    <col min="11779" max="11779" width="36" customWidth="1"/>
    <col min="11780" max="11791" width="0" hidden="1" customWidth="1"/>
    <col min="11792" max="11792" width="13.5703125" customWidth="1"/>
    <col min="11793" max="11793" width="11.42578125" customWidth="1"/>
    <col min="11794" max="11794" width="8.42578125" customWidth="1"/>
    <col min="11795" max="11796" width="11.7109375" customWidth="1"/>
    <col min="12035" max="12035" width="36" customWidth="1"/>
    <col min="12036" max="12047" width="0" hidden="1" customWidth="1"/>
    <col min="12048" max="12048" width="13.5703125" customWidth="1"/>
    <col min="12049" max="12049" width="11.42578125" customWidth="1"/>
    <col min="12050" max="12050" width="8.42578125" customWidth="1"/>
    <col min="12051" max="12052" width="11.7109375" customWidth="1"/>
    <col min="12291" max="12291" width="36" customWidth="1"/>
    <col min="12292" max="12303" width="0" hidden="1" customWidth="1"/>
    <col min="12304" max="12304" width="13.5703125" customWidth="1"/>
    <col min="12305" max="12305" width="11.42578125" customWidth="1"/>
    <col min="12306" max="12306" width="8.42578125" customWidth="1"/>
    <col min="12307" max="12308" width="11.7109375" customWidth="1"/>
    <col min="12547" max="12547" width="36" customWidth="1"/>
    <col min="12548" max="12559" width="0" hidden="1" customWidth="1"/>
    <col min="12560" max="12560" width="13.5703125" customWidth="1"/>
    <col min="12561" max="12561" width="11.42578125" customWidth="1"/>
    <col min="12562" max="12562" width="8.42578125" customWidth="1"/>
    <col min="12563" max="12564" width="11.7109375" customWidth="1"/>
    <col min="12803" max="12803" width="36" customWidth="1"/>
    <col min="12804" max="12815" width="0" hidden="1" customWidth="1"/>
    <col min="12816" max="12816" width="13.5703125" customWidth="1"/>
    <col min="12817" max="12817" width="11.42578125" customWidth="1"/>
    <col min="12818" max="12818" width="8.42578125" customWidth="1"/>
    <col min="12819" max="12820" width="11.7109375" customWidth="1"/>
    <col min="13059" max="13059" width="36" customWidth="1"/>
    <col min="13060" max="13071" width="0" hidden="1" customWidth="1"/>
    <col min="13072" max="13072" width="13.5703125" customWidth="1"/>
    <col min="13073" max="13073" width="11.42578125" customWidth="1"/>
    <col min="13074" max="13074" width="8.42578125" customWidth="1"/>
    <col min="13075" max="13076" width="11.7109375" customWidth="1"/>
    <col min="13315" max="13315" width="36" customWidth="1"/>
    <col min="13316" max="13327" width="0" hidden="1" customWidth="1"/>
    <col min="13328" max="13328" width="13.5703125" customWidth="1"/>
    <col min="13329" max="13329" width="11.42578125" customWidth="1"/>
    <col min="13330" max="13330" width="8.42578125" customWidth="1"/>
    <col min="13331" max="13332" width="11.7109375" customWidth="1"/>
    <col min="13571" max="13571" width="36" customWidth="1"/>
    <col min="13572" max="13583" width="0" hidden="1" customWidth="1"/>
    <col min="13584" max="13584" width="13.5703125" customWidth="1"/>
    <col min="13585" max="13585" width="11.42578125" customWidth="1"/>
    <col min="13586" max="13586" width="8.42578125" customWidth="1"/>
    <col min="13587" max="13588" width="11.7109375" customWidth="1"/>
    <col min="13827" max="13827" width="36" customWidth="1"/>
    <col min="13828" max="13839" width="0" hidden="1" customWidth="1"/>
    <col min="13840" max="13840" width="13.5703125" customWidth="1"/>
    <col min="13841" max="13841" width="11.42578125" customWidth="1"/>
    <col min="13842" max="13842" width="8.42578125" customWidth="1"/>
    <col min="13843" max="13844" width="11.7109375" customWidth="1"/>
    <col min="14083" max="14083" width="36" customWidth="1"/>
    <col min="14084" max="14095" width="0" hidden="1" customWidth="1"/>
    <col min="14096" max="14096" width="13.5703125" customWidth="1"/>
    <col min="14097" max="14097" width="11.42578125" customWidth="1"/>
    <col min="14098" max="14098" width="8.42578125" customWidth="1"/>
    <col min="14099" max="14100" width="11.7109375" customWidth="1"/>
    <col min="14339" max="14339" width="36" customWidth="1"/>
    <col min="14340" max="14351" width="0" hidden="1" customWidth="1"/>
    <col min="14352" max="14352" width="13.5703125" customWidth="1"/>
    <col min="14353" max="14353" width="11.42578125" customWidth="1"/>
    <col min="14354" max="14354" width="8.42578125" customWidth="1"/>
    <col min="14355" max="14356" width="11.7109375" customWidth="1"/>
    <col min="14595" max="14595" width="36" customWidth="1"/>
    <col min="14596" max="14607" width="0" hidden="1" customWidth="1"/>
    <col min="14608" max="14608" width="13.5703125" customWidth="1"/>
    <col min="14609" max="14609" width="11.42578125" customWidth="1"/>
    <col min="14610" max="14610" width="8.42578125" customWidth="1"/>
    <col min="14611" max="14612" width="11.7109375" customWidth="1"/>
    <col min="14851" max="14851" width="36" customWidth="1"/>
    <col min="14852" max="14863" width="0" hidden="1" customWidth="1"/>
    <col min="14864" max="14864" width="13.5703125" customWidth="1"/>
    <col min="14865" max="14865" width="11.42578125" customWidth="1"/>
    <col min="14866" max="14866" width="8.42578125" customWidth="1"/>
    <col min="14867" max="14868" width="11.7109375" customWidth="1"/>
    <col min="15107" max="15107" width="36" customWidth="1"/>
    <col min="15108" max="15119" width="0" hidden="1" customWidth="1"/>
    <col min="15120" max="15120" width="13.5703125" customWidth="1"/>
    <col min="15121" max="15121" width="11.42578125" customWidth="1"/>
    <col min="15122" max="15122" width="8.42578125" customWidth="1"/>
    <col min="15123" max="15124" width="11.7109375" customWidth="1"/>
    <col min="15363" max="15363" width="36" customWidth="1"/>
    <col min="15364" max="15375" width="0" hidden="1" customWidth="1"/>
    <col min="15376" max="15376" width="13.5703125" customWidth="1"/>
    <col min="15377" max="15377" width="11.42578125" customWidth="1"/>
    <col min="15378" max="15378" width="8.42578125" customWidth="1"/>
    <col min="15379" max="15380" width="11.7109375" customWidth="1"/>
    <col min="15619" max="15619" width="36" customWidth="1"/>
    <col min="15620" max="15631" width="0" hidden="1" customWidth="1"/>
    <col min="15632" max="15632" width="13.5703125" customWidth="1"/>
    <col min="15633" max="15633" width="11.42578125" customWidth="1"/>
    <col min="15634" max="15634" width="8.42578125" customWidth="1"/>
    <col min="15635" max="15636" width="11.7109375" customWidth="1"/>
    <col min="15875" max="15875" width="36" customWidth="1"/>
    <col min="15876" max="15887" width="0" hidden="1" customWidth="1"/>
    <col min="15888" max="15888" width="13.5703125" customWidth="1"/>
    <col min="15889" max="15889" width="11.42578125" customWidth="1"/>
    <col min="15890" max="15890" width="8.42578125" customWidth="1"/>
    <col min="15891" max="15892" width="11.7109375" customWidth="1"/>
    <col min="16131" max="16131" width="36" customWidth="1"/>
    <col min="16132" max="16143" width="0" hidden="1" customWidth="1"/>
    <col min="16144" max="16144" width="13.5703125" customWidth="1"/>
    <col min="16145" max="16145" width="11.42578125" customWidth="1"/>
    <col min="16146" max="16146" width="8.42578125" customWidth="1"/>
    <col min="16147" max="16148" width="11.7109375" customWidth="1"/>
  </cols>
  <sheetData>
    <row r="1" spans="1:23" x14ac:dyDescent="0.25">
      <c r="A1" s="679" t="s">
        <v>463</v>
      </c>
    </row>
    <row r="2" spans="1:23" ht="15.75" thickBot="1" x14ac:dyDescent="0.3">
      <c r="A2" s="680" t="s">
        <v>464</v>
      </c>
    </row>
    <row r="3" spans="1:23" ht="15.75" customHeight="1" thickTop="1" x14ac:dyDescent="0.25">
      <c r="A3" s="726" t="s">
        <v>0</v>
      </c>
      <c r="B3" s="728" t="s">
        <v>1</v>
      </c>
      <c r="C3" s="724" t="s">
        <v>2</v>
      </c>
      <c r="D3" s="724" t="s">
        <v>122</v>
      </c>
      <c r="E3" s="724" t="s">
        <v>123</v>
      </c>
      <c r="F3" s="724" t="s">
        <v>124</v>
      </c>
      <c r="G3" s="724" t="s">
        <v>125</v>
      </c>
      <c r="H3" s="724" t="s">
        <v>126</v>
      </c>
      <c r="I3" s="724" t="s">
        <v>8</v>
      </c>
      <c r="J3" s="724" t="s">
        <v>9</v>
      </c>
      <c r="K3" s="724" t="s">
        <v>10</v>
      </c>
      <c r="L3" s="724" t="s">
        <v>11</v>
      </c>
      <c r="M3" s="724" t="s">
        <v>12</v>
      </c>
      <c r="N3" s="724" t="s">
        <v>13</v>
      </c>
      <c r="O3" s="724" t="s">
        <v>14</v>
      </c>
      <c r="P3" s="724" t="s">
        <v>15</v>
      </c>
      <c r="Q3" s="824" t="s">
        <v>127</v>
      </c>
      <c r="R3" s="788" t="s">
        <v>17</v>
      </c>
      <c r="S3" s="824" t="s">
        <v>18</v>
      </c>
      <c r="T3" s="826" t="s">
        <v>19</v>
      </c>
    </row>
    <row r="4" spans="1:23" ht="24" customHeight="1" thickBot="1" x14ac:dyDescent="0.3">
      <c r="A4" s="727"/>
      <c r="B4" s="729"/>
      <c r="C4" s="725"/>
      <c r="D4" s="725"/>
      <c r="E4" s="725"/>
      <c r="F4" s="725"/>
      <c r="G4" s="725"/>
      <c r="H4" s="725"/>
      <c r="I4" s="725"/>
      <c r="J4" s="725"/>
      <c r="K4" s="725"/>
      <c r="L4" s="725"/>
      <c r="M4" s="725"/>
      <c r="N4" s="725"/>
      <c r="O4" s="725"/>
      <c r="P4" s="725"/>
      <c r="Q4" s="825"/>
      <c r="R4" s="789"/>
      <c r="S4" s="825"/>
      <c r="T4" s="827"/>
    </row>
    <row r="5" spans="1:23" ht="16.5" thickTop="1" thickBot="1" x14ac:dyDescent="0.3">
      <c r="A5" s="639">
        <v>519</v>
      </c>
      <c r="B5" s="859" t="s">
        <v>408</v>
      </c>
      <c r="C5" s="860"/>
      <c r="D5" s="47">
        <f t="shared" ref="D5:M5" si="0">SUM(D6:D7)</f>
        <v>0</v>
      </c>
      <c r="E5" s="47">
        <f t="shared" si="0"/>
        <v>0</v>
      </c>
      <c r="F5" s="47">
        <f t="shared" si="0"/>
        <v>806731</v>
      </c>
      <c r="G5" s="47">
        <f t="shared" si="0"/>
        <v>1932030</v>
      </c>
      <c r="H5" s="47">
        <f t="shared" si="0"/>
        <v>1218758</v>
      </c>
      <c r="I5" s="47">
        <f t="shared" si="0"/>
        <v>1712805</v>
      </c>
      <c r="J5" s="47">
        <f t="shared" si="0"/>
        <v>796126</v>
      </c>
      <c r="K5" s="47">
        <f t="shared" si="0"/>
        <v>889265</v>
      </c>
      <c r="L5" s="48">
        <f t="shared" si="0"/>
        <v>1041848.1</v>
      </c>
      <c r="M5" s="48">
        <f t="shared" si="0"/>
        <v>1842801.75</v>
      </c>
      <c r="N5" s="47">
        <f>SUM(N6:N7)</f>
        <v>1578149.94</v>
      </c>
      <c r="O5" s="48">
        <f>SUM(O6:O7)</f>
        <v>597135.81999999995</v>
      </c>
      <c r="P5" s="47">
        <v>38750</v>
      </c>
      <c r="Q5" s="47">
        <v>410907</v>
      </c>
      <c r="R5" s="48">
        <v>0.26037259805617713</v>
      </c>
      <c r="S5" s="47">
        <v>0</v>
      </c>
      <c r="T5" s="50">
        <v>0</v>
      </c>
    </row>
    <row r="6" spans="1:23" x14ac:dyDescent="0.25">
      <c r="A6" s="754"/>
      <c r="B6" s="518"/>
      <c r="C6" s="67" t="s">
        <v>409</v>
      </c>
      <c r="D6" s="67"/>
      <c r="E6" s="67"/>
      <c r="F6" s="67"/>
      <c r="G6" s="67">
        <v>186636</v>
      </c>
      <c r="H6" s="67">
        <v>1102901</v>
      </c>
      <c r="I6" s="67">
        <v>1052724</v>
      </c>
      <c r="J6" s="68">
        <v>232649</v>
      </c>
      <c r="K6" s="68">
        <v>638944</v>
      </c>
      <c r="L6" s="151">
        <v>96973.2</v>
      </c>
      <c r="M6" s="151">
        <v>633655.25</v>
      </c>
      <c r="N6" s="68">
        <v>1495900</v>
      </c>
      <c r="O6" s="151">
        <v>363308.49</v>
      </c>
      <c r="P6" s="68"/>
      <c r="Q6" s="68"/>
      <c r="R6" s="151">
        <v>0</v>
      </c>
      <c r="S6" s="68"/>
      <c r="T6" s="404"/>
    </row>
    <row r="7" spans="1:23" ht="15.75" thickBot="1" x14ac:dyDescent="0.3">
      <c r="A7" s="756"/>
      <c r="B7" s="519"/>
      <c r="C7" s="71" t="s">
        <v>410</v>
      </c>
      <c r="D7" s="71"/>
      <c r="E7" s="71"/>
      <c r="F7" s="71">
        <v>806731</v>
      </c>
      <c r="G7" s="71">
        <v>1745394</v>
      </c>
      <c r="H7" s="71">
        <v>115857</v>
      </c>
      <c r="I7" s="71">
        <v>660081</v>
      </c>
      <c r="J7" s="91">
        <v>563477</v>
      </c>
      <c r="K7" s="220">
        <v>250321</v>
      </c>
      <c r="L7" s="267">
        <v>944874.9</v>
      </c>
      <c r="M7" s="267">
        <v>1209146.5</v>
      </c>
      <c r="N7" s="220">
        <v>82249.94</v>
      </c>
      <c r="O7" s="267">
        <v>233827.33</v>
      </c>
      <c r="P7" s="220">
        <v>38750</v>
      </c>
      <c r="Q7" s="91">
        <v>410907</v>
      </c>
      <c r="R7" s="221">
        <v>4.9958334316110138</v>
      </c>
      <c r="S7" s="91"/>
      <c r="T7" s="520"/>
      <c r="W7" s="171"/>
    </row>
    <row r="8" spans="1:23" ht="15.75" thickBot="1" x14ac:dyDescent="0.3">
      <c r="A8" s="640">
        <v>450</v>
      </c>
      <c r="B8" s="861" t="s">
        <v>76</v>
      </c>
      <c r="C8" s="809"/>
      <c r="D8" s="95">
        <f>SUM(D9:D16)</f>
        <v>499436</v>
      </c>
      <c r="E8" s="95">
        <v>313085</v>
      </c>
      <c r="F8" s="95">
        <v>834018</v>
      </c>
      <c r="G8" s="95">
        <f t="shared" ref="G8:M8" si="1">SUM(G9:G16)</f>
        <v>822908</v>
      </c>
      <c r="H8" s="95">
        <f t="shared" si="1"/>
        <v>3260676</v>
      </c>
      <c r="I8" s="95">
        <f t="shared" si="1"/>
        <v>553863</v>
      </c>
      <c r="J8" s="95">
        <f t="shared" si="1"/>
        <v>509280</v>
      </c>
      <c r="K8" s="95">
        <f t="shared" si="1"/>
        <v>620269</v>
      </c>
      <c r="L8" s="96">
        <f t="shared" si="1"/>
        <v>259121.03000000003</v>
      </c>
      <c r="M8" s="96">
        <f t="shared" si="1"/>
        <v>923759.61</v>
      </c>
      <c r="N8" s="95">
        <f>SUM(N9:N16)</f>
        <v>913983.99</v>
      </c>
      <c r="O8" s="96">
        <f>SUM(O9:O16)</f>
        <v>670041.30000000005</v>
      </c>
      <c r="P8" s="95">
        <v>1336142</v>
      </c>
      <c r="Q8" s="95">
        <v>583700</v>
      </c>
      <c r="R8" s="96">
        <v>0.63863263075319299</v>
      </c>
      <c r="S8" s="95">
        <v>0</v>
      </c>
      <c r="T8" s="98">
        <v>0</v>
      </c>
    </row>
    <row r="9" spans="1:23" x14ac:dyDescent="0.25">
      <c r="A9" s="754"/>
      <c r="B9" s="518"/>
      <c r="C9" s="521" t="s">
        <v>411</v>
      </c>
      <c r="D9" s="521">
        <v>190367</v>
      </c>
      <c r="E9" s="521"/>
      <c r="F9" s="521"/>
      <c r="G9" s="68">
        <f>265551+398</f>
        <v>265949</v>
      </c>
      <c r="H9" s="521">
        <v>1534133</v>
      </c>
      <c r="I9" s="521">
        <v>43800</v>
      </c>
      <c r="J9" s="522"/>
      <c r="K9" s="208">
        <v>9775</v>
      </c>
      <c r="L9" s="523">
        <v>16185.64</v>
      </c>
      <c r="M9" s="523"/>
      <c r="N9" s="208">
        <v>191699.89</v>
      </c>
      <c r="O9" s="523"/>
      <c r="P9" s="208">
        <v>0</v>
      </c>
      <c r="Q9" s="68"/>
      <c r="R9" s="151">
        <v>0</v>
      </c>
      <c r="S9" s="68"/>
      <c r="T9" s="404"/>
    </row>
    <row r="10" spans="1:23" x14ac:dyDescent="0.25">
      <c r="A10" s="755"/>
      <c r="B10" s="524"/>
      <c r="C10" s="525" t="s">
        <v>412</v>
      </c>
      <c r="D10" s="525"/>
      <c r="E10" s="525"/>
      <c r="F10" s="525"/>
      <c r="G10" s="84"/>
      <c r="H10" s="525">
        <v>921499</v>
      </c>
      <c r="I10" s="525">
        <v>220604</v>
      </c>
      <c r="J10" s="526">
        <v>192501</v>
      </c>
      <c r="K10" s="527">
        <v>494</v>
      </c>
      <c r="L10" s="258">
        <v>208144.39</v>
      </c>
      <c r="M10" s="258">
        <v>907789.61</v>
      </c>
      <c r="N10" s="527">
        <v>686557.48</v>
      </c>
      <c r="O10" s="258">
        <v>142213.04</v>
      </c>
      <c r="P10" s="527">
        <v>627577</v>
      </c>
      <c r="Q10" s="84">
        <v>506000</v>
      </c>
      <c r="R10" s="113">
        <v>0.73701039569185089</v>
      </c>
      <c r="S10" s="84"/>
      <c r="T10" s="99"/>
    </row>
    <row r="11" spans="1:23" x14ac:dyDescent="0.25">
      <c r="A11" s="755"/>
      <c r="B11" s="524"/>
      <c r="C11" s="525" t="s">
        <v>413</v>
      </c>
      <c r="D11" s="525"/>
      <c r="E11" s="525"/>
      <c r="F11" s="525"/>
      <c r="G11" s="84">
        <v>545044</v>
      </c>
      <c r="H11" s="525">
        <v>545044</v>
      </c>
      <c r="I11" s="525"/>
      <c r="J11" s="526"/>
      <c r="K11" s="527"/>
      <c r="L11" s="258"/>
      <c r="M11" s="258">
        <v>12870</v>
      </c>
      <c r="N11" s="527">
        <v>1275.2</v>
      </c>
      <c r="O11" s="258">
        <v>132643.71</v>
      </c>
      <c r="P11" s="527">
        <v>38266</v>
      </c>
      <c r="Q11" s="84"/>
      <c r="R11" s="113">
        <v>0</v>
      </c>
      <c r="S11" s="84"/>
      <c r="T11" s="99"/>
    </row>
    <row r="12" spans="1:23" x14ac:dyDescent="0.25">
      <c r="A12" s="755"/>
      <c r="B12" s="524"/>
      <c r="C12" s="525" t="s">
        <v>414</v>
      </c>
      <c r="D12" s="525"/>
      <c r="E12" s="525"/>
      <c r="F12" s="525"/>
      <c r="G12" s="84"/>
      <c r="H12" s="525"/>
      <c r="I12" s="525"/>
      <c r="J12" s="526"/>
      <c r="K12" s="527"/>
      <c r="L12" s="258"/>
      <c r="M12" s="258"/>
      <c r="N12" s="527">
        <v>34451.42</v>
      </c>
      <c r="O12" s="258"/>
      <c r="P12" s="527">
        <v>0</v>
      </c>
      <c r="Q12" s="84"/>
      <c r="R12" s="113"/>
      <c r="S12" s="84"/>
      <c r="T12" s="99"/>
    </row>
    <row r="13" spans="1:23" x14ac:dyDescent="0.25">
      <c r="A13" s="755"/>
      <c r="B13" s="524"/>
      <c r="C13" s="525" t="s">
        <v>415</v>
      </c>
      <c r="D13" s="525">
        <v>309069</v>
      </c>
      <c r="E13" s="525"/>
      <c r="F13" s="525"/>
      <c r="G13" s="84"/>
      <c r="H13" s="525">
        <v>260000</v>
      </c>
      <c r="I13" s="525">
        <v>277803</v>
      </c>
      <c r="J13" s="526">
        <v>316779</v>
      </c>
      <c r="K13" s="527">
        <v>610000</v>
      </c>
      <c r="L13" s="258">
        <v>34791</v>
      </c>
      <c r="M13" s="258">
        <v>3100</v>
      </c>
      <c r="N13" s="527"/>
      <c r="O13" s="258">
        <v>365184.55000000005</v>
      </c>
      <c r="P13" s="527">
        <v>670299</v>
      </c>
      <c r="Q13" s="84">
        <v>42700</v>
      </c>
      <c r="R13" s="113">
        <v>0</v>
      </c>
      <c r="S13" s="84"/>
      <c r="T13" s="99"/>
    </row>
    <row r="14" spans="1:23" x14ac:dyDescent="0.25">
      <c r="A14" s="755"/>
      <c r="B14" s="524"/>
      <c r="C14" s="525" t="s">
        <v>458</v>
      </c>
      <c r="D14" s="525"/>
      <c r="E14" s="525"/>
      <c r="F14" s="525"/>
      <c r="G14" s="525">
        <v>11915</v>
      </c>
      <c r="H14" s="525"/>
      <c r="I14" s="525">
        <v>11656</v>
      </c>
      <c r="J14" s="526"/>
      <c r="K14" s="84"/>
      <c r="L14" s="113"/>
      <c r="M14" s="113">
        <v>0</v>
      </c>
      <c r="N14" s="84"/>
      <c r="O14" s="113">
        <v>30000</v>
      </c>
      <c r="P14" s="84">
        <v>0</v>
      </c>
      <c r="Q14" s="84">
        <v>35000</v>
      </c>
      <c r="R14" s="113">
        <v>0</v>
      </c>
      <c r="S14" s="84"/>
      <c r="T14" s="99"/>
    </row>
    <row r="15" spans="1:23" x14ac:dyDescent="0.25">
      <c r="A15" s="755"/>
      <c r="B15" s="528"/>
      <c r="C15" s="529"/>
      <c r="D15" s="529"/>
      <c r="E15" s="529"/>
      <c r="F15" s="529"/>
      <c r="G15" s="529"/>
      <c r="H15" s="529"/>
      <c r="I15" s="529"/>
      <c r="J15" s="529"/>
      <c r="K15" s="70"/>
      <c r="L15" s="152"/>
      <c r="M15" s="152"/>
      <c r="N15" s="70"/>
      <c r="O15" s="152"/>
      <c r="P15" s="70">
        <v>0</v>
      </c>
      <c r="Q15" s="70"/>
      <c r="R15" s="152">
        <v>0</v>
      </c>
      <c r="S15" s="70"/>
      <c r="T15" s="100"/>
    </row>
    <row r="16" spans="1:23" ht="15.75" thickBot="1" x14ac:dyDescent="0.3">
      <c r="A16" s="862"/>
      <c r="B16" s="528"/>
      <c r="C16" s="529"/>
      <c r="D16" s="529"/>
      <c r="E16" s="529"/>
      <c r="F16" s="529"/>
      <c r="G16" s="529"/>
      <c r="H16" s="529"/>
      <c r="I16" s="529"/>
      <c r="J16" s="529"/>
      <c r="K16" s="70"/>
      <c r="L16" s="152"/>
      <c r="M16" s="152"/>
      <c r="N16" s="70"/>
      <c r="O16" s="152"/>
      <c r="P16" s="70">
        <v>0</v>
      </c>
      <c r="Q16" s="70"/>
      <c r="R16" s="152">
        <v>0</v>
      </c>
      <c r="S16" s="70"/>
      <c r="T16" s="100"/>
    </row>
    <row r="17" spans="1:20" ht="16.5" thickTop="1" thickBot="1" x14ac:dyDescent="0.3">
      <c r="A17" s="855" t="s">
        <v>416</v>
      </c>
      <c r="B17" s="856"/>
      <c r="C17" s="857"/>
      <c r="D17" s="530">
        <f t="shared" ref="D17:M17" si="2">D8+D5</f>
        <v>499436</v>
      </c>
      <c r="E17" s="530">
        <f t="shared" si="2"/>
        <v>313085</v>
      </c>
      <c r="F17" s="530">
        <f t="shared" si="2"/>
        <v>1640749</v>
      </c>
      <c r="G17" s="530">
        <f t="shared" si="2"/>
        <v>2754938</v>
      </c>
      <c r="H17" s="530">
        <f t="shared" si="2"/>
        <v>4479434</v>
      </c>
      <c r="I17" s="530">
        <f t="shared" si="2"/>
        <v>2266668</v>
      </c>
      <c r="J17" s="530">
        <f t="shared" si="2"/>
        <v>1305406</v>
      </c>
      <c r="K17" s="530">
        <f t="shared" si="2"/>
        <v>1509534</v>
      </c>
      <c r="L17" s="531">
        <f t="shared" si="2"/>
        <v>1300969.1299999999</v>
      </c>
      <c r="M17" s="531">
        <f t="shared" si="2"/>
        <v>2766561.36</v>
      </c>
      <c r="N17" s="530">
        <f>N8+N5</f>
        <v>2492133.9299999997</v>
      </c>
      <c r="O17" s="531">
        <f>O8+O5</f>
        <v>1267177.1200000001</v>
      </c>
      <c r="P17" s="530">
        <v>1374892</v>
      </c>
      <c r="Q17" s="530">
        <v>994607</v>
      </c>
      <c r="R17" s="531">
        <v>0.39909853480466845</v>
      </c>
      <c r="S17" s="530">
        <v>0</v>
      </c>
      <c r="T17" s="532">
        <v>0</v>
      </c>
    </row>
    <row r="18" spans="1:20" ht="15.75" thickTop="1" x14ac:dyDescent="0.25">
      <c r="A18" s="858"/>
      <c r="B18" s="858"/>
      <c r="C18" s="858"/>
      <c r="D18" s="858"/>
      <c r="E18" s="858"/>
      <c r="F18" s="858"/>
      <c r="G18" s="858"/>
      <c r="H18" s="858"/>
      <c r="I18" s="858"/>
      <c r="J18" s="858"/>
      <c r="K18" s="533"/>
      <c r="L18" s="533"/>
      <c r="M18" s="533"/>
      <c r="N18" s="533"/>
      <c r="O18" s="533"/>
      <c r="P18" s="533"/>
      <c r="Q18" s="534"/>
      <c r="R18" s="534"/>
    </row>
  </sheetData>
  <mergeCells count="26">
    <mergeCell ref="A17:C17"/>
    <mergeCell ref="A18:J18"/>
    <mergeCell ref="S3:S4"/>
    <mergeCell ref="T3:T4"/>
    <mergeCell ref="B5:C5"/>
    <mergeCell ref="A6:A7"/>
    <mergeCell ref="B8:C8"/>
    <mergeCell ref="A9:A16"/>
    <mergeCell ref="M3:M4"/>
    <mergeCell ref="N3:N4"/>
    <mergeCell ref="O3:O4"/>
    <mergeCell ref="P3:P4"/>
    <mergeCell ref="Q3:Q4"/>
    <mergeCell ref="R3:R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zoomScaleNormal="100" workbookViewId="0">
      <selection activeCell="Q15" sqref="Q15"/>
    </sheetView>
  </sheetViews>
  <sheetFormatPr defaultRowHeight="15" x14ac:dyDescent="0.25"/>
  <cols>
    <col min="3" max="3" width="33" customWidth="1"/>
    <col min="4" max="13" width="9.140625" hidden="1" customWidth="1"/>
    <col min="14" max="16" width="13.85546875" customWidth="1"/>
    <col min="17" max="17" width="14.140625" customWidth="1"/>
    <col min="19" max="20" width="15" customWidth="1"/>
  </cols>
  <sheetData>
    <row r="1" spans="1:20" ht="15.75" thickBot="1" x14ac:dyDescent="0.3">
      <c r="A1" s="833" t="s">
        <v>417</v>
      </c>
      <c r="B1" s="833"/>
      <c r="C1" s="833"/>
      <c r="D1" s="833"/>
      <c r="E1" s="833"/>
      <c r="F1" s="833"/>
      <c r="G1" s="833"/>
      <c r="H1" s="833"/>
      <c r="I1" s="833"/>
      <c r="J1" s="833"/>
      <c r="K1" s="535"/>
      <c r="L1" s="535"/>
      <c r="M1" s="535"/>
      <c r="N1" s="535"/>
      <c r="O1" s="535"/>
      <c r="P1" s="535"/>
      <c r="Q1" s="534"/>
      <c r="R1" s="534"/>
    </row>
    <row r="2" spans="1:20" ht="15.75" customHeight="1" thickTop="1" x14ac:dyDescent="0.25">
      <c r="A2" s="863" t="s">
        <v>120</v>
      </c>
      <c r="B2" s="834" t="s">
        <v>1</v>
      </c>
      <c r="C2" s="779" t="s">
        <v>121</v>
      </c>
      <c r="D2" s="724" t="s">
        <v>122</v>
      </c>
      <c r="E2" s="724" t="s">
        <v>123</v>
      </c>
      <c r="F2" s="724" t="s">
        <v>124</v>
      </c>
      <c r="G2" s="724" t="s">
        <v>125</v>
      </c>
      <c r="H2" s="724" t="s">
        <v>126</v>
      </c>
      <c r="I2" s="724" t="s">
        <v>8</v>
      </c>
      <c r="J2" s="724" t="s">
        <v>9</v>
      </c>
      <c r="K2" s="724" t="s">
        <v>10</v>
      </c>
      <c r="L2" s="724" t="s">
        <v>11</v>
      </c>
      <c r="M2" s="724" t="s">
        <v>12</v>
      </c>
      <c r="N2" s="724" t="s">
        <v>13</v>
      </c>
      <c r="O2" s="724" t="s">
        <v>14</v>
      </c>
      <c r="P2" s="724" t="s">
        <v>15</v>
      </c>
      <c r="Q2" s="824" t="s">
        <v>16</v>
      </c>
      <c r="R2" s="788" t="s">
        <v>17</v>
      </c>
      <c r="S2" s="824" t="s">
        <v>19</v>
      </c>
      <c r="T2" s="826" t="s">
        <v>418</v>
      </c>
    </row>
    <row r="3" spans="1:20" ht="15.75" thickBot="1" x14ac:dyDescent="0.3">
      <c r="A3" s="864"/>
      <c r="B3" s="835"/>
      <c r="C3" s="780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825"/>
      <c r="R3" s="789"/>
      <c r="S3" s="825"/>
      <c r="T3" s="827"/>
    </row>
    <row r="4" spans="1:20" ht="16.5" thickTop="1" thickBot="1" x14ac:dyDescent="0.3">
      <c r="A4" s="536" t="s">
        <v>419</v>
      </c>
      <c r="B4" s="859" t="s">
        <v>408</v>
      </c>
      <c r="C4" s="860"/>
      <c r="D4" s="537">
        <f t="shared" ref="D4:Q4" si="0">SUM(D5:D11)</f>
        <v>477793</v>
      </c>
      <c r="E4" s="537">
        <f t="shared" si="0"/>
        <v>470856</v>
      </c>
      <c r="F4" s="537">
        <f t="shared" si="0"/>
        <v>334085</v>
      </c>
      <c r="G4" s="537">
        <f t="shared" si="0"/>
        <v>1303204</v>
      </c>
      <c r="H4" s="537">
        <f t="shared" si="0"/>
        <v>978096</v>
      </c>
      <c r="I4" s="537">
        <f t="shared" si="0"/>
        <v>1356608</v>
      </c>
      <c r="J4" s="537">
        <f t="shared" si="0"/>
        <v>1191263</v>
      </c>
      <c r="K4" s="537">
        <f t="shared" si="0"/>
        <v>977990</v>
      </c>
      <c r="L4" s="538">
        <f t="shared" si="0"/>
        <v>439019.94999999995</v>
      </c>
      <c r="M4" s="538">
        <f t="shared" si="0"/>
        <v>540080.30000000005</v>
      </c>
      <c r="N4" s="539">
        <f>SUM(N5:N11)</f>
        <v>2548753.6599999997</v>
      </c>
      <c r="O4" s="539">
        <f>SUM(O5:O11)</f>
        <v>484835.82</v>
      </c>
      <c r="P4" s="540">
        <f>SUM(P5:P11)</f>
        <v>828308</v>
      </c>
      <c r="Q4" s="540">
        <f t="shared" si="0"/>
        <v>451000</v>
      </c>
      <c r="R4" s="541">
        <f t="shared" ref="R4:R12" si="1">IF(N4=0,0,Q4/N4)</f>
        <v>0.17694923094293863</v>
      </c>
      <c r="S4" s="537">
        <f>SUM(S5:S11)</f>
        <v>474000</v>
      </c>
      <c r="T4" s="542">
        <f>SUM(T5:T11)</f>
        <v>474000</v>
      </c>
    </row>
    <row r="5" spans="1:20" x14ac:dyDescent="0.25">
      <c r="A5" s="865"/>
      <c r="B5" s="543"/>
      <c r="C5" s="543" t="s">
        <v>420</v>
      </c>
      <c r="D5" s="543">
        <v>307741</v>
      </c>
      <c r="E5" s="543">
        <v>188873</v>
      </c>
      <c r="F5" s="543">
        <v>209516</v>
      </c>
      <c r="G5" s="543">
        <v>326854</v>
      </c>
      <c r="H5" s="543">
        <v>199897</v>
      </c>
      <c r="I5" s="543">
        <v>22394</v>
      </c>
      <c r="J5" s="544">
        <v>122620</v>
      </c>
      <c r="K5" s="545">
        <v>207083</v>
      </c>
      <c r="L5" s="546">
        <v>173080.99</v>
      </c>
      <c r="M5" s="546">
        <v>233161.19</v>
      </c>
      <c r="N5" s="547">
        <v>1839260.43</v>
      </c>
      <c r="O5" s="547">
        <v>338571.97</v>
      </c>
      <c r="P5" s="548">
        <v>376000</v>
      </c>
      <c r="Q5" s="549">
        <f>341000+35000</f>
        <v>376000</v>
      </c>
      <c r="R5" s="550">
        <f t="shared" si="1"/>
        <v>0.20442999472347698</v>
      </c>
      <c r="S5" s="549">
        <v>400000</v>
      </c>
      <c r="T5" s="551">
        <v>400000</v>
      </c>
    </row>
    <row r="6" spans="1:20" x14ac:dyDescent="0.25">
      <c r="A6" s="866"/>
      <c r="B6" s="552"/>
      <c r="C6" s="553" t="s">
        <v>421</v>
      </c>
      <c r="D6" s="553"/>
      <c r="E6" s="553"/>
      <c r="F6" s="553"/>
      <c r="G6" s="553"/>
      <c r="H6" s="553">
        <v>490783</v>
      </c>
      <c r="I6" s="553">
        <v>1098574</v>
      </c>
      <c r="J6" s="368">
        <v>733308</v>
      </c>
      <c r="K6" s="554">
        <v>631012</v>
      </c>
      <c r="L6" s="555">
        <v>171789.61</v>
      </c>
      <c r="M6" s="555">
        <v>233027.7</v>
      </c>
      <c r="N6" s="556">
        <v>497600.75</v>
      </c>
      <c r="O6" s="556"/>
      <c r="P6" s="557">
        <v>363308</v>
      </c>
      <c r="Q6" s="153"/>
      <c r="R6" s="558">
        <f t="shared" si="1"/>
        <v>0</v>
      </c>
      <c r="S6" s="153"/>
      <c r="T6" s="559"/>
    </row>
    <row r="7" spans="1:20" x14ac:dyDescent="0.25">
      <c r="A7" s="866"/>
      <c r="B7" s="560"/>
      <c r="C7" s="364" t="s">
        <v>422</v>
      </c>
      <c r="D7" s="364"/>
      <c r="E7" s="364"/>
      <c r="F7" s="364"/>
      <c r="G7" s="364"/>
      <c r="H7" s="364">
        <v>52527</v>
      </c>
      <c r="I7" s="364">
        <v>53214</v>
      </c>
      <c r="J7" s="153">
        <v>53736</v>
      </c>
      <c r="K7" s="554">
        <v>54692</v>
      </c>
      <c r="L7" s="555">
        <v>59829.25</v>
      </c>
      <c r="M7" s="555">
        <v>73891.41</v>
      </c>
      <c r="N7" s="556">
        <v>74759.429999999993</v>
      </c>
      <c r="O7" s="556">
        <v>75808.05</v>
      </c>
      <c r="P7" s="557">
        <v>75000</v>
      </c>
      <c r="Q7" s="554">
        <v>75000</v>
      </c>
      <c r="R7" s="561">
        <f t="shared" si="1"/>
        <v>1.0032179218059849</v>
      </c>
      <c r="S7" s="554">
        <v>74000</v>
      </c>
      <c r="T7" s="562">
        <v>74000</v>
      </c>
    </row>
    <row r="8" spans="1:20" x14ac:dyDescent="0.25">
      <c r="A8" s="866"/>
      <c r="B8" s="563"/>
      <c r="C8" s="564" t="s">
        <v>423</v>
      </c>
      <c r="D8" s="565">
        <v>2622</v>
      </c>
      <c r="E8" s="565">
        <v>6805</v>
      </c>
      <c r="F8" s="565">
        <v>5206</v>
      </c>
      <c r="G8" s="565">
        <v>73230</v>
      </c>
      <c r="H8" s="565">
        <v>22330</v>
      </c>
      <c r="I8" s="565">
        <v>7462</v>
      </c>
      <c r="J8" s="566"/>
      <c r="K8" s="153"/>
      <c r="L8" s="311"/>
      <c r="M8" s="311"/>
      <c r="N8" s="312">
        <v>114400.25</v>
      </c>
      <c r="O8" s="312"/>
      <c r="P8" s="154">
        <v>0</v>
      </c>
      <c r="Q8" s="153"/>
      <c r="R8" s="558">
        <f t="shared" si="1"/>
        <v>0</v>
      </c>
      <c r="S8" s="153"/>
      <c r="T8" s="559"/>
    </row>
    <row r="9" spans="1:20" x14ac:dyDescent="0.25">
      <c r="A9" s="866"/>
      <c r="B9" s="563"/>
      <c r="C9" s="564" t="s">
        <v>424</v>
      </c>
      <c r="D9" s="565"/>
      <c r="E9" s="565"/>
      <c r="F9" s="565"/>
      <c r="G9" s="565"/>
      <c r="H9" s="565"/>
      <c r="I9" s="565"/>
      <c r="J9" s="566"/>
      <c r="K9" s="153"/>
      <c r="L9" s="311"/>
      <c r="M9" s="311"/>
      <c r="N9" s="312">
        <v>11332.8</v>
      </c>
      <c r="O9" s="312"/>
      <c r="P9" s="154">
        <v>14000</v>
      </c>
      <c r="Q9" s="153"/>
      <c r="R9" s="558"/>
      <c r="S9" s="153"/>
      <c r="T9" s="559"/>
    </row>
    <row r="10" spans="1:20" x14ac:dyDescent="0.25">
      <c r="A10" s="866"/>
      <c r="B10" s="560"/>
      <c r="C10" s="560" t="s">
        <v>425</v>
      </c>
      <c r="D10" s="560"/>
      <c r="E10" s="560">
        <v>275178</v>
      </c>
      <c r="F10" s="560"/>
      <c r="G10" s="560">
        <v>903120</v>
      </c>
      <c r="H10" s="560">
        <v>212559</v>
      </c>
      <c r="I10" s="560">
        <v>174964</v>
      </c>
      <c r="J10" s="567">
        <v>281599</v>
      </c>
      <c r="K10" s="567">
        <v>85203</v>
      </c>
      <c r="L10" s="568">
        <v>34320.1</v>
      </c>
      <c r="M10" s="568">
        <v>0</v>
      </c>
      <c r="N10" s="569"/>
      <c r="O10" s="569">
        <v>70455.800000000047</v>
      </c>
      <c r="P10" s="570">
        <v>0</v>
      </c>
      <c r="Q10" s="567"/>
      <c r="R10" s="571">
        <f t="shared" si="1"/>
        <v>0</v>
      </c>
      <c r="S10" s="567"/>
      <c r="T10" s="572"/>
    </row>
    <row r="11" spans="1:20" ht="15.75" thickBot="1" x14ac:dyDescent="0.3">
      <c r="A11" s="867"/>
      <c r="B11" s="573"/>
      <c r="C11" s="560" t="s">
        <v>414</v>
      </c>
      <c r="D11" s="573">
        <v>167430</v>
      </c>
      <c r="E11" s="573">
        <v>0</v>
      </c>
      <c r="F11" s="573">
        <v>119363</v>
      </c>
      <c r="G11" s="573"/>
      <c r="H11" s="573"/>
      <c r="I11" s="573"/>
      <c r="J11" s="574"/>
      <c r="K11" s="574"/>
      <c r="L11" s="575"/>
      <c r="M11" s="575">
        <v>0</v>
      </c>
      <c r="N11" s="576">
        <v>11400</v>
      </c>
      <c r="O11" s="576"/>
      <c r="P11" s="577">
        <v>0</v>
      </c>
      <c r="Q11" s="574">
        <v>0</v>
      </c>
      <c r="R11" s="578">
        <f t="shared" si="1"/>
        <v>0</v>
      </c>
      <c r="S11" s="574">
        <v>0</v>
      </c>
      <c r="T11" s="579">
        <v>0</v>
      </c>
    </row>
    <row r="12" spans="1:20" ht="16.5" thickTop="1" thickBot="1" x14ac:dyDescent="0.3">
      <c r="A12" s="855" t="s">
        <v>416</v>
      </c>
      <c r="B12" s="856"/>
      <c r="C12" s="857"/>
      <c r="D12" s="530">
        <f t="shared" ref="D12:Q12" si="2">D4</f>
        <v>477793</v>
      </c>
      <c r="E12" s="530">
        <f t="shared" si="2"/>
        <v>470856</v>
      </c>
      <c r="F12" s="530">
        <f t="shared" si="2"/>
        <v>334085</v>
      </c>
      <c r="G12" s="530">
        <f t="shared" si="2"/>
        <v>1303204</v>
      </c>
      <c r="H12" s="530">
        <f t="shared" si="2"/>
        <v>978096</v>
      </c>
      <c r="I12" s="530">
        <f t="shared" si="2"/>
        <v>1356608</v>
      </c>
      <c r="J12" s="530">
        <f t="shared" si="2"/>
        <v>1191263</v>
      </c>
      <c r="K12" s="530">
        <f t="shared" si="2"/>
        <v>977990</v>
      </c>
      <c r="L12" s="531">
        <f t="shared" si="2"/>
        <v>439019.94999999995</v>
      </c>
      <c r="M12" s="531">
        <f t="shared" si="2"/>
        <v>540080.30000000005</v>
      </c>
      <c r="N12" s="580">
        <f t="shared" si="2"/>
        <v>2548753.6599999997</v>
      </c>
      <c r="O12" s="531">
        <f t="shared" si="2"/>
        <v>484835.82</v>
      </c>
      <c r="P12" s="581">
        <f t="shared" si="2"/>
        <v>828308</v>
      </c>
      <c r="Q12" s="530">
        <f t="shared" si="2"/>
        <v>451000</v>
      </c>
      <c r="R12" s="582">
        <f t="shared" si="1"/>
        <v>0.17694923094293863</v>
      </c>
      <c r="S12" s="530">
        <f>S4</f>
        <v>474000</v>
      </c>
      <c r="T12" s="532">
        <f>T4</f>
        <v>474000</v>
      </c>
    </row>
    <row r="13" spans="1:20" ht="15.75" thickTop="1" x14ac:dyDescent="0.25"/>
  </sheetData>
  <mergeCells count="24">
    <mergeCell ref="A5:A11"/>
    <mergeCell ref="A12:C12"/>
    <mergeCell ref="P2:P3"/>
    <mergeCell ref="Q2:Q3"/>
    <mergeCell ref="R2:R3"/>
    <mergeCell ref="S2:S3"/>
    <mergeCell ref="T2:T3"/>
    <mergeCell ref="B4:C4"/>
    <mergeCell ref="J2:J3"/>
    <mergeCell ref="K2:K3"/>
    <mergeCell ref="L2:L3"/>
    <mergeCell ref="M2:M3"/>
    <mergeCell ref="N2:N3"/>
    <mergeCell ref="O2:O3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2"/>
  <sheetViews>
    <sheetView workbookViewId="0">
      <selection activeCell="R26" sqref="R26"/>
    </sheetView>
  </sheetViews>
  <sheetFormatPr defaultRowHeight="15" x14ac:dyDescent="0.25"/>
  <cols>
    <col min="1" max="1" width="45.85546875" customWidth="1"/>
    <col min="2" max="11" width="14.42578125" hidden="1" customWidth="1"/>
    <col min="12" max="14" width="14.42578125" customWidth="1"/>
    <col min="15" max="15" width="13.140625" customWidth="1"/>
    <col min="16" max="16" width="10.85546875" customWidth="1"/>
    <col min="17" max="18" width="13.28515625" customWidth="1"/>
    <col min="21" max="21" width="10.140625" bestFit="1" customWidth="1"/>
    <col min="22" max="22" width="11.42578125" bestFit="1" customWidth="1"/>
    <col min="24" max="24" width="12.140625" customWidth="1"/>
    <col min="257" max="257" width="47" customWidth="1"/>
    <col min="258" max="269" width="0" hidden="1" customWidth="1"/>
    <col min="270" max="270" width="14.42578125" customWidth="1"/>
    <col min="271" max="271" width="13.140625" customWidth="1"/>
    <col min="272" max="272" width="10.85546875" customWidth="1"/>
    <col min="273" max="274" width="13.28515625" customWidth="1"/>
    <col min="277" max="277" width="10.140625" bestFit="1" customWidth="1"/>
    <col min="278" max="278" width="11.42578125" bestFit="1" customWidth="1"/>
    <col min="280" max="280" width="12.140625" customWidth="1"/>
    <col min="513" max="513" width="47" customWidth="1"/>
    <col min="514" max="525" width="0" hidden="1" customWidth="1"/>
    <col min="526" max="526" width="14.42578125" customWidth="1"/>
    <col min="527" max="527" width="13.140625" customWidth="1"/>
    <col min="528" max="528" width="10.85546875" customWidth="1"/>
    <col min="529" max="530" width="13.28515625" customWidth="1"/>
    <col min="533" max="533" width="10.140625" bestFit="1" customWidth="1"/>
    <col min="534" max="534" width="11.42578125" bestFit="1" customWidth="1"/>
    <col min="536" max="536" width="12.140625" customWidth="1"/>
    <col min="769" max="769" width="47" customWidth="1"/>
    <col min="770" max="781" width="0" hidden="1" customWidth="1"/>
    <col min="782" max="782" width="14.42578125" customWidth="1"/>
    <col min="783" max="783" width="13.140625" customWidth="1"/>
    <col min="784" max="784" width="10.85546875" customWidth="1"/>
    <col min="785" max="786" width="13.28515625" customWidth="1"/>
    <col min="789" max="789" width="10.140625" bestFit="1" customWidth="1"/>
    <col min="790" max="790" width="11.42578125" bestFit="1" customWidth="1"/>
    <col min="792" max="792" width="12.140625" customWidth="1"/>
    <col min="1025" max="1025" width="47" customWidth="1"/>
    <col min="1026" max="1037" width="0" hidden="1" customWidth="1"/>
    <col min="1038" max="1038" width="14.42578125" customWidth="1"/>
    <col min="1039" max="1039" width="13.140625" customWidth="1"/>
    <col min="1040" max="1040" width="10.85546875" customWidth="1"/>
    <col min="1041" max="1042" width="13.28515625" customWidth="1"/>
    <col min="1045" max="1045" width="10.140625" bestFit="1" customWidth="1"/>
    <col min="1046" max="1046" width="11.42578125" bestFit="1" customWidth="1"/>
    <col min="1048" max="1048" width="12.140625" customWidth="1"/>
    <col min="1281" max="1281" width="47" customWidth="1"/>
    <col min="1282" max="1293" width="0" hidden="1" customWidth="1"/>
    <col min="1294" max="1294" width="14.42578125" customWidth="1"/>
    <col min="1295" max="1295" width="13.140625" customWidth="1"/>
    <col min="1296" max="1296" width="10.85546875" customWidth="1"/>
    <col min="1297" max="1298" width="13.28515625" customWidth="1"/>
    <col min="1301" max="1301" width="10.140625" bestFit="1" customWidth="1"/>
    <col min="1302" max="1302" width="11.42578125" bestFit="1" customWidth="1"/>
    <col min="1304" max="1304" width="12.140625" customWidth="1"/>
    <col min="1537" max="1537" width="47" customWidth="1"/>
    <col min="1538" max="1549" width="0" hidden="1" customWidth="1"/>
    <col min="1550" max="1550" width="14.42578125" customWidth="1"/>
    <col min="1551" max="1551" width="13.140625" customWidth="1"/>
    <col min="1552" max="1552" width="10.85546875" customWidth="1"/>
    <col min="1553" max="1554" width="13.28515625" customWidth="1"/>
    <col min="1557" max="1557" width="10.140625" bestFit="1" customWidth="1"/>
    <col min="1558" max="1558" width="11.42578125" bestFit="1" customWidth="1"/>
    <col min="1560" max="1560" width="12.140625" customWidth="1"/>
    <col min="1793" max="1793" width="47" customWidth="1"/>
    <col min="1794" max="1805" width="0" hidden="1" customWidth="1"/>
    <col min="1806" max="1806" width="14.42578125" customWidth="1"/>
    <col min="1807" max="1807" width="13.140625" customWidth="1"/>
    <col min="1808" max="1808" width="10.85546875" customWidth="1"/>
    <col min="1809" max="1810" width="13.28515625" customWidth="1"/>
    <col min="1813" max="1813" width="10.140625" bestFit="1" customWidth="1"/>
    <col min="1814" max="1814" width="11.42578125" bestFit="1" customWidth="1"/>
    <col min="1816" max="1816" width="12.140625" customWidth="1"/>
    <col min="2049" max="2049" width="47" customWidth="1"/>
    <col min="2050" max="2061" width="0" hidden="1" customWidth="1"/>
    <col min="2062" max="2062" width="14.42578125" customWidth="1"/>
    <col min="2063" max="2063" width="13.140625" customWidth="1"/>
    <col min="2064" max="2064" width="10.85546875" customWidth="1"/>
    <col min="2065" max="2066" width="13.28515625" customWidth="1"/>
    <col min="2069" max="2069" width="10.140625" bestFit="1" customWidth="1"/>
    <col min="2070" max="2070" width="11.42578125" bestFit="1" customWidth="1"/>
    <col min="2072" max="2072" width="12.140625" customWidth="1"/>
    <col min="2305" max="2305" width="47" customWidth="1"/>
    <col min="2306" max="2317" width="0" hidden="1" customWidth="1"/>
    <col min="2318" max="2318" width="14.42578125" customWidth="1"/>
    <col min="2319" max="2319" width="13.140625" customWidth="1"/>
    <col min="2320" max="2320" width="10.85546875" customWidth="1"/>
    <col min="2321" max="2322" width="13.28515625" customWidth="1"/>
    <col min="2325" max="2325" width="10.140625" bestFit="1" customWidth="1"/>
    <col min="2326" max="2326" width="11.42578125" bestFit="1" customWidth="1"/>
    <col min="2328" max="2328" width="12.140625" customWidth="1"/>
    <col min="2561" max="2561" width="47" customWidth="1"/>
    <col min="2562" max="2573" width="0" hidden="1" customWidth="1"/>
    <col min="2574" max="2574" width="14.42578125" customWidth="1"/>
    <col min="2575" max="2575" width="13.140625" customWidth="1"/>
    <col min="2576" max="2576" width="10.85546875" customWidth="1"/>
    <col min="2577" max="2578" width="13.28515625" customWidth="1"/>
    <col min="2581" max="2581" width="10.140625" bestFit="1" customWidth="1"/>
    <col min="2582" max="2582" width="11.42578125" bestFit="1" customWidth="1"/>
    <col min="2584" max="2584" width="12.140625" customWidth="1"/>
    <col min="2817" max="2817" width="47" customWidth="1"/>
    <col min="2818" max="2829" width="0" hidden="1" customWidth="1"/>
    <col min="2830" max="2830" width="14.42578125" customWidth="1"/>
    <col min="2831" max="2831" width="13.140625" customWidth="1"/>
    <col min="2832" max="2832" width="10.85546875" customWidth="1"/>
    <col min="2833" max="2834" width="13.28515625" customWidth="1"/>
    <col min="2837" max="2837" width="10.140625" bestFit="1" customWidth="1"/>
    <col min="2838" max="2838" width="11.42578125" bestFit="1" customWidth="1"/>
    <col min="2840" max="2840" width="12.140625" customWidth="1"/>
    <col min="3073" max="3073" width="47" customWidth="1"/>
    <col min="3074" max="3085" width="0" hidden="1" customWidth="1"/>
    <col min="3086" max="3086" width="14.42578125" customWidth="1"/>
    <col min="3087" max="3087" width="13.140625" customWidth="1"/>
    <col min="3088" max="3088" width="10.85546875" customWidth="1"/>
    <col min="3089" max="3090" width="13.28515625" customWidth="1"/>
    <col min="3093" max="3093" width="10.140625" bestFit="1" customWidth="1"/>
    <col min="3094" max="3094" width="11.42578125" bestFit="1" customWidth="1"/>
    <col min="3096" max="3096" width="12.140625" customWidth="1"/>
    <col min="3329" max="3329" width="47" customWidth="1"/>
    <col min="3330" max="3341" width="0" hidden="1" customWidth="1"/>
    <col min="3342" max="3342" width="14.42578125" customWidth="1"/>
    <col min="3343" max="3343" width="13.140625" customWidth="1"/>
    <col min="3344" max="3344" width="10.85546875" customWidth="1"/>
    <col min="3345" max="3346" width="13.28515625" customWidth="1"/>
    <col min="3349" max="3349" width="10.140625" bestFit="1" customWidth="1"/>
    <col min="3350" max="3350" width="11.42578125" bestFit="1" customWidth="1"/>
    <col min="3352" max="3352" width="12.140625" customWidth="1"/>
    <col min="3585" max="3585" width="47" customWidth="1"/>
    <col min="3586" max="3597" width="0" hidden="1" customWidth="1"/>
    <col min="3598" max="3598" width="14.42578125" customWidth="1"/>
    <col min="3599" max="3599" width="13.140625" customWidth="1"/>
    <col min="3600" max="3600" width="10.85546875" customWidth="1"/>
    <col min="3601" max="3602" width="13.28515625" customWidth="1"/>
    <col min="3605" max="3605" width="10.140625" bestFit="1" customWidth="1"/>
    <col min="3606" max="3606" width="11.42578125" bestFit="1" customWidth="1"/>
    <col min="3608" max="3608" width="12.140625" customWidth="1"/>
    <col min="3841" max="3841" width="47" customWidth="1"/>
    <col min="3842" max="3853" width="0" hidden="1" customWidth="1"/>
    <col min="3854" max="3854" width="14.42578125" customWidth="1"/>
    <col min="3855" max="3855" width="13.140625" customWidth="1"/>
    <col min="3856" max="3856" width="10.85546875" customWidth="1"/>
    <col min="3857" max="3858" width="13.28515625" customWidth="1"/>
    <col min="3861" max="3861" width="10.140625" bestFit="1" customWidth="1"/>
    <col min="3862" max="3862" width="11.42578125" bestFit="1" customWidth="1"/>
    <col min="3864" max="3864" width="12.140625" customWidth="1"/>
    <col min="4097" max="4097" width="47" customWidth="1"/>
    <col min="4098" max="4109" width="0" hidden="1" customWidth="1"/>
    <col min="4110" max="4110" width="14.42578125" customWidth="1"/>
    <col min="4111" max="4111" width="13.140625" customWidth="1"/>
    <col min="4112" max="4112" width="10.85546875" customWidth="1"/>
    <col min="4113" max="4114" width="13.28515625" customWidth="1"/>
    <col min="4117" max="4117" width="10.140625" bestFit="1" customWidth="1"/>
    <col min="4118" max="4118" width="11.42578125" bestFit="1" customWidth="1"/>
    <col min="4120" max="4120" width="12.140625" customWidth="1"/>
    <col min="4353" max="4353" width="47" customWidth="1"/>
    <col min="4354" max="4365" width="0" hidden="1" customWidth="1"/>
    <col min="4366" max="4366" width="14.42578125" customWidth="1"/>
    <col min="4367" max="4367" width="13.140625" customWidth="1"/>
    <col min="4368" max="4368" width="10.85546875" customWidth="1"/>
    <col min="4369" max="4370" width="13.28515625" customWidth="1"/>
    <col min="4373" max="4373" width="10.140625" bestFit="1" customWidth="1"/>
    <col min="4374" max="4374" width="11.42578125" bestFit="1" customWidth="1"/>
    <col min="4376" max="4376" width="12.140625" customWidth="1"/>
    <col min="4609" max="4609" width="47" customWidth="1"/>
    <col min="4610" max="4621" width="0" hidden="1" customWidth="1"/>
    <col min="4622" max="4622" width="14.42578125" customWidth="1"/>
    <col min="4623" max="4623" width="13.140625" customWidth="1"/>
    <col min="4624" max="4624" width="10.85546875" customWidth="1"/>
    <col min="4625" max="4626" width="13.28515625" customWidth="1"/>
    <col min="4629" max="4629" width="10.140625" bestFit="1" customWidth="1"/>
    <col min="4630" max="4630" width="11.42578125" bestFit="1" customWidth="1"/>
    <col min="4632" max="4632" width="12.140625" customWidth="1"/>
    <col min="4865" max="4865" width="47" customWidth="1"/>
    <col min="4866" max="4877" width="0" hidden="1" customWidth="1"/>
    <col min="4878" max="4878" width="14.42578125" customWidth="1"/>
    <col min="4879" max="4879" width="13.140625" customWidth="1"/>
    <col min="4880" max="4880" width="10.85546875" customWidth="1"/>
    <col min="4881" max="4882" width="13.28515625" customWidth="1"/>
    <col min="4885" max="4885" width="10.140625" bestFit="1" customWidth="1"/>
    <col min="4886" max="4886" width="11.42578125" bestFit="1" customWidth="1"/>
    <col min="4888" max="4888" width="12.140625" customWidth="1"/>
    <col min="5121" max="5121" width="47" customWidth="1"/>
    <col min="5122" max="5133" width="0" hidden="1" customWidth="1"/>
    <col min="5134" max="5134" width="14.42578125" customWidth="1"/>
    <col min="5135" max="5135" width="13.140625" customWidth="1"/>
    <col min="5136" max="5136" width="10.85546875" customWidth="1"/>
    <col min="5137" max="5138" width="13.28515625" customWidth="1"/>
    <col min="5141" max="5141" width="10.140625" bestFit="1" customWidth="1"/>
    <col min="5142" max="5142" width="11.42578125" bestFit="1" customWidth="1"/>
    <col min="5144" max="5144" width="12.140625" customWidth="1"/>
    <col min="5377" max="5377" width="47" customWidth="1"/>
    <col min="5378" max="5389" width="0" hidden="1" customWidth="1"/>
    <col min="5390" max="5390" width="14.42578125" customWidth="1"/>
    <col min="5391" max="5391" width="13.140625" customWidth="1"/>
    <col min="5392" max="5392" width="10.85546875" customWidth="1"/>
    <col min="5393" max="5394" width="13.28515625" customWidth="1"/>
    <col min="5397" max="5397" width="10.140625" bestFit="1" customWidth="1"/>
    <col min="5398" max="5398" width="11.42578125" bestFit="1" customWidth="1"/>
    <col min="5400" max="5400" width="12.140625" customWidth="1"/>
    <col min="5633" max="5633" width="47" customWidth="1"/>
    <col min="5634" max="5645" width="0" hidden="1" customWidth="1"/>
    <col min="5646" max="5646" width="14.42578125" customWidth="1"/>
    <col min="5647" max="5647" width="13.140625" customWidth="1"/>
    <col min="5648" max="5648" width="10.85546875" customWidth="1"/>
    <col min="5649" max="5650" width="13.28515625" customWidth="1"/>
    <col min="5653" max="5653" width="10.140625" bestFit="1" customWidth="1"/>
    <col min="5654" max="5654" width="11.42578125" bestFit="1" customWidth="1"/>
    <col min="5656" max="5656" width="12.140625" customWidth="1"/>
    <col min="5889" max="5889" width="47" customWidth="1"/>
    <col min="5890" max="5901" width="0" hidden="1" customWidth="1"/>
    <col min="5902" max="5902" width="14.42578125" customWidth="1"/>
    <col min="5903" max="5903" width="13.140625" customWidth="1"/>
    <col min="5904" max="5904" width="10.85546875" customWidth="1"/>
    <col min="5905" max="5906" width="13.28515625" customWidth="1"/>
    <col min="5909" max="5909" width="10.140625" bestFit="1" customWidth="1"/>
    <col min="5910" max="5910" width="11.42578125" bestFit="1" customWidth="1"/>
    <col min="5912" max="5912" width="12.140625" customWidth="1"/>
    <col min="6145" max="6145" width="47" customWidth="1"/>
    <col min="6146" max="6157" width="0" hidden="1" customWidth="1"/>
    <col min="6158" max="6158" width="14.42578125" customWidth="1"/>
    <col min="6159" max="6159" width="13.140625" customWidth="1"/>
    <col min="6160" max="6160" width="10.85546875" customWidth="1"/>
    <col min="6161" max="6162" width="13.28515625" customWidth="1"/>
    <col min="6165" max="6165" width="10.140625" bestFit="1" customWidth="1"/>
    <col min="6166" max="6166" width="11.42578125" bestFit="1" customWidth="1"/>
    <col min="6168" max="6168" width="12.140625" customWidth="1"/>
    <col min="6401" max="6401" width="47" customWidth="1"/>
    <col min="6402" max="6413" width="0" hidden="1" customWidth="1"/>
    <col min="6414" max="6414" width="14.42578125" customWidth="1"/>
    <col min="6415" max="6415" width="13.140625" customWidth="1"/>
    <col min="6416" max="6416" width="10.85546875" customWidth="1"/>
    <col min="6417" max="6418" width="13.28515625" customWidth="1"/>
    <col min="6421" max="6421" width="10.140625" bestFit="1" customWidth="1"/>
    <col min="6422" max="6422" width="11.42578125" bestFit="1" customWidth="1"/>
    <col min="6424" max="6424" width="12.140625" customWidth="1"/>
    <col min="6657" max="6657" width="47" customWidth="1"/>
    <col min="6658" max="6669" width="0" hidden="1" customWidth="1"/>
    <col min="6670" max="6670" width="14.42578125" customWidth="1"/>
    <col min="6671" max="6671" width="13.140625" customWidth="1"/>
    <col min="6672" max="6672" width="10.85546875" customWidth="1"/>
    <col min="6673" max="6674" width="13.28515625" customWidth="1"/>
    <col min="6677" max="6677" width="10.140625" bestFit="1" customWidth="1"/>
    <col min="6678" max="6678" width="11.42578125" bestFit="1" customWidth="1"/>
    <col min="6680" max="6680" width="12.140625" customWidth="1"/>
    <col min="6913" max="6913" width="47" customWidth="1"/>
    <col min="6914" max="6925" width="0" hidden="1" customWidth="1"/>
    <col min="6926" max="6926" width="14.42578125" customWidth="1"/>
    <col min="6927" max="6927" width="13.140625" customWidth="1"/>
    <col min="6928" max="6928" width="10.85546875" customWidth="1"/>
    <col min="6929" max="6930" width="13.28515625" customWidth="1"/>
    <col min="6933" max="6933" width="10.140625" bestFit="1" customWidth="1"/>
    <col min="6934" max="6934" width="11.42578125" bestFit="1" customWidth="1"/>
    <col min="6936" max="6936" width="12.140625" customWidth="1"/>
    <col min="7169" max="7169" width="47" customWidth="1"/>
    <col min="7170" max="7181" width="0" hidden="1" customWidth="1"/>
    <col min="7182" max="7182" width="14.42578125" customWidth="1"/>
    <col min="7183" max="7183" width="13.140625" customWidth="1"/>
    <col min="7184" max="7184" width="10.85546875" customWidth="1"/>
    <col min="7185" max="7186" width="13.28515625" customWidth="1"/>
    <col min="7189" max="7189" width="10.140625" bestFit="1" customWidth="1"/>
    <col min="7190" max="7190" width="11.42578125" bestFit="1" customWidth="1"/>
    <col min="7192" max="7192" width="12.140625" customWidth="1"/>
    <col min="7425" max="7425" width="47" customWidth="1"/>
    <col min="7426" max="7437" width="0" hidden="1" customWidth="1"/>
    <col min="7438" max="7438" width="14.42578125" customWidth="1"/>
    <col min="7439" max="7439" width="13.140625" customWidth="1"/>
    <col min="7440" max="7440" width="10.85546875" customWidth="1"/>
    <col min="7441" max="7442" width="13.28515625" customWidth="1"/>
    <col min="7445" max="7445" width="10.140625" bestFit="1" customWidth="1"/>
    <col min="7446" max="7446" width="11.42578125" bestFit="1" customWidth="1"/>
    <col min="7448" max="7448" width="12.140625" customWidth="1"/>
    <col min="7681" max="7681" width="47" customWidth="1"/>
    <col min="7682" max="7693" width="0" hidden="1" customWidth="1"/>
    <col min="7694" max="7694" width="14.42578125" customWidth="1"/>
    <col min="7695" max="7695" width="13.140625" customWidth="1"/>
    <col min="7696" max="7696" width="10.85546875" customWidth="1"/>
    <col min="7697" max="7698" width="13.28515625" customWidth="1"/>
    <col min="7701" max="7701" width="10.140625" bestFit="1" customWidth="1"/>
    <col min="7702" max="7702" width="11.42578125" bestFit="1" customWidth="1"/>
    <col min="7704" max="7704" width="12.140625" customWidth="1"/>
    <col min="7937" max="7937" width="47" customWidth="1"/>
    <col min="7938" max="7949" width="0" hidden="1" customWidth="1"/>
    <col min="7950" max="7950" width="14.42578125" customWidth="1"/>
    <col min="7951" max="7951" width="13.140625" customWidth="1"/>
    <col min="7952" max="7952" width="10.85546875" customWidth="1"/>
    <col min="7953" max="7954" width="13.28515625" customWidth="1"/>
    <col min="7957" max="7957" width="10.140625" bestFit="1" customWidth="1"/>
    <col min="7958" max="7958" width="11.42578125" bestFit="1" customWidth="1"/>
    <col min="7960" max="7960" width="12.140625" customWidth="1"/>
    <col min="8193" max="8193" width="47" customWidth="1"/>
    <col min="8194" max="8205" width="0" hidden="1" customWidth="1"/>
    <col min="8206" max="8206" width="14.42578125" customWidth="1"/>
    <col min="8207" max="8207" width="13.140625" customWidth="1"/>
    <col min="8208" max="8208" width="10.85546875" customWidth="1"/>
    <col min="8209" max="8210" width="13.28515625" customWidth="1"/>
    <col min="8213" max="8213" width="10.140625" bestFit="1" customWidth="1"/>
    <col min="8214" max="8214" width="11.42578125" bestFit="1" customWidth="1"/>
    <col min="8216" max="8216" width="12.140625" customWidth="1"/>
    <col min="8449" max="8449" width="47" customWidth="1"/>
    <col min="8450" max="8461" width="0" hidden="1" customWidth="1"/>
    <col min="8462" max="8462" width="14.42578125" customWidth="1"/>
    <col min="8463" max="8463" width="13.140625" customWidth="1"/>
    <col min="8464" max="8464" width="10.85546875" customWidth="1"/>
    <col min="8465" max="8466" width="13.28515625" customWidth="1"/>
    <col min="8469" max="8469" width="10.140625" bestFit="1" customWidth="1"/>
    <col min="8470" max="8470" width="11.42578125" bestFit="1" customWidth="1"/>
    <col min="8472" max="8472" width="12.140625" customWidth="1"/>
    <col min="8705" max="8705" width="47" customWidth="1"/>
    <col min="8706" max="8717" width="0" hidden="1" customWidth="1"/>
    <col min="8718" max="8718" width="14.42578125" customWidth="1"/>
    <col min="8719" max="8719" width="13.140625" customWidth="1"/>
    <col min="8720" max="8720" width="10.85546875" customWidth="1"/>
    <col min="8721" max="8722" width="13.28515625" customWidth="1"/>
    <col min="8725" max="8725" width="10.140625" bestFit="1" customWidth="1"/>
    <col min="8726" max="8726" width="11.42578125" bestFit="1" customWidth="1"/>
    <col min="8728" max="8728" width="12.140625" customWidth="1"/>
    <col min="8961" max="8961" width="47" customWidth="1"/>
    <col min="8962" max="8973" width="0" hidden="1" customWidth="1"/>
    <col min="8974" max="8974" width="14.42578125" customWidth="1"/>
    <col min="8975" max="8975" width="13.140625" customWidth="1"/>
    <col min="8976" max="8976" width="10.85546875" customWidth="1"/>
    <col min="8977" max="8978" width="13.28515625" customWidth="1"/>
    <col min="8981" max="8981" width="10.140625" bestFit="1" customWidth="1"/>
    <col min="8982" max="8982" width="11.42578125" bestFit="1" customWidth="1"/>
    <col min="8984" max="8984" width="12.140625" customWidth="1"/>
    <col min="9217" max="9217" width="47" customWidth="1"/>
    <col min="9218" max="9229" width="0" hidden="1" customWidth="1"/>
    <col min="9230" max="9230" width="14.42578125" customWidth="1"/>
    <col min="9231" max="9231" width="13.140625" customWidth="1"/>
    <col min="9232" max="9232" width="10.85546875" customWidth="1"/>
    <col min="9233" max="9234" width="13.28515625" customWidth="1"/>
    <col min="9237" max="9237" width="10.140625" bestFit="1" customWidth="1"/>
    <col min="9238" max="9238" width="11.42578125" bestFit="1" customWidth="1"/>
    <col min="9240" max="9240" width="12.140625" customWidth="1"/>
    <col min="9473" max="9473" width="47" customWidth="1"/>
    <col min="9474" max="9485" width="0" hidden="1" customWidth="1"/>
    <col min="9486" max="9486" width="14.42578125" customWidth="1"/>
    <col min="9487" max="9487" width="13.140625" customWidth="1"/>
    <col min="9488" max="9488" width="10.85546875" customWidth="1"/>
    <col min="9489" max="9490" width="13.28515625" customWidth="1"/>
    <col min="9493" max="9493" width="10.140625" bestFit="1" customWidth="1"/>
    <col min="9494" max="9494" width="11.42578125" bestFit="1" customWidth="1"/>
    <col min="9496" max="9496" width="12.140625" customWidth="1"/>
    <col min="9729" max="9729" width="47" customWidth="1"/>
    <col min="9730" max="9741" width="0" hidden="1" customWidth="1"/>
    <col min="9742" max="9742" width="14.42578125" customWidth="1"/>
    <col min="9743" max="9743" width="13.140625" customWidth="1"/>
    <col min="9744" max="9744" width="10.85546875" customWidth="1"/>
    <col min="9745" max="9746" width="13.28515625" customWidth="1"/>
    <col min="9749" max="9749" width="10.140625" bestFit="1" customWidth="1"/>
    <col min="9750" max="9750" width="11.42578125" bestFit="1" customWidth="1"/>
    <col min="9752" max="9752" width="12.140625" customWidth="1"/>
    <col min="9985" max="9985" width="47" customWidth="1"/>
    <col min="9986" max="9997" width="0" hidden="1" customWidth="1"/>
    <col min="9998" max="9998" width="14.42578125" customWidth="1"/>
    <col min="9999" max="9999" width="13.140625" customWidth="1"/>
    <col min="10000" max="10000" width="10.85546875" customWidth="1"/>
    <col min="10001" max="10002" width="13.28515625" customWidth="1"/>
    <col min="10005" max="10005" width="10.140625" bestFit="1" customWidth="1"/>
    <col min="10006" max="10006" width="11.42578125" bestFit="1" customWidth="1"/>
    <col min="10008" max="10008" width="12.140625" customWidth="1"/>
    <col min="10241" max="10241" width="47" customWidth="1"/>
    <col min="10242" max="10253" width="0" hidden="1" customWidth="1"/>
    <col min="10254" max="10254" width="14.42578125" customWidth="1"/>
    <col min="10255" max="10255" width="13.140625" customWidth="1"/>
    <col min="10256" max="10256" width="10.85546875" customWidth="1"/>
    <col min="10257" max="10258" width="13.28515625" customWidth="1"/>
    <col min="10261" max="10261" width="10.140625" bestFit="1" customWidth="1"/>
    <col min="10262" max="10262" width="11.42578125" bestFit="1" customWidth="1"/>
    <col min="10264" max="10264" width="12.140625" customWidth="1"/>
    <col min="10497" max="10497" width="47" customWidth="1"/>
    <col min="10498" max="10509" width="0" hidden="1" customWidth="1"/>
    <col min="10510" max="10510" width="14.42578125" customWidth="1"/>
    <col min="10511" max="10511" width="13.140625" customWidth="1"/>
    <col min="10512" max="10512" width="10.85546875" customWidth="1"/>
    <col min="10513" max="10514" width="13.28515625" customWidth="1"/>
    <col min="10517" max="10517" width="10.140625" bestFit="1" customWidth="1"/>
    <col min="10518" max="10518" width="11.42578125" bestFit="1" customWidth="1"/>
    <col min="10520" max="10520" width="12.140625" customWidth="1"/>
    <col min="10753" max="10753" width="47" customWidth="1"/>
    <col min="10754" max="10765" width="0" hidden="1" customWidth="1"/>
    <col min="10766" max="10766" width="14.42578125" customWidth="1"/>
    <col min="10767" max="10767" width="13.140625" customWidth="1"/>
    <col min="10768" max="10768" width="10.85546875" customWidth="1"/>
    <col min="10769" max="10770" width="13.28515625" customWidth="1"/>
    <col min="10773" max="10773" width="10.140625" bestFit="1" customWidth="1"/>
    <col min="10774" max="10774" width="11.42578125" bestFit="1" customWidth="1"/>
    <col min="10776" max="10776" width="12.140625" customWidth="1"/>
    <col min="11009" max="11009" width="47" customWidth="1"/>
    <col min="11010" max="11021" width="0" hidden="1" customWidth="1"/>
    <col min="11022" max="11022" width="14.42578125" customWidth="1"/>
    <col min="11023" max="11023" width="13.140625" customWidth="1"/>
    <col min="11024" max="11024" width="10.85546875" customWidth="1"/>
    <col min="11025" max="11026" width="13.28515625" customWidth="1"/>
    <col min="11029" max="11029" width="10.140625" bestFit="1" customWidth="1"/>
    <col min="11030" max="11030" width="11.42578125" bestFit="1" customWidth="1"/>
    <col min="11032" max="11032" width="12.140625" customWidth="1"/>
    <col min="11265" max="11265" width="47" customWidth="1"/>
    <col min="11266" max="11277" width="0" hidden="1" customWidth="1"/>
    <col min="11278" max="11278" width="14.42578125" customWidth="1"/>
    <col min="11279" max="11279" width="13.140625" customWidth="1"/>
    <col min="11280" max="11280" width="10.85546875" customWidth="1"/>
    <col min="11281" max="11282" width="13.28515625" customWidth="1"/>
    <col min="11285" max="11285" width="10.140625" bestFit="1" customWidth="1"/>
    <col min="11286" max="11286" width="11.42578125" bestFit="1" customWidth="1"/>
    <col min="11288" max="11288" width="12.140625" customWidth="1"/>
    <col min="11521" max="11521" width="47" customWidth="1"/>
    <col min="11522" max="11533" width="0" hidden="1" customWidth="1"/>
    <col min="11534" max="11534" width="14.42578125" customWidth="1"/>
    <col min="11535" max="11535" width="13.140625" customWidth="1"/>
    <col min="11536" max="11536" width="10.85546875" customWidth="1"/>
    <col min="11537" max="11538" width="13.28515625" customWidth="1"/>
    <col min="11541" max="11541" width="10.140625" bestFit="1" customWidth="1"/>
    <col min="11542" max="11542" width="11.42578125" bestFit="1" customWidth="1"/>
    <col min="11544" max="11544" width="12.140625" customWidth="1"/>
    <col min="11777" max="11777" width="47" customWidth="1"/>
    <col min="11778" max="11789" width="0" hidden="1" customWidth="1"/>
    <col min="11790" max="11790" width="14.42578125" customWidth="1"/>
    <col min="11791" max="11791" width="13.140625" customWidth="1"/>
    <col min="11792" max="11792" width="10.85546875" customWidth="1"/>
    <col min="11793" max="11794" width="13.28515625" customWidth="1"/>
    <col min="11797" max="11797" width="10.140625" bestFit="1" customWidth="1"/>
    <col min="11798" max="11798" width="11.42578125" bestFit="1" customWidth="1"/>
    <col min="11800" max="11800" width="12.140625" customWidth="1"/>
    <col min="12033" max="12033" width="47" customWidth="1"/>
    <col min="12034" max="12045" width="0" hidden="1" customWidth="1"/>
    <col min="12046" max="12046" width="14.42578125" customWidth="1"/>
    <col min="12047" max="12047" width="13.140625" customWidth="1"/>
    <col min="12048" max="12048" width="10.85546875" customWidth="1"/>
    <col min="12049" max="12050" width="13.28515625" customWidth="1"/>
    <col min="12053" max="12053" width="10.140625" bestFit="1" customWidth="1"/>
    <col min="12054" max="12054" width="11.42578125" bestFit="1" customWidth="1"/>
    <col min="12056" max="12056" width="12.140625" customWidth="1"/>
    <col min="12289" max="12289" width="47" customWidth="1"/>
    <col min="12290" max="12301" width="0" hidden="1" customWidth="1"/>
    <col min="12302" max="12302" width="14.42578125" customWidth="1"/>
    <col min="12303" max="12303" width="13.140625" customWidth="1"/>
    <col min="12304" max="12304" width="10.85546875" customWidth="1"/>
    <col min="12305" max="12306" width="13.28515625" customWidth="1"/>
    <col min="12309" max="12309" width="10.140625" bestFit="1" customWidth="1"/>
    <col min="12310" max="12310" width="11.42578125" bestFit="1" customWidth="1"/>
    <col min="12312" max="12312" width="12.140625" customWidth="1"/>
    <col min="12545" max="12545" width="47" customWidth="1"/>
    <col min="12546" max="12557" width="0" hidden="1" customWidth="1"/>
    <col min="12558" max="12558" width="14.42578125" customWidth="1"/>
    <col min="12559" max="12559" width="13.140625" customWidth="1"/>
    <col min="12560" max="12560" width="10.85546875" customWidth="1"/>
    <col min="12561" max="12562" width="13.28515625" customWidth="1"/>
    <col min="12565" max="12565" width="10.140625" bestFit="1" customWidth="1"/>
    <col min="12566" max="12566" width="11.42578125" bestFit="1" customWidth="1"/>
    <col min="12568" max="12568" width="12.140625" customWidth="1"/>
    <col min="12801" max="12801" width="47" customWidth="1"/>
    <col min="12802" max="12813" width="0" hidden="1" customWidth="1"/>
    <col min="12814" max="12814" width="14.42578125" customWidth="1"/>
    <col min="12815" max="12815" width="13.140625" customWidth="1"/>
    <col min="12816" max="12816" width="10.85546875" customWidth="1"/>
    <col min="12817" max="12818" width="13.28515625" customWidth="1"/>
    <col min="12821" max="12821" width="10.140625" bestFit="1" customWidth="1"/>
    <col min="12822" max="12822" width="11.42578125" bestFit="1" customWidth="1"/>
    <col min="12824" max="12824" width="12.140625" customWidth="1"/>
    <col min="13057" max="13057" width="47" customWidth="1"/>
    <col min="13058" max="13069" width="0" hidden="1" customWidth="1"/>
    <col min="13070" max="13070" width="14.42578125" customWidth="1"/>
    <col min="13071" max="13071" width="13.140625" customWidth="1"/>
    <col min="13072" max="13072" width="10.85546875" customWidth="1"/>
    <col min="13073" max="13074" width="13.28515625" customWidth="1"/>
    <col min="13077" max="13077" width="10.140625" bestFit="1" customWidth="1"/>
    <col min="13078" max="13078" width="11.42578125" bestFit="1" customWidth="1"/>
    <col min="13080" max="13080" width="12.140625" customWidth="1"/>
    <col min="13313" max="13313" width="47" customWidth="1"/>
    <col min="13314" max="13325" width="0" hidden="1" customWidth="1"/>
    <col min="13326" max="13326" width="14.42578125" customWidth="1"/>
    <col min="13327" max="13327" width="13.140625" customWidth="1"/>
    <col min="13328" max="13328" width="10.85546875" customWidth="1"/>
    <col min="13329" max="13330" width="13.28515625" customWidth="1"/>
    <col min="13333" max="13333" width="10.140625" bestFit="1" customWidth="1"/>
    <col min="13334" max="13334" width="11.42578125" bestFit="1" customWidth="1"/>
    <col min="13336" max="13336" width="12.140625" customWidth="1"/>
    <col min="13569" max="13569" width="47" customWidth="1"/>
    <col min="13570" max="13581" width="0" hidden="1" customWidth="1"/>
    <col min="13582" max="13582" width="14.42578125" customWidth="1"/>
    <col min="13583" max="13583" width="13.140625" customWidth="1"/>
    <col min="13584" max="13584" width="10.85546875" customWidth="1"/>
    <col min="13585" max="13586" width="13.28515625" customWidth="1"/>
    <col min="13589" max="13589" width="10.140625" bestFit="1" customWidth="1"/>
    <col min="13590" max="13590" width="11.42578125" bestFit="1" customWidth="1"/>
    <col min="13592" max="13592" width="12.140625" customWidth="1"/>
    <col min="13825" max="13825" width="47" customWidth="1"/>
    <col min="13826" max="13837" width="0" hidden="1" customWidth="1"/>
    <col min="13838" max="13838" width="14.42578125" customWidth="1"/>
    <col min="13839" max="13839" width="13.140625" customWidth="1"/>
    <col min="13840" max="13840" width="10.85546875" customWidth="1"/>
    <col min="13841" max="13842" width="13.28515625" customWidth="1"/>
    <col min="13845" max="13845" width="10.140625" bestFit="1" customWidth="1"/>
    <col min="13846" max="13846" width="11.42578125" bestFit="1" customWidth="1"/>
    <col min="13848" max="13848" width="12.140625" customWidth="1"/>
    <col min="14081" max="14081" width="47" customWidth="1"/>
    <col min="14082" max="14093" width="0" hidden="1" customWidth="1"/>
    <col min="14094" max="14094" width="14.42578125" customWidth="1"/>
    <col min="14095" max="14095" width="13.140625" customWidth="1"/>
    <col min="14096" max="14096" width="10.85546875" customWidth="1"/>
    <col min="14097" max="14098" width="13.28515625" customWidth="1"/>
    <col min="14101" max="14101" width="10.140625" bestFit="1" customWidth="1"/>
    <col min="14102" max="14102" width="11.42578125" bestFit="1" customWidth="1"/>
    <col min="14104" max="14104" width="12.140625" customWidth="1"/>
    <col min="14337" max="14337" width="47" customWidth="1"/>
    <col min="14338" max="14349" width="0" hidden="1" customWidth="1"/>
    <col min="14350" max="14350" width="14.42578125" customWidth="1"/>
    <col min="14351" max="14351" width="13.140625" customWidth="1"/>
    <col min="14352" max="14352" width="10.85546875" customWidth="1"/>
    <col min="14353" max="14354" width="13.28515625" customWidth="1"/>
    <col min="14357" max="14357" width="10.140625" bestFit="1" customWidth="1"/>
    <col min="14358" max="14358" width="11.42578125" bestFit="1" customWidth="1"/>
    <col min="14360" max="14360" width="12.140625" customWidth="1"/>
    <col min="14593" max="14593" width="47" customWidth="1"/>
    <col min="14594" max="14605" width="0" hidden="1" customWidth="1"/>
    <col min="14606" max="14606" width="14.42578125" customWidth="1"/>
    <col min="14607" max="14607" width="13.140625" customWidth="1"/>
    <col min="14608" max="14608" width="10.85546875" customWidth="1"/>
    <col min="14609" max="14610" width="13.28515625" customWidth="1"/>
    <col min="14613" max="14613" width="10.140625" bestFit="1" customWidth="1"/>
    <col min="14614" max="14614" width="11.42578125" bestFit="1" customWidth="1"/>
    <col min="14616" max="14616" width="12.140625" customWidth="1"/>
    <col min="14849" max="14849" width="47" customWidth="1"/>
    <col min="14850" max="14861" width="0" hidden="1" customWidth="1"/>
    <col min="14862" max="14862" width="14.42578125" customWidth="1"/>
    <col min="14863" max="14863" width="13.140625" customWidth="1"/>
    <col min="14864" max="14864" width="10.85546875" customWidth="1"/>
    <col min="14865" max="14866" width="13.28515625" customWidth="1"/>
    <col min="14869" max="14869" width="10.140625" bestFit="1" customWidth="1"/>
    <col min="14870" max="14870" width="11.42578125" bestFit="1" customWidth="1"/>
    <col min="14872" max="14872" width="12.140625" customWidth="1"/>
    <col min="15105" max="15105" width="47" customWidth="1"/>
    <col min="15106" max="15117" width="0" hidden="1" customWidth="1"/>
    <col min="15118" max="15118" width="14.42578125" customWidth="1"/>
    <col min="15119" max="15119" width="13.140625" customWidth="1"/>
    <col min="15120" max="15120" width="10.85546875" customWidth="1"/>
    <col min="15121" max="15122" width="13.28515625" customWidth="1"/>
    <col min="15125" max="15125" width="10.140625" bestFit="1" customWidth="1"/>
    <col min="15126" max="15126" width="11.42578125" bestFit="1" customWidth="1"/>
    <col min="15128" max="15128" width="12.140625" customWidth="1"/>
    <col min="15361" max="15361" width="47" customWidth="1"/>
    <col min="15362" max="15373" width="0" hidden="1" customWidth="1"/>
    <col min="15374" max="15374" width="14.42578125" customWidth="1"/>
    <col min="15375" max="15375" width="13.140625" customWidth="1"/>
    <col min="15376" max="15376" width="10.85546875" customWidth="1"/>
    <col min="15377" max="15378" width="13.28515625" customWidth="1"/>
    <col min="15381" max="15381" width="10.140625" bestFit="1" customWidth="1"/>
    <col min="15382" max="15382" width="11.42578125" bestFit="1" customWidth="1"/>
    <col min="15384" max="15384" width="12.140625" customWidth="1"/>
    <col min="15617" max="15617" width="47" customWidth="1"/>
    <col min="15618" max="15629" width="0" hidden="1" customWidth="1"/>
    <col min="15630" max="15630" width="14.42578125" customWidth="1"/>
    <col min="15631" max="15631" width="13.140625" customWidth="1"/>
    <col min="15632" max="15632" width="10.85546875" customWidth="1"/>
    <col min="15633" max="15634" width="13.28515625" customWidth="1"/>
    <col min="15637" max="15637" width="10.140625" bestFit="1" customWidth="1"/>
    <col min="15638" max="15638" width="11.42578125" bestFit="1" customWidth="1"/>
    <col min="15640" max="15640" width="12.140625" customWidth="1"/>
    <col min="15873" max="15873" width="47" customWidth="1"/>
    <col min="15874" max="15885" width="0" hidden="1" customWidth="1"/>
    <col min="15886" max="15886" width="14.42578125" customWidth="1"/>
    <col min="15887" max="15887" width="13.140625" customWidth="1"/>
    <col min="15888" max="15888" width="10.85546875" customWidth="1"/>
    <col min="15889" max="15890" width="13.28515625" customWidth="1"/>
    <col min="15893" max="15893" width="10.140625" bestFit="1" customWidth="1"/>
    <col min="15894" max="15894" width="11.42578125" bestFit="1" customWidth="1"/>
    <col min="15896" max="15896" width="12.140625" customWidth="1"/>
    <col min="16129" max="16129" width="47" customWidth="1"/>
    <col min="16130" max="16141" width="0" hidden="1" customWidth="1"/>
    <col min="16142" max="16142" width="14.42578125" customWidth="1"/>
    <col min="16143" max="16143" width="13.140625" customWidth="1"/>
    <col min="16144" max="16144" width="10.85546875" customWidth="1"/>
    <col min="16145" max="16146" width="13.28515625" customWidth="1"/>
    <col min="16149" max="16149" width="10.140625" bestFit="1" customWidth="1"/>
    <col min="16150" max="16150" width="11.42578125" bestFit="1" customWidth="1"/>
    <col min="16152" max="16152" width="12.140625" customWidth="1"/>
  </cols>
  <sheetData>
    <row r="1" spans="1:25" ht="15.75" x14ac:dyDescent="0.25">
      <c r="A1" s="868" t="s">
        <v>426</v>
      </c>
      <c r="B1" s="868"/>
      <c r="C1" s="868"/>
      <c r="D1" s="868"/>
      <c r="E1" s="868"/>
      <c r="F1" s="868"/>
      <c r="G1" s="868"/>
      <c r="H1" s="868"/>
      <c r="I1" s="868"/>
      <c r="J1" s="868"/>
      <c r="K1" s="868"/>
      <c r="L1" s="868"/>
      <c r="M1" s="868"/>
      <c r="N1" s="868"/>
      <c r="O1" s="868"/>
      <c r="P1" s="868"/>
      <c r="Q1" s="868"/>
      <c r="R1" s="868"/>
    </row>
    <row r="2" spans="1:25" ht="15.75" thickBot="1" x14ac:dyDescent="0.3">
      <c r="A2" s="692"/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533"/>
      <c r="M2" s="533"/>
      <c r="N2" s="533"/>
      <c r="O2" s="534"/>
      <c r="P2" s="534"/>
    </row>
    <row r="3" spans="1:25" ht="13.5" customHeight="1" thickTop="1" x14ac:dyDescent="0.25">
      <c r="A3" s="869" t="s">
        <v>2</v>
      </c>
      <c r="B3" s="724" t="s">
        <v>122</v>
      </c>
      <c r="C3" s="724" t="s">
        <v>123</v>
      </c>
      <c r="D3" s="724" t="s">
        <v>124</v>
      </c>
      <c r="E3" s="724" t="s">
        <v>125</v>
      </c>
      <c r="F3" s="724" t="s">
        <v>126</v>
      </c>
      <c r="G3" s="724" t="s">
        <v>8</v>
      </c>
      <c r="H3" s="724" t="s">
        <v>9</v>
      </c>
      <c r="I3" s="724" t="s">
        <v>10</v>
      </c>
      <c r="J3" s="724" t="s">
        <v>11</v>
      </c>
      <c r="K3" s="724" t="s">
        <v>12</v>
      </c>
      <c r="L3" s="724" t="s">
        <v>13</v>
      </c>
      <c r="M3" s="724" t="s">
        <v>14</v>
      </c>
      <c r="N3" s="724" t="s">
        <v>15</v>
      </c>
      <c r="O3" s="824" t="s">
        <v>16</v>
      </c>
      <c r="P3" s="824" t="s">
        <v>17</v>
      </c>
      <c r="Q3" s="824" t="s">
        <v>18</v>
      </c>
      <c r="R3" s="826" t="s">
        <v>19</v>
      </c>
    </row>
    <row r="4" spans="1:25" x14ac:dyDescent="0.25">
      <c r="A4" s="870"/>
      <c r="B4" s="871"/>
      <c r="C4" s="871"/>
      <c r="D4" s="871"/>
      <c r="E4" s="871"/>
      <c r="F4" s="871"/>
      <c r="G4" s="871"/>
      <c r="H4" s="871"/>
      <c r="I4" s="871"/>
      <c r="J4" s="871"/>
      <c r="K4" s="871"/>
      <c r="L4" s="871"/>
      <c r="M4" s="871"/>
      <c r="N4" s="871"/>
      <c r="O4" s="878"/>
      <c r="P4" s="878"/>
      <c r="Q4" s="878"/>
      <c r="R4" s="879"/>
    </row>
    <row r="5" spans="1:25" ht="15.75" thickBot="1" x14ac:dyDescent="0.3">
      <c r="A5" s="870"/>
      <c r="B5" s="725"/>
      <c r="C5" s="725"/>
      <c r="D5" s="725"/>
      <c r="E5" s="725"/>
      <c r="F5" s="725"/>
      <c r="G5" s="725"/>
      <c r="H5" s="725"/>
      <c r="I5" s="725"/>
      <c r="J5" s="725"/>
      <c r="K5" s="725"/>
      <c r="L5" s="725"/>
      <c r="M5" s="725"/>
      <c r="N5" s="725"/>
      <c r="O5" s="825"/>
      <c r="P5" s="825"/>
      <c r="Q5" s="825"/>
      <c r="R5" s="827"/>
    </row>
    <row r="6" spans="1:25" ht="15.75" thickTop="1" x14ac:dyDescent="0.25">
      <c r="A6" s="711" t="s">
        <v>427</v>
      </c>
      <c r="B6" s="583">
        <v>7125871</v>
      </c>
      <c r="C6" s="583">
        <v>7561840</v>
      </c>
      <c r="D6" s="583">
        <v>9082354</v>
      </c>
      <c r="E6" s="583">
        <v>9080838</v>
      </c>
      <c r="F6" s="583">
        <v>8537685</v>
      </c>
      <c r="G6" s="583">
        <v>9096722</v>
      </c>
      <c r="H6" s="583">
        <v>9201831</v>
      </c>
      <c r="I6" s="583">
        <v>9722622</v>
      </c>
      <c r="J6" s="583">
        <v>9640328.2399999984</v>
      </c>
      <c r="K6" s="584">
        <v>10178626.01</v>
      </c>
      <c r="L6" s="584">
        <v>10784511.560000002</v>
      </c>
      <c r="M6" s="584">
        <v>10947354.260000002</v>
      </c>
      <c r="N6" s="583">
        <v>11587252</v>
      </c>
      <c r="O6" s="583">
        <v>12371774</v>
      </c>
      <c r="P6" s="584">
        <v>1.067705613030596</v>
      </c>
      <c r="Q6" s="583">
        <v>12685552</v>
      </c>
      <c r="R6" s="712">
        <v>13078959</v>
      </c>
      <c r="S6" s="171"/>
      <c r="T6" s="171"/>
      <c r="U6" s="171"/>
      <c r="V6" s="171"/>
      <c r="W6" s="171"/>
      <c r="X6" s="171"/>
    </row>
    <row r="7" spans="1:25" ht="15.75" thickBot="1" x14ac:dyDescent="0.3">
      <c r="A7" s="713" t="s">
        <v>428</v>
      </c>
      <c r="B7" s="574">
        <v>5867125</v>
      </c>
      <c r="C7" s="574">
        <v>6460200</v>
      </c>
      <c r="D7" s="574">
        <v>7832271</v>
      </c>
      <c r="E7" s="574">
        <v>8716285.4299999997</v>
      </c>
      <c r="F7" s="574">
        <v>9309387</v>
      </c>
      <c r="G7" s="574">
        <v>8743512.1999999993</v>
      </c>
      <c r="H7" s="574">
        <v>8908071</v>
      </c>
      <c r="I7" s="574">
        <v>8934542</v>
      </c>
      <c r="J7" s="574">
        <v>9572545.3800000008</v>
      </c>
      <c r="K7" s="575">
        <v>9554914.7999999989</v>
      </c>
      <c r="L7" s="575">
        <v>9695081.3400000017</v>
      </c>
      <c r="M7" s="575">
        <v>10029034.879999999</v>
      </c>
      <c r="N7" s="574">
        <v>10791224</v>
      </c>
      <c r="O7" s="574">
        <v>11677801</v>
      </c>
      <c r="P7" s="575">
        <v>1.0821572233140559</v>
      </c>
      <c r="Q7" s="574">
        <v>12211552</v>
      </c>
      <c r="R7" s="579">
        <v>12604959</v>
      </c>
      <c r="S7" s="171"/>
      <c r="T7" s="171"/>
      <c r="U7" s="171"/>
      <c r="V7" s="171"/>
      <c r="W7" s="171"/>
      <c r="X7" s="171"/>
    </row>
    <row r="8" spans="1:25" ht="15.75" thickBot="1" x14ac:dyDescent="0.3">
      <c r="A8" s="714" t="s">
        <v>429</v>
      </c>
      <c r="B8" s="585">
        <f t="shared" ref="B8:K8" si="0">B6-B7</f>
        <v>1258746</v>
      </c>
      <c r="C8" s="585">
        <f t="shared" si="0"/>
        <v>1101640</v>
      </c>
      <c r="D8" s="585">
        <f t="shared" si="0"/>
        <v>1250083</v>
      </c>
      <c r="E8" s="585">
        <f t="shared" si="0"/>
        <v>364552.5700000003</v>
      </c>
      <c r="F8" s="585">
        <f t="shared" si="0"/>
        <v>-771702</v>
      </c>
      <c r="G8" s="585">
        <f t="shared" si="0"/>
        <v>353209.80000000075</v>
      </c>
      <c r="H8" s="585">
        <f t="shared" si="0"/>
        <v>293760</v>
      </c>
      <c r="I8" s="585">
        <f t="shared" si="0"/>
        <v>788080</v>
      </c>
      <c r="J8" s="586">
        <f t="shared" si="0"/>
        <v>67782.859999997541</v>
      </c>
      <c r="K8" s="586">
        <f t="shared" si="0"/>
        <v>623711.21000000089</v>
      </c>
      <c r="L8" s="586">
        <f>L6-L7</f>
        <v>1089430.2200000007</v>
      </c>
      <c r="M8" s="586">
        <f>M6-M7</f>
        <v>918319.38000000268</v>
      </c>
      <c r="N8" s="585">
        <v>796028</v>
      </c>
      <c r="O8" s="585">
        <v>693973</v>
      </c>
      <c r="P8" s="586"/>
      <c r="Q8" s="585">
        <v>474000</v>
      </c>
      <c r="R8" s="715">
        <v>474000</v>
      </c>
      <c r="U8" s="171"/>
      <c r="V8" s="171"/>
    </row>
    <row r="9" spans="1:25" ht="16.5" thickTop="1" thickBot="1" x14ac:dyDescent="0.3">
      <c r="A9" s="880"/>
      <c r="B9" s="881"/>
      <c r="C9" s="881"/>
      <c r="D9" s="881"/>
      <c r="E9" s="881"/>
      <c r="F9" s="881"/>
      <c r="G9" s="881"/>
      <c r="H9" s="881"/>
      <c r="I9" s="881"/>
      <c r="J9" s="881"/>
      <c r="K9" s="881"/>
      <c r="L9" s="881"/>
      <c r="M9" s="881"/>
      <c r="N9" s="881"/>
      <c r="O9" s="881"/>
      <c r="P9" s="881"/>
      <c r="Q9" s="881"/>
      <c r="R9" s="882"/>
      <c r="U9" s="171"/>
      <c r="V9" s="171"/>
    </row>
    <row r="10" spans="1:25" ht="15.75" thickTop="1" x14ac:dyDescent="0.25">
      <c r="A10" s="711" t="s">
        <v>430</v>
      </c>
      <c r="B10" s="583">
        <v>2113092</v>
      </c>
      <c r="C10" s="583">
        <v>1017958</v>
      </c>
      <c r="D10" s="583">
        <v>1245369</v>
      </c>
      <c r="E10" s="583">
        <v>4391413</v>
      </c>
      <c r="F10" s="583">
        <v>3456141</v>
      </c>
      <c r="G10" s="583">
        <v>4649713</v>
      </c>
      <c r="H10" s="583">
        <v>4502774.0599999996</v>
      </c>
      <c r="I10" s="583">
        <v>3678497</v>
      </c>
      <c r="J10" s="583">
        <v>1218338.5899999999</v>
      </c>
      <c r="K10" s="584">
        <v>752297.52</v>
      </c>
      <c r="L10" s="584">
        <v>935536.18</v>
      </c>
      <c r="M10" s="584">
        <v>1696241.7999999998</v>
      </c>
      <c r="N10" s="583">
        <v>2099343</v>
      </c>
      <c r="O10" s="583">
        <v>1031523</v>
      </c>
      <c r="P10" s="584">
        <v>1.1026008636031586</v>
      </c>
      <c r="Q10" s="583">
        <v>550000</v>
      </c>
      <c r="R10" s="712">
        <v>550000</v>
      </c>
      <c r="U10" s="171"/>
      <c r="V10" s="171"/>
      <c r="W10" s="171"/>
      <c r="X10" s="171"/>
    </row>
    <row r="11" spans="1:25" ht="15.75" thickBot="1" x14ac:dyDescent="0.3">
      <c r="A11" s="713" t="s">
        <v>431</v>
      </c>
      <c r="B11" s="574">
        <v>2988050</v>
      </c>
      <c r="C11" s="574">
        <v>1793069</v>
      </c>
      <c r="D11" s="574">
        <v>2942409</v>
      </c>
      <c r="E11" s="574">
        <v>4880528</v>
      </c>
      <c r="F11" s="574">
        <v>5977301</v>
      </c>
      <c r="G11" s="574">
        <v>5818483</v>
      </c>
      <c r="H11" s="574">
        <v>4719096</v>
      </c>
      <c r="I11" s="574">
        <v>3939694</v>
      </c>
      <c r="J11" s="574">
        <v>1800938.79</v>
      </c>
      <c r="K11" s="575">
        <v>2904600.1800000006</v>
      </c>
      <c r="L11" s="575">
        <v>1348818.6500000001</v>
      </c>
      <c r="M11" s="575">
        <v>1900647.68</v>
      </c>
      <c r="N11" s="574">
        <v>3441955</v>
      </c>
      <c r="O11" s="574">
        <v>2269103</v>
      </c>
      <c r="P11" s="575">
        <v>1.1938577695788417</v>
      </c>
      <c r="Q11" s="574">
        <v>550000</v>
      </c>
      <c r="R11" s="579">
        <v>550000</v>
      </c>
      <c r="U11" s="171"/>
      <c r="V11" s="171"/>
      <c r="W11" s="171"/>
      <c r="X11" s="171"/>
    </row>
    <row r="12" spans="1:25" ht="15.75" thickBot="1" x14ac:dyDescent="0.3">
      <c r="A12" s="716" t="s">
        <v>432</v>
      </c>
      <c r="B12" s="587">
        <f t="shared" ref="B12:K12" si="1">B10-B11</f>
        <v>-874958</v>
      </c>
      <c r="C12" s="587">
        <f t="shared" si="1"/>
        <v>-775111</v>
      </c>
      <c r="D12" s="587">
        <f t="shared" si="1"/>
        <v>-1697040</v>
      </c>
      <c r="E12" s="587">
        <f t="shared" si="1"/>
        <v>-489115</v>
      </c>
      <c r="F12" s="587">
        <f t="shared" si="1"/>
        <v>-2521160</v>
      </c>
      <c r="G12" s="587">
        <f t="shared" si="1"/>
        <v>-1168770</v>
      </c>
      <c r="H12" s="587">
        <f t="shared" si="1"/>
        <v>-216321.94000000041</v>
      </c>
      <c r="I12" s="587">
        <f t="shared" si="1"/>
        <v>-261197</v>
      </c>
      <c r="J12" s="588">
        <f t="shared" si="1"/>
        <v>-582600.20000000019</v>
      </c>
      <c r="K12" s="588">
        <f t="shared" si="1"/>
        <v>-2152302.6600000006</v>
      </c>
      <c r="L12" s="588">
        <f>L10-L11</f>
        <v>-413282.47000000009</v>
      </c>
      <c r="M12" s="588">
        <f>M10-M11</f>
        <v>-204405.88000000012</v>
      </c>
      <c r="N12" s="587">
        <v>-1342612</v>
      </c>
      <c r="O12" s="587">
        <v>-1237580</v>
      </c>
      <c r="P12" s="587"/>
      <c r="Q12" s="587">
        <v>0</v>
      </c>
      <c r="R12" s="717">
        <v>0</v>
      </c>
      <c r="U12" s="171"/>
      <c r="V12" s="171"/>
      <c r="X12" s="171"/>
      <c r="Y12" s="171"/>
    </row>
    <row r="13" spans="1:25" ht="16.5" thickTop="1" thickBot="1" x14ac:dyDescent="0.3">
      <c r="A13" s="880"/>
      <c r="B13" s="881"/>
      <c r="C13" s="881"/>
      <c r="D13" s="881"/>
      <c r="E13" s="881"/>
      <c r="F13" s="881"/>
      <c r="G13" s="881"/>
      <c r="H13" s="881"/>
      <c r="I13" s="881"/>
      <c r="J13" s="881"/>
      <c r="K13" s="881"/>
      <c r="L13" s="881"/>
      <c r="M13" s="881"/>
      <c r="N13" s="881"/>
      <c r="O13" s="881"/>
      <c r="P13" s="881"/>
      <c r="Q13" s="881"/>
      <c r="R13" s="882"/>
      <c r="U13" s="171"/>
      <c r="V13" s="171"/>
    </row>
    <row r="14" spans="1:25" ht="15.75" thickTop="1" x14ac:dyDescent="0.25">
      <c r="A14" s="711" t="s">
        <v>433</v>
      </c>
      <c r="B14" s="583">
        <v>499436</v>
      </c>
      <c r="C14" s="583">
        <v>313085</v>
      </c>
      <c r="D14" s="583">
        <v>1640749</v>
      </c>
      <c r="E14" s="583">
        <v>2754938</v>
      </c>
      <c r="F14" s="583">
        <v>4479434</v>
      </c>
      <c r="G14" s="583">
        <v>2266668</v>
      </c>
      <c r="H14" s="583">
        <v>1305406</v>
      </c>
      <c r="I14" s="583">
        <v>1509534</v>
      </c>
      <c r="J14" s="583">
        <v>1300969.1299999999</v>
      </c>
      <c r="K14" s="584">
        <v>2766561.36</v>
      </c>
      <c r="L14" s="584">
        <v>2492133.9299999997</v>
      </c>
      <c r="M14" s="584">
        <v>1267177.1200000001</v>
      </c>
      <c r="N14" s="583">
        <v>1374892</v>
      </c>
      <c r="O14" s="583">
        <v>994607</v>
      </c>
      <c r="P14" s="584">
        <v>0.39909853480466845</v>
      </c>
      <c r="Q14" s="583">
        <v>0</v>
      </c>
      <c r="R14" s="712">
        <v>0</v>
      </c>
      <c r="U14" s="171"/>
      <c r="V14" s="171"/>
      <c r="W14" s="171"/>
      <c r="X14" s="171"/>
    </row>
    <row r="15" spans="1:25" ht="15.75" thickBot="1" x14ac:dyDescent="0.3">
      <c r="A15" s="713" t="s">
        <v>434</v>
      </c>
      <c r="B15" s="574">
        <v>477793</v>
      </c>
      <c r="C15" s="574">
        <v>470856</v>
      </c>
      <c r="D15" s="574">
        <v>334085</v>
      </c>
      <c r="E15" s="574">
        <v>1303204</v>
      </c>
      <c r="F15" s="574">
        <v>978096</v>
      </c>
      <c r="G15" s="574">
        <v>1356608</v>
      </c>
      <c r="H15" s="574">
        <v>1191263</v>
      </c>
      <c r="I15" s="574">
        <v>977990</v>
      </c>
      <c r="J15" s="574">
        <v>439019.94999999995</v>
      </c>
      <c r="K15" s="575">
        <v>540080.30000000005</v>
      </c>
      <c r="L15" s="575">
        <v>2548753.6599999997</v>
      </c>
      <c r="M15" s="575">
        <v>484835.82</v>
      </c>
      <c r="N15" s="574">
        <v>828308</v>
      </c>
      <c r="O15" s="574">
        <v>451000</v>
      </c>
      <c r="P15" s="575">
        <v>0.17694923094293863</v>
      </c>
      <c r="Q15" s="574">
        <v>474000</v>
      </c>
      <c r="R15" s="579">
        <v>474000</v>
      </c>
      <c r="U15" s="171"/>
      <c r="V15" s="171"/>
      <c r="W15" s="171"/>
      <c r="X15" s="171"/>
    </row>
    <row r="16" spans="1:25" ht="15.75" thickBot="1" x14ac:dyDescent="0.3">
      <c r="A16" s="716" t="s">
        <v>435</v>
      </c>
      <c r="B16" s="587">
        <f t="shared" ref="B16:K16" si="2">B14-B15</f>
        <v>21643</v>
      </c>
      <c r="C16" s="587">
        <f t="shared" si="2"/>
        <v>-157771</v>
      </c>
      <c r="D16" s="587">
        <f t="shared" si="2"/>
        <v>1306664</v>
      </c>
      <c r="E16" s="587">
        <f t="shared" si="2"/>
        <v>1451734</v>
      </c>
      <c r="F16" s="587">
        <f t="shared" si="2"/>
        <v>3501338</v>
      </c>
      <c r="G16" s="587">
        <f t="shared" si="2"/>
        <v>910060</v>
      </c>
      <c r="H16" s="587">
        <f t="shared" si="2"/>
        <v>114143</v>
      </c>
      <c r="I16" s="587">
        <f t="shared" si="2"/>
        <v>531544</v>
      </c>
      <c r="J16" s="588">
        <f t="shared" si="2"/>
        <v>861949.17999999993</v>
      </c>
      <c r="K16" s="588">
        <f t="shared" si="2"/>
        <v>2226481.0599999996</v>
      </c>
      <c r="L16" s="588">
        <f>L14-L15</f>
        <v>-56619.729999999981</v>
      </c>
      <c r="M16" s="588">
        <f>M14-M15</f>
        <v>782341.3</v>
      </c>
      <c r="N16" s="587">
        <v>546584</v>
      </c>
      <c r="O16" s="587">
        <v>543607</v>
      </c>
      <c r="P16" s="587"/>
      <c r="Q16" s="587">
        <v>-474000</v>
      </c>
      <c r="R16" s="717">
        <v>-474000</v>
      </c>
      <c r="V16" s="171"/>
      <c r="W16" s="171"/>
    </row>
    <row r="17" spans="1:24" ht="16.5" thickTop="1" thickBot="1" x14ac:dyDescent="0.3">
      <c r="A17" s="883"/>
      <c r="B17" s="884"/>
      <c r="C17" s="884"/>
      <c r="D17" s="884"/>
      <c r="E17" s="884"/>
      <c r="F17" s="884"/>
      <c r="G17" s="884"/>
      <c r="H17" s="884"/>
      <c r="I17" s="884"/>
      <c r="J17" s="884"/>
      <c r="K17" s="884"/>
      <c r="L17" s="884"/>
      <c r="M17" s="884"/>
      <c r="N17" s="884"/>
      <c r="O17" s="884"/>
      <c r="P17" s="884"/>
      <c r="Q17" s="884"/>
      <c r="R17" s="885"/>
      <c r="U17" s="171"/>
      <c r="W17" s="171"/>
      <c r="X17" s="171"/>
    </row>
    <row r="18" spans="1:24" ht="16.5" customHeight="1" thickTop="1" x14ac:dyDescent="0.25">
      <c r="A18" s="872" t="s">
        <v>436</v>
      </c>
      <c r="B18" s="873"/>
      <c r="C18" s="873"/>
      <c r="D18" s="873"/>
      <c r="E18" s="873"/>
      <c r="F18" s="873"/>
      <c r="G18" s="873"/>
      <c r="H18" s="873"/>
      <c r="I18" s="873"/>
      <c r="J18" s="873"/>
      <c r="K18" s="873"/>
      <c r="L18" s="873"/>
      <c r="M18" s="873"/>
      <c r="N18" s="873"/>
      <c r="O18" s="873"/>
      <c r="P18" s="873"/>
      <c r="Q18" s="873"/>
      <c r="R18" s="874"/>
      <c r="U18" s="171"/>
      <c r="W18" s="171"/>
      <c r="X18" s="171"/>
    </row>
    <row r="19" spans="1:24" ht="15.75" customHeight="1" thickBot="1" x14ac:dyDescent="0.3">
      <c r="A19" s="875"/>
      <c r="B19" s="876"/>
      <c r="C19" s="876"/>
      <c r="D19" s="876"/>
      <c r="E19" s="876"/>
      <c r="F19" s="876"/>
      <c r="G19" s="876"/>
      <c r="H19" s="876"/>
      <c r="I19" s="876"/>
      <c r="J19" s="876"/>
      <c r="K19" s="876"/>
      <c r="L19" s="876"/>
      <c r="M19" s="876"/>
      <c r="N19" s="876"/>
      <c r="O19" s="876"/>
      <c r="P19" s="876"/>
      <c r="Q19" s="876"/>
      <c r="R19" s="877"/>
    </row>
    <row r="20" spans="1:24" ht="17.25" thickTop="1" thickBot="1" x14ac:dyDescent="0.3">
      <c r="A20" s="718" t="s">
        <v>437</v>
      </c>
      <c r="B20" s="719">
        <f t="shared" ref="B20:J20" si="3">B8+B12+B16</f>
        <v>405431</v>
      </c>
      <c r="C20" s="719">
        <f t="shared" si="3"/>
        <v>168758</v>
      </c>
      <c r="D20" s="719">
        <f t="shared" si="3"/>
        <v>859707</v>
      </c>
      <c r="E20" s="719">
        <f t="shared" si="3"/>
        <v>1327171.5700000003</v>
      </c>
      <c r="F20" s="719">
        <f t="shared" si="3"/>
        <v>208476</v>
      </c>
      <c r="G20" s="719">
        <f t="shared" si="3"/>
        <v>94499.800000000745</v>
      </c>
      <c r="H20" s="719">
        <f t="shared" si="3"/>
        <v>191581.05999999959</v>
      </c>
      <c r="I20" s="719">
        <f t="shared" si="3"/>
        <v>1058427</v>
      </c>
      <c r="J20" s="720">
        <f t="shared" si="3"/>
        <v>347131.83999999729</v>
      </c>
      <c r="K20" s="720">
        <f>K8+K12+K16</f>
        <v>697889.60999999987</v>
      </c>
      <c r="L20" s="720">
        <f>L8+L12+L16</f>
        <v>619528.0200000006</v>
      </c>
      <c r="M20" s="720">
        <f>M8+M12+M16</f>
        <v>1496254.8000000026</v>
      </c>
      <c r="N20" s="719">
        <f>N8+N12+N16</f>
        <v>0</v>
      </c>
      <c r="O20" s="721">
        <f>O16+O12+O8</f>
        <v>0</v>
      </c>
      <c r="P20" s="719"/>
      <c r="Q20" s="722">
        <f>Q16+Q12+Q8</f>
        <v>0</v>
      </c>
      <c r="R20" s="723">
        <f>R16+R12+R8</f>
        <v>0</v>
      </c>
    </row>
    <row r="21" spans="1:24" ht="15.75" thickTop="1" x14ac:dyDescent="0.25">
      <c r="V21" s="171"/>
    </row>
    <row r="22" spans="1:24" x14ac:dyDescent="0.25">
      <c r="U22" s="171"/>
    </row>
    <row r="23" spans="1:24" ht="17.25" customHeight="1" x14ac:dyDescent="0.25">
      <c r="O23" s="589"/>
      <c r="Q23" s="589"/>
      <c r="R23" s="589"/>
      <c r="V23" s="171"/>
    </row>
    <row r="24" spans="1:24" ht="15.75" customHeight="1" x14ac:dyDescent="0.25">
      <c r="O24" s="589"/>
      <c r="P24" s="171"/>
      <c r="Q24" s="589"/>
      <c r="R24" s="589"/>
    </row>
    <row r="25" spans="1:24" ht="15.75" x14ac:dyDescent="0.25">
      <c r="K25" s="171"/>
      <c r="M25" s="171"/>
      <c r="N25" s="171"/>
      <c r="O25" s="171"/>
      <c r="Q25" s="589"/>
      <c r="R25" s="589"/>
    </row>
    <row r="26" spans="1:24" ht="15.75" x14ac:dyDescent="0.25">
      <c r="Q26" s="589"/>
      <c r="R26" s="589"/>
    </row>
    <row r="28" spans="1:24" x14ac:dyDescent="0.25">
      <c r="O28" s="171"/>
    </row>
    <row r="29" spans="1:24" x14ac:dyDescent="0.25">
      <c r="O29" s="171"/>
    </row>
    <row r="31" spans="1:24" ht="15.75" x14ac:dyDescent="0.25">
      <c r="J31" s="590"/>
      <c r="O31" s="171"/>
      <c r="P31" s="171"/>
      <c r="Q31" s="171"/>
      <c r="R31" s="171"/>
    </row>
    <row r="32" spans="1:24" x14ac:dyDescent="0.25">
      <c r="O32" s="171"/>
      <c r="P32" s="171"/>
      <c r="Q32" s="171"/>
      <c r="R32" s="171"/>
    </row>
    <row r="34" spans="10:24" x14ac:dyDescent="0.25">
      <c r="J34" s="171"/>
    </row>
    <row r="35" spans="10:24" x14ac:dyDescent="0.25">
      <c r="R35" s="591"/>
    </row>
    <row r="38" spans="10:24" x14ac:dyDescent="0.25">
      <c r="O38" s="171"/>
      <c r="P38" s="171"/>
      <c r="Q38" s="171"/>
      <c r="R38" s="171"/>
    </row>
    <row r="41" spans="10:24" x14ac:dyDescent="0.25">
      <c r="V41" s="171"/>
      <c r="W41" s="171"/>
      <c r="X41" s="171"/>
    </row>
    <row r="47" spans="10:24" x14ac:dyDescent="0.25">
      <c r="O47" s="171"/>
      <c r="P47" s="171"/>
      <c r="Q47" s="171"/>
      <c r="R47" s="171"/>
    </row>
    <row r="54" spans="15:17" x14ac:dyDescent="0.25">
      <c r="O54" t="s">
        <v>438</v>
      </c>
      <c r="P54" t="s">
        <v>439</v>
      </c>
      <c r="Q54" t="s">
        <v>440</v>
      </c>
    </row>
    <row r="62" spans="15:17" x14ac:dyDescent="0.25">
      <c r="O62" s="171">
        <f>O6+O10+O14</f>
        <v>14397904</v>
      </c>
      <c r="P62" s="171">
        <f>Q6+Q10+Q14</f>
        <v>13235552</v>
      </c>
      <c r="Q62" s="171">
        <f>R6+R10+R14</f>
        <v>13628959</v>
      </c>
    </row>
    <row r="63" spans="15:17" x14ac:dyDescent="0.25">
      <c r="O63" s="171">
        <f>O7+O11+O15</f>
        <v>14397904</v>
      </c>
      <c r="P63" s="171">
        <f>Q7+Q11+Q15</f>
        <v>13235552</v>
      </c>
      <c r="Q63" s="171">
        <f>R7+R11+R15</f>
        <v>13628959</v>
      </c>
    </row>
    <row r="67" spans="1:17" x14ac:dyDescent="0.25">
      <c r="O67">
        <v>13142249</v>
      </c>
      <c r="P67">
        <v>11999708</v>
      </c>
      <c r="Q67">
        <v>12340654</v>
      </c>
    </row>
    <row r="68" spans="1:17" x14ac:dyDescent="0.25">
      <c r="O68">
        <v>13142249</v>
      </c>
      <c r="P68">
        <v>11999708</v>
      </c>
      <c r="Q68">
        <v>12340654</v>
      </c>
    </row>
    <row r="69" spans="1:17" x14ac:dyDescent="0.25">
      <c r="J69">
        <f>SUM(J55:J68)</f>
        <v>0</v>
      </c>
    </row>
    <row r="70" spans="1:17" x14ac:dyDescent="0.25">
      <c r="O70" s="171">
        <f t="shared" ref="O70:Q71" si="4">O62-O67</f>
        <v>1255655</v>
      </c>
      <c r="P70" s="171">
        <f t="shared" si="4"/>
        <v>1235844</v>
      </c>
      <c r="Q70" s="171">
        <f t="shared" si="4"/>
        <v>1288305</v>
      </c>
    </row>
    <row r="71" spans="1:17" x14ac:dyDescent="0.25">
      <c r="O71" s="171">
        <f t="shared" si="4"/>
        <v>1255655</v>
      </c>
      <c r="P71" s="171">
        <f t="shared" si="4"/>
        <v>1235844</v>
      </c>
      <c r="Q71" s="171">
        <f t="shared" si="4"/>
        <v>1288305</v>
      </c>
    </row>
    <row r="73" spans="1:17" x14ac:dyDescent="0.25">
      <c r="A73" s="592" t="s">
        <v>441</v>
      </c>
      <c r="J73">
        <v>12000</v>
      </c>
    </row>
    <row r="74" spans="1:17" x14ac:dyDescent="0.25">
      <c r="J74">
        <v>5000</v>
      </c>
    </row>
    <row r="75" spans="1:17" x14ac:dyDescent="0.25">
      <c r="J75">
        <v>5000</v>
      </c>
    </row>
    <row r="76" spans="1:17" x14ac:dyDescent="0.25">
      <c r="J76">
        <v>7000</v>
      </c>
    </row>
    <row r="82" spans="10:10" x14ac:dyDescent="0.25">
      <c r="J82">
        <f>SUM(J73:J81)</f>
        <v>29000</v>
      </c>
    </row>
  </sheetData>
  <mergeCells count="23">
    <mergeCell ref="A18:R19"/>
    <mergeCell ref="P3:P5"/>
    <mergeCell ref="Q3:Q5"/>
    <mergeCell ref="R3:R5"/>
    <mergeCell ref="A9:R9"/>
    <mergeCell ref="A13:R13"/>
    <mergeCell ref="A17:R17"/>
    <mergeCell ref="J3:J5"/>
    <mergeCell ref="K3:K5"/>
    <mergeCell ref="L3:L5"/>
    <mergeCell ref="M3:M5"/>
    <mergeCell ref="N3:N5"/>
    <mergeCell ref="O3:O5"/>
    <mergeCell ref="A1:R1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3"/>
  <sheetViews>
    <sheetView workbookViewId="0">
      <selection activeCell="R140" sqref="R140"/>
    </sheetView>
  </sheetViews>
  <sheetFormatPr defaultRowHeight="15" x14ac:dyDescent="0.25"/>
  <cols>
    <col min="1" max="1" width="32" customWidth="1"/>
    <col min="2" max="9" width="0" hidden="1" customWidth="1"/>
    <col min="10" max="10" width="13.85546875" customWidth="1"/>
    <col min="11" max="11" width="13.5703125" customWidth="1"/>
    <col min="12" max="12" width="12.85546875" hidden="1" customWidth="1"/>
    <col min="13" max="13" width="11.140625" hidden="1" customWidth="1"/>
    <col min="14" max="14" width="13.5703125" customWidth="1"/>
    <col min="15" max="15" width="14.7109375" customWidth="1"/>
    <col min="16" max="16" width="11.85546875" hidden="1" customWidth="1"/>
    <col min="17" max="17" width="14" customWidth="1"/>
    <col min="18" max="18" width="13.42578125" customWidth="1"/>
    <col min="19" max="19" width="12.85546875" customWidth="1"/>
  </cols>
  <sheetData>
    <row r="1" spans="1:19" ht="16.5" customHeight="1" thickTop="1" thickBot="1" x14ac:dyDescent="0.3">
      <c r="A1" s="891" t="s">
        <v>121</v>
      </c>
      <c r="B1" s="889" t="s">
        <v>122</v>
      </c>
      <c r="C1" s="889" t="s">
        <v>123</v>
      </c>
      <c r="D1" s="889" t="s">
        <v>124</v>
      </c>
      <c r="E1" s="889" t="s">
        <v>125</v>
      </c>
      <c r="F1" s="889" t="s">
        <v>126</v>
      </c>
      <c r="G1" s="889" t="s">
        <v>8</v>
      </c>
      <c r="H1" s="889" t="s">
        <v>9</v>
      </c>
      <c r="I1" s="889" t="s">
        <v>10</v>
      </c>
      <c r="J1" s="893" t="s">
        <v>127</v>
      </c>
      <c r="K1" s="886" t="s">
        <v>442</v>
      </c>
      <c r="L1" s="886"/>
      <c r="M1" s="886"/>
      <c r="N1" s="886"/>
      <c r="O1" s="886"/>
      <c r="P1" s="886"/>
      <c r="Q1" s="886"/>
      <c r="R1" s="886"/>
      <c r="S1" s="887" t="s">
        <v>443</v>
      </c>
    </row>
    <row r="2" spans="1:19" ht="39" thickBot="1" x14ac:dyDescent="0.3">
      <c r="A2" s="892"/>
      <c r="B2" s="890"/>
      <c r="C2" s="890"/>
      <c r="D2" s="890"/>
      <c r="E2" s="890"/>
      <c r="F2" s="890"/>
      <c r="G2" s="890"/>
      <c r="H2" s="890"/>
      <c r="I2" s="890"/>
      <c r="J2" s="894"/>
      <c r="K2" s="593" t="s">
        <v>444</v>
      </c>
      <c r="L2" s="594" t="s">
        <v>445</v>
      </c>
      <c r="M2" s="594" t="s">
        <v>446</v>
      </c>
      <c r="N2" s="594" t="s">
        <v>447</v>
      </c>
      <c r="O2" s="594" t="s">
        <v>448</v>
      </c>
      <c r="P2" s="594" t="s">
        <v>449</v>
      </c>
      <c r="Q2" s="594" t="s">
        <v>450</v>
      </c>
      <c r="R2" s="594" t="s">
        <v>451</v>
      </c>
      <c r="S2" s="888"/>
    </row>
    <row r="3" spans="1:19" ht="16.5" hidden="1" thickTop="1" thickBot="1" x14ac:dyDescent="0.3">
      <c r="A3" s="595"/>
      <c r="B3" s="399">
        <v>372735</v>
      </c>
      <c r="C3" s="399">
        <v>64629</v>
      </c>
      <c r="D3" s="399">
        <v>39833</v>
      </c>
      <c r="E3" s="399">
        <v>3383</v>
      </c>
      <c r="F3" s="399"/>
      <c r="G3" s="400">
        <v>18260</v>
      </c>
      <c r="H3" s="400">
        <v>0</v>
      </c>
      <c r="I3" s="400">
        <v>0</v>
      </c>
      <c r="J3" s="596">
        <f>J4+J5+J6</f>
        <v>0</v>
      </c>
      <c r="K3" s="596">
        <f>K4+K5+K6</f>
        <v>0</v>
      </c>
      <c r="L3" s="596">
        <f t="shared" ref="L3:Q3" si="0">L4+L5</f>
        <v>0</v>
      </c>
      <c r="M3" s="596">
        <f t="shared" si="0"/>
        <v>0</v>
      </c>
      <c r="N3" s="596">
        <f t="shared" si="0"/>
        <v>0</v>
      </c>
      <c r="O3" s="596">
        <f t="shared" si="0"/>
        <v>0</v>
      </c>
      <c r="P3" s="596">
        <f t="shared" si="0"/>
        <v>0</v>
      </c>
      <c r="Q3" s="596">
        <f t="shared" si="0"/>
        <v>0</v>
      </c>
      <c r="R3" s="596">
        <f>R4+R5</f>
        <v>0</v>
      </c>
      <c r="S3" s="597">
        <f>S4+S5+S6</f>
        <v>0</v>
      </c>
    </row>
    <row r="4" spans="1:19" hidden="1" x14ac:dyDescent="0.25">
      <c r="A4" s="598">
        <v>0</v>
      </c>
      <c r="B4" s="55"/>
      <c r="C4" s="55"/>
      <c r="D4" s="55"/>
      <c r="E4" s="55"/>
      <c r="F4" s="83"/>
      <c r="G4" s="83"/>
      <c r="H4" s="83"/>
      <c r="I4" s="55"/>
      <c r="J4" s="84">
        <v>0</v>
      </c>
      <c r="K4" s="84"/>
      <c r="L4" s="84"/>
      <c r="M4" s="84"/>
      <c r="N4" s="84"/>
      <c r="O4" s="84"/>
      <c r="P4" s="84"/>
      <c r="Q4" s="84"/>
      <c r="R4" s="84"/>
      <c r="S4" s="99">
        <f>SUM(K4:R4)</f>
        <v>0</v>
      </c>
    </row>
    <row r="5" spans="1:19" hidden="1" x14ac:dyDescent="0.25">
      <c r="A5" s="598">
        <v>0</v>
      </c>
      <c r="B5" s="55"/>
      <c r="C5" s="55"/>
      <c r="D5" s="55"/>
      <c r="E5" s="55"/>
      <c r="F5" s="83"/>
      <c r="G5" s="83"/>
      <c r="H5" s="83"/>
      <c r="I5" s="55"/>
      <c r="J5" s="84">
        <v>0</v>
      </c>
      <c r="K5" s="84"/>
      <c r="L5" s="84"/>
      <c r="M5" s="84"/>
      <c r="N5" s="84"/>
      <c r="O5" s="84"/>
      <c r="P5" s="84"/>
      <c r="Q5" s="84"/>
      <c r="R5" s="84"/>
      <c r="S5" s="99">
        <f>SUM(K5:R5)</f>
        <v>0</v>
      </c>
    </row>
    <row r="6" spans="1:19" ht="15.75" hidden="1" thickBot="1" x14ac:dyDescent="0.3">
      <c r="A6" s="598">
        <v>0</v>
      </c>
      <c r="B6" s="110"/>
      <c r="C6" s="110"/>
      <c r="D6" s="110"/>
      <c r="E6" s="110"/>
      <c r="F6" s="108"/>
      <c r="G6" s="108"/>
      <c r="H6" s="108"/>
      <c r="I6" s="110"/>
      <c r="J6" s="84">
        <v>0</v>
      </c>
      <c r="K6" s="210"/>
      <c r="L6" s="210"/>
      <c r="M6" s="210"/>
      <c r="N6" s="210"/>
      <c r="O6" s="210"/>
      <c r="P6" s="210"/>
      <c r="Q6" s="210"/>
      <c r="R6" s="210"/>
      <c r="S6" s="99">
        <f>SUM(K6:R6)</f>
        <v>0</v>
      </c>
    </row>
    <row r="7" spans="1:19" ht="15.75" hidden="1" thickBot="1" x14ac:dyDescent="0.3">
      <c r="A7" s="599"/>
      <c r="B7" s="203">
        <v>17958</v>
      </c>
      <c r="C7" s="203">
        <v>0</v>
      </c>
      <c r="D7" s="203">
        <v>19916</v>
      </c>
      <c r="E7" s="203">
        <v>18253</v>
      </c>
      <c r="F7" s="203">
        <v>16675</v>
      </c>
      <c r="G7" s="387">
        <v>3031</v>
      </c>
      <c r="H7" s="387">
        <v>0</v>
      </c>
      <c r="I7" s="103">
        <f>SUM(I8:I9)</f>
        <v>10398</v>
      </c>
      <c r="J7" s="600">
        <f>SUM(J8:J9)</f>
        <v>5000</v>
      </c>
      <c r="K7" s="600">
        <f>SUM(K8:K9)</f>
        <v>5000</v>
      </c>
      <c r="L7" s="600"/>
      <c r="M7" s="600"/>
      <c r="N7" s="600"/>
      <c r="O7" s="600"/>
      <c r="P7" s="600"/>
      <c r="Q7" s="600"/>
      <c r="R7" s="600"/>
      <c r="S7" s="601">
        <f>SUM(S8:S9)</f>
        <v>5000</v>
      </c>
    </row>
    <row r="8" spans="1:19" ht="15.75" thickTop="1" x14ac:dyDescent="0.25">
      <c r="A8" s="598" t="s">
        <v>333</v>
      </c>
      <c r="B8" s="24"/>
      <c r="C8" s="24"/>
      <c r="D8" s="24"/>
      <c r="E8" s="24"/>
      <c r="F8" s="82"/>
      <c r="G8" s="82"/>
      <c r="H8" s="82"/>
      <c r="I8" s="24">
        <v>10398</v>
      </c>
      <c r="J8" s="68">
        <v>5000</v>
      </c>
      <c r="K8" s="68">
        <v>5000</v>
      </c>
      <c r="L8" s="68"/>
      <c r="M8" s="68"/>
      <c r="N8" s="68"/>
      <c r="O8" s="68"/>
      <c r="P8" s="68"/>
      <c r="Q8" s="68"/>
      <c r="R8" s="68"/>
      <c r="S8" s="404">
        <v>5000</v>
      </c>
    </row>
    <row r="9" spans="1:19" ht="15.75" hidden="1" thickBot="1" x14ac:dyDescent="0.3">
      <c r="A9" s="216" t="s">
        <v>334</v>
      </c>
      <c r="B9" s="110"/>
      <c r="C9" s="110"/>
      <c r="D9" s="110"/>
      <c r="E9" s="110"/>
      <c r="F9" s="108"/>
      <c r="G9" s="108"/>
      <c r="H9" s="108"/>
      <c r="I9" s="110"/>
      <c r="J9" s="84">
        <v>0</v>
      </c>
      <c r="K9" s="84"/>
      <c r="L9" s="84"/>
      <c r="M9" s="84"/>
      <c r="N9" s="84"/>
      <c r="O9" s="84"/>
      <c r="P9" s="84"/>
      <c r="Q9" s="84"/>
      <c r="R9" s="84"/>
      <c r="S9" s="99">
        <v>0</v>
      </c>
    </row>
    <row r="10" spans="1:19" ht="15.75" hidden="1" thickBot="1" x14ac:dyDescent="0.3">
      <c r="A10" s="599"/>
      <c r="B10" s="203">
        <v>894211</v>
      </c>
      <c r="C10" s="203">
        <v>382958</v>
      </c>
      <c r="D10" s="203">
        <v>343590</v>
      </c>
      <c r="E10" s="203">
        <v>610914</v>
      </c>
      <c r="F10" s="203">
        <v>1718795</v>
      </c>
      <c r="G10" s="387">
        <v>495900</v>
      </c>
      <c r="H10" s="203">
        <v>421522</v>
      </c>
      <c r="I10" s="103">
        <v>1310483</v>
      </c>
      <c r="J10" s="600">
        <v>1369250</v>
      </c>
      <c r="K10" s="600">
        <v>0</v>
      </c>
      <c r="L10" s="600">
        <v>0</v>
      </c>
      <c r="M10" s="600">
        <v>0</v>
      </c>
      <c r="N10" s="600">
        <v>834550</v>
      </c>
      <c r="O10" s="600">
        <v>506000</v>
      </c>
      <c r="P10" s="600">
        <v>0</v>
      </c>
      <c r="Q10" s="600">
        <v>28700</v>
      </c>
      <c r="R10" s="600">
        <v>0</v>
      </c>
      <c r="S10" s="601">
        <v>1369250</v>
      </c>
    </row>
    <row r="11" spans="1:19" hidden="1" x14ac:dyDescent="0.25">
      <c r="A11" s="598" t="s">
        <v>336</v>
      </c>
      <c r="B11" s="55"/>
      <c r="C11" s="55"/>
      <c r="D11" s="55"/>
      <c r="E11" s="55"/>
      <c r="F11" s="83"/>
      <c r="G11" s="83"/>
      <c r="H11" s="55"/>
      <c r="I11" s="55">
        <v>47371</v>
      </c>
      <c r="J11" s="84">
        <v>0</v>
      </c>
      <c r="K11" s="84"/>
      <c r="L11" s="84"/>
      <c r="M11" s="84"/>
      <c r="N11" s="84"/>
      <c r="O11" s="84"/>
      <c r="P11" s="84"/>
      <c r="Q11" s="84"/>
      <c r="R11" s="84"/>
      <c r="S11" s="99">
        <v>0</v>
      </c>
    </row>
    <row r="12" spans="1:19" hidden="1" x14ac:dyDescent="0.25">
      <c r="A12" s="598" t="s">
        <v>337</v>
      </c>
      <c r="B12" s="55"/>
      <c r="C12" s="55"/>
      <c r="D12" s="55"/>
      <c r="E12" s="55"/>
      <c r="F12" s="83"/>
      <c r="G12" s="83"/>
      <c r="H12" s="55"/>
      <c r="I12" s="55"/>
      <c r="J12" s="84">
        <v>0</v>
      </c>
      <c r="K12" s="84"/>
      <c r="L12" s="84"/>
      <c r="M12" s="84"/>
      <c r="N12" s="84"/>
      <c r="O12" s="84"/>
      <c r="P12" s="84"/>
      <c r="Q12" s="84"/>
      <c r="R12" s="84"/>
      <c r="S12" s="99">
        <v>0</v>
      </c>
    </row>
    <row r="13" spans="1:19" hidden="1" x14ac:dyDescent="0.25">
      <c r="A13" s="598" t="s">
        <v>338</v>
      </c>
      <c r="B13" s="31"/>
      <c r="C13" s="31"/>
      <c r="D13" s="31"/>
      <c r="E13" s="31"/>
      <c r="F13" s="87"/>
      <c r="G13" s="87"/>
      <c r="H13" s="31"/>
      <c r="I13" s="31"/>
      <c r="J13" s="84">
        <v>0</v>
      </c>
      <c r="K13" s="84"/>
      <c r="L13" s="84"/>
      <c r="M13" s="84"/>
      <c r="N13" s="84"/>
      <c r="O13" s="84"/>
      <c r="P13" s="84"/>
      <c r="Q13" s="84"/>
      <c r="R13" s="84"/>
      <c r="S13" s="99">
        <v>0</v>
      </c>
    </row>
    <row r="14" spans="1:19" hidden="1" x14ac:dyDescent="0.25">
      <c r="A14" s="598" t="s">
        <v>339</v>
      </c>
      <c r="B14" s="58"/>
      <c r="C14" s="58"/>
      <c r="D14" s="58"/>
      <c r="E14" s="58"/>
      <c r="F14" s="101"/>
      <c r="G14" s="101"/>
      <c r="H14" s="58"/>
      <c r="I14" s="58"/>
      <c r="J14" s="84">
        <v>0</v>
      </c>
      <c r="K14" s="84"/>
      <c r="L14" s="84"/>
      <c r="M14" s="84"/>
      <c r="N14" s="84"/>
      <c r="O14" s="84"/>
      <c r="P14" s="84"/>
      <c r="Q14" s="84"/>
      <c r="R14" s="84"/>
      <c r="S14" s="99">
        <v>0</v>
      </c>
    </row>
    <row r="15" spans="1:19" hidden="1" x14ac:dyDescent="0.25">
      <c r="A15" s="598" t="s">
        <v>340</v>
      </c>
      <c r="B15" s="58"/>
      <c r="C15" s="58"/>
      <c r="D15" s="58"/>
      <c r="E15" s="58"/>
      <c r="F15" s="101"/>
      <c r="G15" s="101"/>
      <c r="H15" s="58"/>
      <c r="I15" s="58">
        <v>282056</v>
      </c>
      <c r="J15" s="84">
        <v>0</v>
      </c>
      <c r="K15" s="84"/>
      <c r="L15" s="84"/>
      <c r="M15" s="84"/>
      <c r="N15" s="84"/>
      <c r="O15" s="84"/>
      <c r="P15" s="84"/>
      <c r="Q15" s="84"/>
      <c r="R15" s="84"/>
      <c r="S15" s="99">
        <v>0</v>
      </c>
    </row>
    <row r="16" spans="1:19" hidden="1" x14ac:dyDescent="0.25">
      <c r="A16" s="598" t="s">
        <v>341</v>
      </c>
      <c r="B16" s="31"/>
      <c r="C16" s="31"/>
      <c r="D16" s="31"/>
      <c r="E16" s="31"/>
      <c r="F16" s="87"/>
      <c r="G16" s="87"/>
      <c r="H16" s="31"/>
      <c r="I16" s="31">
        <v>881052</v>
      </c>
      <c r="J16" s="84">
        <v>0</v>
      </c>
      <c r="K16" s="84"/>
      <c r="L16" s="84"/>
      <c r="M16" s="84"/>
      <c r="N16" s="84"/>
      <c r="O16" s="84"/>
      <c r="P16" s="84"/>
      <c r="Q16" s="84"/>
      <c r="R16" s="84"/>
      <c r="S16" s="99">
        <v>0</v>
      </c>
    </row>
    <row r="17" spans="1:19" hidden="1" x14ac:dyDescent="0.25">
      <c r="A17" s="598" t="s">
        <v>342</v>
      </c>
      <c r="B17" s="31"/>
      <c r="C17" s="31"/>
      <c r="D17" s="31"/>
      <c r="E17" s="31"/>
      <c r="F17" s="87"/>
      <c r="G17" s="87"/>
      <c r="H17" s="31"/>
      <c r="I17" s="31">
        <v>100004</v>
      </c>
      <c r="J17" s="84">
        <v>0</v>
      </c>
      <c r="K17" s="84"/>
      <c r="L17" s="84"/>
      <c r="M17" s="84"/>
      <c r="N17" s="84"/>
      <c r="O17" s="84"/>
      <c r="P17" s="84"/>
      <c r="Q17" s="84"/>
      <c r="R17" s="84"/>
      <c r="S17" s="99">
        <v>0</v>
      </c>
    </row>
    <row r="18" spans="1:19" x14ac:dyDescent="0.25">
      <c r="A18" s="598" t="s">
        <v>343</v>
      </c>
      <c r="B18" s="31"/>
      <c r="C18" s="31"/>
      <c r="D18" s="31"/>
      <c r="E18" s="31"/>
      <c r="F18" s="87"/>
      <c r="G18" s="87"/>
      <c r="H18" s="31"/>
      <c r="I18" s="31">
        <v>0</v>
      </c>
      <c r="J18" s="84">
        <v>1050000</v>
      </c>
      <c r="K18" s="84"/>
      <c r="L18" s="84"/>
      <c r="M18" s="84"/>
      <c r="N18" s="84">
        <v>550000</v>
      </c>
      <c r="O18" s="84">
        <v>500000</v>
      </c>
      <c r="P18" s="84"/>
      <c r="Q18" s="84"/>
      <c r="R18" s="84"/>
      <c r="S18" s="99">
        <v>1050000</v>
      </c>
    </row>
    <row r="19" spans="1:19" hidden="1" x14ac:dyDescent="0.25">
      <c r="A19" s="598" t="s">
        <v>318</v>
      </c>
      <c r="B19" s="31"/>
      <c r="C19" s="31"/>
      <c r="D19" s="31"/>
      <c r="E19" s="31"/>
      <c r="F19" s="87"/>
      <c r="G19" s="87"/>
      <c r="H19" s="31"/>
      <c r="I19" s="31"/>
      <c r="J19" s="84">
        <v>0</v>
      </c>
      <c r="K19" s="84"/>
      <c r="L19" s="84"/>
      <c r="M19" s="84"/>
      <c r="N19" s="84"/>
      <c r="O19" s="84"/>
      <c r="P19" s="84"/>
      <c r="Q19" s="84"/>
      <c r="R19" s="84"/>
      <c r="S19" s="99">
        <v>0</v>
      </c>
    </row>
    <row r="20" spans="1:19" hidden="1" x14ac:dyDescent="0.25">
      <c r="A20" s="598" t="s">
        <v>344</v>
      </c>
      <c r="B20" s="31"/>
      <c r="C20" s="31"/>
      <c r="D20" s="31"/>
      <c r="E20" s="31"/>
      <c r="F20" s="87"/>
      <c r="G20" s="87"/>
      <c r="H20" s="31"/>
      <c r="I20" s="31"/>
      <c r="J20" s="84">
        <v>0</v>
      </c>
      <c r="K20" s="84"/>
      <c r="L20" s="84"/>
      <c r="M20" s="84"/>
      <c r="N20" s="84"/>
      <c r="O20" s="84"/>
      <c r="P20" s="84"/>
      <c r="Q20" s="84"/>
      <c r="R20" s="84"/>
      <c r="S20" s="99">
        <v>0</v>
      </c>
    </row>
    <row r="21" spans="1:19" x14ac:dyDescent="0.25">
      <c r="A21" s="598" t="s">
        <v>454</v>
      </c>
      <c r="B21" s="31"/>
      <c r="C21" s="31"/>
      <c r="D21" s="31"/>
      <c r="E21" s="31"/>
      <c r="F21" s="87"/>
      <c r="G21" s="87"/>
      <c r="H21" s="31"/>
      <c r="I21" s="31"/>
      <c r="J21" s="31">
        <v>319250</v>
      </c>
      <c r="K21" s="31"/>
      <c r="L21" s="31"/>
      <c r="M21" s="31"/>
      <c r="N21" s="31">
        <v>284550</v>
      </c>
      <c r="O21" s="31">
        <v>6000</v>
      </c>
      <c r="P21" s="31"/>
      <c r="Q21" s="31">
        <v>28700</v>
      </c>
      <c r="R21" s="31"/>
      <c r="S21" s="100">
        <v>319250</v>
      </c>
    </row>
    <row r="22" spans="1:19" hidden="1" x14ac:dyDescent="0.25">
      <c r="A22" s="598" t="s">
        <v>326</v>
      </c>
      <c r="B22" s="31"/>
      <c r="C22" s="31"/>
      <c r="D22" s="31"/>
      <c r="E22" s="31"/>
      <c r="F22" s="87"/>
      <c r="G22" s="87"/>
      <c r="H22" s="31"/>
      <c r="I22" s="31"/>
      <c r="J22" s="70">
        <v>0</v>
      </c>
      <c r="K22" s="70"/>
      <c r="L22" s="70"/>
      <c r="M22" s="70"/>
      <c r="N22" s="70"/>
      <c r="O22" s="70"/>
      <c r="P22" s="70"/>
      <c r="Q22" s="70"/>
      <c r="R22" s="70"/>
      <c r="S22" s="100">
        <v>0</v>
      </c>
    </row>
    <row r="23" spans="1:19" hidden="1" x14ac:dyDescent="0.25">
      <c r="A23" s="598" t="s">
        <v>345</v>
      </c>
      <c r="B23" s="31"/>
      <c r="C23" s="31"/>
      <c r="D23" s="31"/>
      <c r="E23" s="31"/>
      <c r="F23" s="87"/>
      <c r="G23" s="87"/>
      <c r="H23" s="31"/>
      <c r="I23" s="31"/>
      <c r="J23" s="70">
        <v>0</v>
      </c>
      <c r="K23" s="70"/>
      <c r="L23" s="70"/>
      <c r="M23" s="70"/>
      <c r="N23" s="70"/>
      <c r="O23" s="70"/>
      <c r="P23" s="70"/>
      <c r="Q23" s="70"/>
      <c r="R23" s="70"/>
      <c r="S23" s="100">
        <v>0</v>
      </c>
    </row>
    <row r="24" spans="1:19" hidden="1" x14ac:dyDescent="0.25">
      <c r="A24" s="598" t="s">
        <v>163</v>
      </c>
      <c r="B24" s="31"/>
      <c r="C24" s="31"/>
      <c r="D24" s="31"/>
      <c r="E24" s="31"/>
      <c r="F24" s="87"/>
      <c r="G24" s="87"/>
      <c r="H24" s="31"/>
      <c r="I24" s="31"/>
      <c r="J24" s="70">
        <v>0</v>
      </c>
      <c r="K24" s="70"/>
      <c r="L24" s="70"/>
      <c r="M24" s="70"/>
      <c r="N24" s="70"/>
      <c r="O24" s="70"/>
      <c r="P24" s="70"/>
      <c r="Q24" s="70"/>
      <c r="R24" s="70"/>
      <c r="S24" s="100">
        <v>0</v>
      </c>
    </row>
    <row r="25" spans="1:19" hidden="1" x14ac:dyDescent="0.25">
      <c r="A25" s="598" t="s">
        <v>346</v>
      </c>
      <c r="B25" s="31"/>
      <c r="C25" s="31"/>
      <c r="D25" s="31"/>
      <c r="E25" s="31"/>
      <c r="F25" s="87"/>
      <c r="G25" s="87"/>
      <c r="H25" s="31"/>
      <c r="I25" s="31"/>
      <c r="J25" s="70">
        <v>0</v>
      </c>
      <c r="K25" s="70"/>
      <c r="L25" s="70"/>
      <c r="M25" s="70"/>
      <c r="N25" s="70"/>
      <c r="O25" s="70"/>
      <c r="P25" s="70"/>
      <c r="Q25" s="70"/>
      <c r="R25" s="70"/>
      <c r="S25" s="100">
        <v>0</v>
      </c>
    </row>
    <row r="26" spans="1:19" hidden="1" x14ac:dyDescent="0.25">
      <c r="A26" s="598" t="s">
        <v>326</v>
      </c>
      <c r="B26" s="31"/>
      <c r="C26" s="31"/>
      <c r="D26" s="31"/>
      <c r="E26" s="31"/>
      <c r="F26" s="87"/>
      <c r="G26" s="87"/>
      <c r="H26" s="31"/>
      <c r="I26" s="31"/>
      <c r="J26" s="70">
        <v>0</v>
      </c>
      <c r="K26" s="70"/>
      <c r="L26" s="70"/>
      <c r="M26" s="70"/>
      <c r="N26" s="70"/>
      <c r="O26" s="70"/>
      <c r="P26" s="70"/>
      <c r="Q26" s="70"/>
      <c r="R26" s="70"/>
      <c r="S26" s="100">
        <v>0</v>
      </c>
    </row>
    <row r="27" spans="1:19" ht="15.75" hidden="1" thickBot="1" x14ac:dyDescent="0.3">
      <c r="A27" s="598" t="s">
        <v>306</v>
      </c>
      <c r="B27" s="31"/>
      <c r="C27" s="31"/>
      <c r="D27" s="31"/>
      <c r="E27" s="31"/>
      <c r="F27" s="87"/>
      <c r="G27" s="87"/>
      <c r="H27" s="31"/>
      <c r="I27" s="31"/>
      <c r="J27" s="70">
        <v>0</v>
      </c>
      <c r="K27" s="70"/>
      <c r="L27" s="70"/>
      <c r="M27" s="70"/>
      <c r="N27" s="70"/>
      <c r="O27" s="70"/>
      <c r="P27" s="70"/>
      <c r="Q27" s="70"/>
      <c r="R27" s="70"/>
      <c r="S27" s="100">
        <v>0</v>
      </c>
    </row>
    <row r="28" spans="1:19" ht="15.75" hidden="1" thickBot="1" x14ac:dyDescent="0.3">
      <c r="A28" s="599"/>
      <c r="B28" s="203">
        <v>154053</v>
      </c>
      <c r="C28" s="203">
        <v>194317</v>
      </c>
      <c r="D28" s="203">
        <v>340238</v>
      </c>
      <c r="E28" s="203">
        <v>484191</v>
      </c>
      <c r="F28" s="203">
        <v>181309</v>
      </c>
      <c r="G28" s="387">
        <v>33695</v>
      </c>
      <c r="H28" s="203">
        <v>79908</v>
      </c>
      <c r="I28" s="103">
        <v>0</v>
      </c>
      <c r="J28" s="600">
        <v>221800</v>
      </c>
      <c r="K28" s="600">
        <v>148000</v>
      </c>
      <c r="L28" s="600">
        <v>0</v>
      </c>
      <c r="M28" s="600">
        <v>0</v>
      </c>
      <c r="N28" s="600">
        <v>0</v>
      </c>
      <c r="O28" s="600">
        <v>0</v>
      </c>
      <c r="P28" s="600">
        <v>0</v>
      </c>
      <c r="Q28" s="600">
        <v>14000</v>
      </c>
      <c r="R28" s="600">
        <v>59800</v>
      </c>
      <c r="S28" s="601">
        <v>221800</v>
      </c>
    </row>
    <row r="29" spans="1:19" hidden="1" x14ac:dyDescent="0.25">
      <c r="A29" s="598" t="s">
        <v>348</v>
      </c>
      <c r="B29" s="112">
        <v>0</v>
      </c>
      <c r="C29" s="112">
        <v>0</v>
      </c>
      <c r="D29" s="112">
        <v>0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84">
        <v>0</v>
      </c>
      <c r="K29" s="84"/>
      <c r="L29" s="84"/>
      <c r="M29" s="84"/>
      <c r="N29" s="84"/>
      <c r="O29" s="84"/>
      <c r="P29" s="84"/>
      <c r="Q29" s="84"/>
      <c r="R29" s="84"/>
      <c r="S29" s="99">
        <v>0</v>
      </c>
    </row>
    <row r="30" spans="1:19" hidden="1" x14ac:dyDescent="0.25">
      <c r="A30" s="598" t="s">
        <v>349</v>
      </c>
      <c r="B30" s="31"/>
      <c r="C30" s="31"/>
      <c r="D30" s="31"/>
      <c r="E30" s="31"/>
      <c r="F30" s="87"/>
      <c r="G30" s="408"/>
      <c r="H30" s="409"/>
      <c r="I30" s="31"/>
      <c r="J30" s="84">
        <v>0</v>
      </c>
      <c r="K30" s="84"/>
      <c r="L30" s="84"/>
      <c r="M30" s="84"/>
      <c r="N30" s="84"/>
      <c r="O30" s="84"/>
      <c r="P30" s="84"/>
      <c r="Q30" s="84"/>
      <c r="R30" s="84"/>
      <c r="S30" s="99">
        <v>0</v>
      </c>
    </row>
    <row r="31" spans="1:19" hidden="1" x14ac:dyDescent="0.25">
      <c r="A31" s="598" t="s">
        <v>350</v>
      </c>
      <c r="B31" s="31"/>
      <c r="C31" s="31"/>
      <c r="D31" s="31"/>
      <c r="E31" s="31"/>
      <c r="F31" s="87"/>
      <c r="G31" s="408"/>
      <c r="H31" s="409"/>
      <c r="I31" s="31"/>
      <c r="J31" s="84">
        <v>0</v>
      </c>
      <c r="K31" s="84"/>
      <c r="L31" s="84"/>
      <c r="M31" s="84"/>
      <c r="N31" s="84"/>
      <c r="O31" s="84"/>
      <c r="P31" s="84"/>
      <c r="Q31" s="84"/>
      <c r="R31" s="84"/>
      <c r="S31" s="99">
        <v>0</v>
      </c>
    </row>
    <row r="32" spans="1:19" hidden="1" x14ac:dyDescent="0.25">
      <c r="A32" s="598" t="s">
        <v>351</v>
      </c>
      <c r="B32" s="31"/>
      <c r="C32" s="31"/>
      <c r="D32" s="31"/>
      <c r="E32" s="31"/>
      <c r="F32" s="87"/>
      <c r="G32" s="408"/>
      <c r="H32" s="409"/>
      <c r="I32" s="31"/>
      <c r="J32" s="84">
        <v>0</v>
      </c>
      <c r="K32" s="84"/>
      <c r="L32" s="84"/>
      <c r="M32" s="84"/>
      <c r="N32" s="84"/>
      <c r="O32" s="84"/>
      <c r="P32" s="84"/>
      <c r="Q32" s="84"/>
      <c r="R32" s="84"/>
      <c r="S32" s="99">
        <v>0</v>
      </c>
    </row>
    <row r="33" spans="1:19" hidden="1" x14ac:dyDescent="0.25">
      <c r="A33" s="598" t="s">
        <v>352</v>
      </c>
      <c r="B33" s="31"/>
      <c r="C33" s="31"/>
      <c r="D33" s="31"/>
      <c r="E33" s="31"/>
      <c r="F33" s="87"/>
      <c r="G33" s="408"/>
      <c r="H33" s="409"/>
      <c r="I33" s="31"/>
      <c r="J33" s="84">
        <v>0</v>
      </c>
      <c r="K33" s="84"/>
      <c r="L33" s="84"/>
      <c r="M33" s="84"/>
      <c r="N33" s="84"/>
      <c r="O33" s="84"/>
      <c r="P33" s="84"/>
      <c r="Q33" s="84"/>
      <c r="R33" s="84"/>
      <c r="S33" s="99">
        <v>0</v>
      </c>
    </row>
    <row r="34" spans="1:19" hidden="1" x14ac:dyDescent="0.25">
      <c r="A34" s="598" t="s">
        <v>116</v>
      </c>
      <c r="B34" s="31"/>
      <c r="C34" s="31"/>
      <c r="D34" s="31"/>
      <c r="E34" s="31"/>
      <c r="F34" s="87"/>
      <c r="G34" s="408"/>
      <c r="H34" s="409"/>
      <c r="I34" s="31"/>
      <c r="J34" s="84">
        <v>0</v>
      </c>
      <c r="K34" s="84"/>
      <c r="L34" s="84"/>
      <c r="M34" s="84"/>
      <c r="N34" s="84"/>
      <c r="O34" s="84"/>
      <c r="P34" s="84"/>
      <c r="Q34" s="84"/>
      <c r="R34" s="84"/>
      <c r="S34" s="99">
        <v>0</v>
      </c>
    </row>
    <row r="35" spans="1:19" x14ac:dyDescent="0.25">
      <c r="A35" s="598" t="s">
        <v>353</v>
      </c>
      <c r="B35" s="31"/>
      <c r="C35" s="31"/>
      <c r="D35" s="31"/>
      <c r="E35" s="31"/>
      <c r="F35" s="87"/>
      <c r="G35" s="408"/>
      <c r="H35" s="409"/>
      <c r="I35" s="31"/>
      <c r="J35" s="84">
        <v>68000</v>
      </c>
      <c r="K35" s="84">
        <v>68000</v>
      </c>
      <c r="L35" s="84"/>
      <c r="M35" s="84"/>
      <c r="N35" s="84"/>
      <c r="O35" s="84"/>
      <c r="P35" s="84"/>
      <c r="Q35" s="84"/>
      <c r="R35" s="84"/>
      <c r="S35" s="99">
        <v>68000</v>
      </c>
    </row>
    <row r="36" spans="1:19" hidden="1" x14ac:dyDescent="0.25">
      <c r="A36" s="598" t="s">
        <v>354</v>
      </c>
      <c r="B36" s="31"/>
      <c r="C36" s="31"/>
      <c r="D36" s="31"/>
      <c r="E36" s="31"/>
      <c r="F36" s="87"/>
      <c r="G36" s="408"/>
      <c r="H36" s="409"/>
      <c r="I36" s="31"/>
      <c r="J36" s="84">
        <v>0</v>
      </c>
      <c r="K36" s="84"/>
      <c r="L36" s="84"/>
      <c r="M36" s="84"/>
      <c r="N36" s="84"/>
      <c r="O36" s="84"/>
      <c r="P36" s="84"/>
      <c r="Q36" s="84"/>
      <c r="R36" s="84"/>
      <c r="S36" s="99">
        <v>0</v>
      </c>
    </row>
    <row r="37" spans="1:19" hidden="1" x14ac:dyDescent="0.25">
      <c r="A37" s="598" t="s">
        <v>355</v>
      </c>
      <c r="B37" s="31"/>
      <c r="C37" s="31"/>
      <c r="D37" s="31"/>
      <c r="E37" s="31"/>
      <c r="F37" s="87"/>
      <c r="G37" s="408"/>
      <c r="H37" s="409"/>
      <c r="I37" s="31"/>
      <c r="J37" s="84">
        <v>0</v>
      </c>
      <c r="K37" s="84"/>
      <c r="L37" s="84"/>
      <c r="M37" s="84"/>
      <c r="N37" s="84"/>
      <c r="O37" s="84"/>
      <c r="P37" s="84"/>
      <c r="Q37" s="84"/>
      <c r="R37" s="84"/>
      <c r="S37" s="99">
        <v>0</v>
      </c>
    </row>
    <row r="38" spans="1:19" hidden="1" x14ac:dyDescent="0.25">
      <c r="A38" s="598" t="s">
        <v>356</v>
      </c>
      <c r="B38" s="31"/>
      <c r="C38" s="31"/>
      <c r="D38" s="31"/>
      <c r="E38" s="31"/>
      <c r="F38" s="87"/>
      <c r="G38" s="408"/>
      <c r="H38" s="409"/>
      <c r="I38" s="31"/>
      <c r="J38" s="84">
        <v>0</v>
      </c>
      <c r="K38" s="84"/>
      <c r="L38" s="84"/>
      <c r="M38" s="84"/>
      <c r="N38" s="84"/>
      <c r="O38" s="84"/>
      <c r="P38" s="84"/>
      <c r="Q38" s="84"/>
      <c r="R38" s="84"/>
      <c r="S38" s="99">
        <v>0</v>
      </c>
    </row>
    <row r="39" spans="1:19" hidden="1" x14ac:dyDescent="0.25">
      <c r="A39" s="598" t="s">
        <v>357</v>
      </c>
      <c r="B39" s="31"/>
      <c r="C39" s="31"/>
      <c r="D39" s="31"/>
      <c r="E39" s="31"/>
      <c r="F39" s="87"/>
      <c r="G39" s="408"/>
      <c r="H39" s="409"/>
      <c r="I39" s="31"/>
      <c r="J39" s="84">
        <v>0</v>
      </c>
      <c r="K39" s="84"/>
      <c r="L39" s="84"/>
      <c r="M39" s="84"/>
      <c r="N39" s="84"/>
      <c r="O39" s="84"/>
      <c r="P39" s="84"/>
      <c r="Q39" s="84"/>
      <c r="R39" s="84"/>
      <c r="S39" s="99">
        <v>0</v>
      </c>
    </row>
    <row r="40" spans="1:19" hidden="1" x14ac:dyDescent="0.25">
      <c r="A40" s="598" t="s">
        <v>358</v>
      </c>
      <c r="B40" s="31"/>
      <c r="C40" s="31"/>
      <c r="D40" s="31"/>
      <c r="E40" s="31"/>
      <c r="F40" s="87"/>
      <c r="G40" s="408"/>
      <c r="H40" s="409"/>
      <c r="I40" s="31"/>
      <c r="J40" s="84">
        <v>0</v>
      </c>
      <c r="K40" s="84"/>
      <c r="L40" s="84"/>
      <c r="M40" s="84"/>
      <c r="N40" s="84"/>
      <c r="O40" s="84"/>
      <c r="P40" s="84"/>
      <c r="Q40" s="84"/>
      <c r="R40" s="84"/>
      <c r="S40" s="99">
        <v>0</v>
      </c>
    </row>
    <row r="41" spans="1:19" hidden="1" x14ac:dyDescent="0.25">
      <c r="A41" s="598" t="s">
        <v>359</v>
      </c>
      <c r="B41" s="31"/>
      <c r="C41" s="31"/>
      <c r="D41" s="31"/>
      <c r="E41" s="31"/>
      <c r="F41" s="87"/>
      <c r="G41" s="408"/>
      <c r="H41" s="409"/>
      <c r="I41" s="31"/>
      <c r="J41" s="84">
        <v>0</v>
      </c>
      <c r="K41" s="84"/>
      <c r="L41" s="84"/>
      <c r="M41" s="84"/>
      <c r="N41" s="84"/>
      <c r="O41" s="84"/>
      <c r="P41" s="84"/>
      <c r="Q41" s="84"/>
      <c r="R41" s="84"/>
      <c r="S41" s="99">
        <v>0</v>
      </c>
    </row>
    <row r="42" spans="1:19" hidden="1" x14ac:dyDescent="0.25">
      <c r="A42" s="598" t="s">
        <v>360</v>
      </c>
      <c r="B42" s="31"/>
      <c r="C42" s="31"/>
      <c r="D42" s="31"/>
      <c r="E42" s="31"/>
      <c r="F42" s="87"/>
      <c r="G42" s="408"/>
      <c r="H42" s="409"/>
      <c r="I42" s="31"/>
      <c r="J42" s="84">
        <v>0</v>
      </c>
      <c r="K42" s="84"/>
      <c r="L42" s="84"/>
      <c r="M42" s="84"/>
      <c r="N42" s="84"/>
      <c r="O42" s="84"/>
      <c r="P42" s="84"/>
      <c r="Q42" s="84"/>
      <c r="R42" s="84"/>
      <c r="S42" s="99">
        <v>0</v>
      </c>
    </row>
    <row r="43" spans="1:19" hidden="1" x14ac:dyDescent="0.25">
      <c r="A43" s="598" t="s">
        <v>361</v>
      </c>
      <c r="B43" s="31"/>
      <c r="C43" s="31"/>
      <c r="D43" s="31"/>
      <c r="E43" s="31"/>
      <c r="F43" s="87"/>
      <c r="G43" s="408"/>
      <c r="H43" s="409"/>
      <c r="I43" s="31"/>
      <c r="J43" s="84">
        <v>0</v>
      </c>
      <c r="K43" s="84"/>
      <c r="L43" s="84"/>
      <c r="M43" s="84"/>
      <c r="N43" s="84"/>
      <c r="O43" s="84"/>
      <c r="P43" s="84"/>
      <c r="Q43" s="84"/>
      <c r="R43" s="84"/>
      <c r="S43" s="99">
        <v>0</v>
      </c>
    </row>
    <row r="44" spans="1:19" hidden="1" x14ac:dyDescent="0.25">
      <c r="A44" s="598" t="s">
        <v>362</v>
      </c>
      <c r="B44" s="31"/>
      <c r="C44" s="31"/>
      <c r="D44" s="31"/>
      <c r="E44" s="31"/>
      <c r="F44" s="87"/>
      <c r="G44" s="408"/>
      <c r="H44" s="409"/>
      <c r="I44" s="31"/>
      <c r="J44" s="84">
        <v>0</v>
      </c>
      <c r="K44" s="84"/>
      <c r="L44" s="84"/>
      <c r="M44" s="84"/>
      <c r="N44" s="84"/>
      <c r="O44" s="84"/>
      <c r="P44" s="84"/>
      <c r="Q44" s="84"/>
      <c r="R44" s="84"/>
      <c r="S44" s="99">
        <v>0</v>
      </c>
    </row>
    <row r="45" spans="1:19" hidden="1" x14ac:dyDescent="0.25">
      <c r="A45" s="598" t="s">
        <v>363</v>
      </c>
      <c r="B45" s="31"/>
      <c r="C45" s="31"/>
      <c r="D45" s="31"/>
      <c r="E45" s="31"/>
      <c r="F45" s="87"/>
      <c r="G45" s="408"/>
      <c r="H45" s="409"/>
      <c r="I45" s="31"/>
      <c r="J45" s="84">
        <v>0</v>
      </c>
      <c r="K45" s="84"/>
      <c r="L45" s="84"/>
      <c r="M45" s="84"/>
      <c r="N45" s="84"/>
      <c r="O45" s="84"/>
      <c r="P45" s="84"/>
      <c r="Q45" s="84"/>
      <c r="R45" s="84"/>
      <c r="S45" s="99">
        <v>0</v>
      </c>
    </row>
    <row r="46" spans="1:19" hidden="1" x14ac:dyDescent="0.25">
      <c r="A46" s="598" t="s">
        <v>364</v>
      </c>
      <c r="B46" s="58"/>
      <c r="C46" s="58"/>
      <c r="D46" s="58"/>
      <c r="E46" s="58"/>
      <c r="F46" s="101"/>
      <c r="G46" s="410"/>
      <c r="H46" s="411"/>
      <c r="I46" s="58"/>
      <c r="J46" s="84">
        <v>0</v>
      </c>
      <c r="K46" s="84"/>
      <c r="L46" s="84"/>
      <c r="M46" s="84"/>
      <c r="N46" s="84"/>
      <c r="O46" s="84"/>
      <c r="P46" s="84"/>
      <c r="Q46" s="84"/>
      <c r="R46" s="84"/>
      <c r="S46" s="99">
        <v>0</v>
      </c>
    </row>
    <row r="47" spans="1:19" x14ac:dyDescent="0.25">
      <c r="A47" s="598" t="s">
        <v>365</v>
      </c>
      <c r="B47" s="58"/>
      <c r="C47" s="58"/>
      <c r="D47" s="58"/>
      <c r="E47" s="58"/>
      <c r="F47" s="101"/>
      <c r="G47" s="410"/>
      <c r="H47" s="411"/>
      <c r="I47" s="58"/>
      <c r="J47" s="84">
        <v>94000</v>
      </c>
      <c r="K47" s="84">
        <v>80000</v>
      </c>
      <c r="L47" s="84"/>
      <c r="M47" s="84"/>
      <c r="N47" s="84"/>
      <c r="O47" s="84"/>
      <c r="P47" s="84"/>
      <c r="Q47" s="84">
        <v>14000</v>
      </c>
      <c r="R47" s="84"/>
      <c r="S47" s="99">
        <v>94000</v>
      </c>
    </row>
    <row r="48" spans="1:19" x14ac:dyDescent="0.25">
      <c r="A48" s="598" t="s">
        <v>455</v>
      </c>
      <c r="B48" s="58"/>
      <c r="C48" s="58"/>
      <c r="D48" s="58"/>
      <c r="E48" s="58"/>
      <c r="F48" s="101"/>
      <c r="G48" s="410"/>
      <c r="H48" s="411"/>
      <c r="I48" s="58"/>
      <c r="J48" s="84">
        <v>59800</v>
      </c>
      <c r="K48" s="84"/>
      <c r="L48" s="84"/>
      <c r="M48" s="84"/>
      <c r="N48" s="84"/>
      <c r="O48" s="84"/>
      <c r="P48" s="84"/>
      <c r="Q48" s="84"/>
      <c r="R48" s="84">
        <v>59800</v>
      </c>
      <c r="S48" s="99">
        <v>59800</v>
      </c>
    </row>
    <row r="49" spans="1:19" ht="15.75" hidden="1" thickBot="1" x14ac:dyDescent="0.3">
      <c r="A49" s="599"/>
      <c r="B49" s="413">
        <v>80894</v>
      </c>
      <c r="C49" s="203">
        <v>8298</v>
      </c>
      <c r="D49" s="203">
        <v>71666</v>
      </c>
      <c r="E49" s="203">
        <v>1330064</v>
      </c>
      <c r="F49" s="203">
        <v>2147096</v>
      </c>
      <c r="G49" s="387">
        <v>8121</v>
      </c>
      <c r="H49" s="203">
        <v>93729</v>
      </c>
      <c r="I49" s="103">
        <v>28919</v>
      </c>
      <c r="J49" s="600">
        <v>0</v>
      </c>
      <c r="K49" s="600"/>
      <c r="L49" s="600"/>
      <c r="M49" s="600"/>
      <c r="N49" s="600"/>
      <c r="O49" s="600"/>
      <c r="P49" s="600"/>
      <c r="Q49" s="600"/>
      <c r="R49" s="600"/>
      <c r="S49" s="601">
        <v>0</v>
      </c>
    </row>
    <row r="50" spans="1:19" hidden="1" x14ac:dyDescent="0.25">
      <c r="A50" s="598">
        <v>0</v>
      </c>
      <c r="B50" s="24"/>
      <c r="C50" s="24"/>
      <c r="D50" s="24"/>
      <c r="E50" s="24"/>
      <c r="F50" s="82"/>
      <c r="G50" s="416"/>
      <c r="H50" s="417"/>
      <c r="I50" s="24">
        <v>28919</v>
      </c>
      <c r="J50" s="84">
        <v>0</v>
      </c>
      <c r="K50" s="84"/>
      <c r="L50" s="84"/>
      <c r="M50" s="84"/>
      <c r="N50" s="84"/>
      <c r="O50" s="84"/>
      <c r="P50" s="84"/>
      <c r="Q50" s="84"/>
      <c r="R50" s="84"/>
      <c r="S50" s="99">
        <v>0</v>
      </c>
    </row>
    <row r="51" spans="1:19" hidden="1" x14ac:dyDescent="0.25">
      <c r="A51" s="598" t="s">
        <v>319</v>
      </c>
      <c r="B51" s="55"/>
      <c r="C51" s="55"/>
      <c r="D51" s="55"/>
      <c r="E51" s="55"/>
      <c r="F51" s="83"/>
      <c r="G51" s="418"/>
      <c r="H51" s="419"/>
      <c r="I51" s="55"/>
      <c r="J51" s="84">
        <v>0</v>
      </c>
      <c r="K51" s="84"/>
      <c r="L51" s="84"/>
      <c r="M51" s="84"/>
      <c r="N51" s="84"/>
      <c r="O51" s="84"/>
      <c r="P51" s="84"/>
      <c r="Q51" s="84"/>
      <c r="R51" s="84"/>
      <c r="S51" s="99">
        <v>0</v>
      </c>
    </row>
    <row r="52" spans="1:19" hidden="1" x14ac:dyDescent="0.25">
      <c r="A52" s="598" t="s">
        <v>103</v>
      </c>
      <c r="B52" s="55"/>
      <c r="C52" s="55"/>
      <c r="D52" s="55"/>
      <c r="E52" s="55"/>
      <c r="F52" s="83"/>
      <c r="G52" s="418"/>
      <c r="H52" s="419"/>
      <c r="I52" s="55"/>
      <c r="J52" s="84">
        <v>0</v>
      </c>
      <c r="K52" s="84"/>
      <c r="L52" s="84"/>
      <c r="M52" s="84"/>
      <c r="N52" s="84"/>
      <c r="O52" s="84"/>
      <c r="P52" s="84"/>
      <c r="Q52" s="84"/>
      <c r="R52" s="84"/>
      <c r="S52" s="99">
        <v>0</v>
      </c>
    </row>
    <row r="53" spans="1:19" hidden="1" x14ac:dyDescent="0.25">
      <c r="A53" s="598" t="s">
        <v>325</v>
      </c>
      <c r="B53" s="110"/>
      <c r="C53" s="110"/>
      <c r="D53" s="110"/>
      <c r="E53" s="110"/>
      <c r="F53" s="108"/>
      <c r="G53" s="422"/>
      <c r="H53" s="423"/>
      <c r="I53" s="31"/>
      <c r="J53" s="84">
        <v>0</v>
      </c>
      <c r="K53" s="84"/>
      <c r="L53" s="84"/>
      <c r="M53" s="84"/>
      <c r="N53" s="70"/>
      <c r="O53" s="84"/>
      <c r="P53" s="84"/>
      <c r="Q53" s="84"/>
      <c r="R53" s="84"/>
      <c r="S53" s="99">
        <v>0</v>
      </c>
    </row>
    <row r="54" spans="1:19" ht="15.75" hidden="1" thickBot="1" x14ac:dyDescent="0.3">
      <c r="A54" s="598" t="s">
        <v>368</v>
      </c>
      <c r="B54" s="58"/>
      <c r="C54" s="58"/>
      <c r="D54" s="58"/>
      <c r="E54" s="58"/>
      <c r="F54" s="101"/>
      <c r="G54" s="410"/>
      <c r="H54" s="411"/>
      <c r="I54" s="38"/>
      <c r="J54" s="84">
        <v>0</v>
      </c>
      <c r="K54" s="210"/>
      <c r="L54" s="210"/>
      <c r="M54" s="210"/>
      <c r="N54" s="210"/>
      <c r="O54" s="210"/>
      <c r="P54" s="210"/>
      <c r="Q54" s="210"/>
      <c r="R54" s="210"/>
      <c r="S54" s="111">
        <v>0</v>
      </c>
    </row>
    <row r="55" spans="1:19" ht="15.75" hidden="1" thickBot="1" x14ac:dyDescent="0.3">
      <c r="A55" s="599"/>
      <c r="B55" s="425"/>
      <c r="C55" s="425"/>
      <c r="D55" s="425"/>
      <c r="E55" s="425"/>
      <c r="F55" s="426">
        <v>182399</v>
      </c>
      <c r="G55" s="426"/>
      <c r="H55" s="427"/>
      <c r="I55" s="105"/>
      <c r="J55" s="600">
        <v>0</v>
      </c>
      <c r="K55" s="600"/>
      <c r="L55" s="600"/>
      <c r="M55" s="600"/>
      <c r="N55" s="600"/>
      <c r="O55" s="600"/>
      <c r="P55" s="600"/>
      <c r="Q55" s="600"/>
      <c r="R55" s="600"/>
      <c r="S55" s="601">
        <v>0</v>
      </c>
    </row>
    <row r="56" spans="1:19" ht="15.75" hidden="1" thickBot="1" x14ac:dyDescent="0.3">
      <c r="A56" s="602"/>
      <c r="B56" s="110"/>
      <c r="C56" s="110"/>
      <c r="D56" s="110"/>
      <c r="E56" s="110"/>
      <c r="F56" s="108"/>
      <c r="G56" s="422"/>
      <c r="H56" s="423"/>
      <c r="I56" s="110"/>
      <c r="J56" s="210">
        <v>0</v>
      </c>
      <c r="K56" s="210"/>
      <c r="L56" s="210"/>
      <c r="M56" s="210"/>
      <c r="N56" s="210"/>
      <c r="O56" s="210"/>
      <c r="P56" s="210"/>
      <c r="Q56" s="210"/>
      <c r="R56" s="210"/>
      <c r="S56" s="111">
        <v>0</v>
      </c>
    </row>
    <row r="57" spans="1:19" ht="15.75" hidden="1" thickBot="1" x14ac:dyDescent="0.3">
      <c r="A57" s="599"/>
      <c r="B57" s="179">
        <v>0</v>
      </c>
      <c r="C57" s="179">
        <v>0</v>
      </c>
      <c r="D57" s="179">
        <v>6639</v>
      </c>
      <c r="E57" s="179">
        <v>113606</v>
      </c>
      <c r="F57" s="179">
        <v>254005</v>
      </c>
      <c r="G57" s="246">
        <v>2699311</v>
      </c>
      <c r="H57" s="179">
        <v>3603230</v>
      </c>
      <c r="I57" s="103">
        <v>1781346</v>
      </c>
      <c r="J57" s="600">
        <v>0</v>
      </c>
      <c r="K57" s="600"/>
      <c r="L57" s="600"/>
      <c r="M57" s="600"/>
      <c r="N57" s="600"/>
      <c r="O57" s="600"/>
      <c r="P57" s="600"/>
      <c r="Q57" s="600"/>
      <c r="R57" s="600"/>
      <c r="S57" s="601">
        <v>0</v>
      </c>
    </row>
    <row r="58" spans="1:19" hidden="1" x14ac:dyDescent="0.25">
      <c r="A58" s="603">
        <v>0</v>
      </c>
      <c r="B58" s="429"/>
      <c r="C58" s="429"/>
      <c r="D58" s="429"/>
      <c r="E58" s="429"/>
      <c r="F58" s="428"/>
      <c r="G58" s="430"/>
      <c r="H58" s="431"/>
      <c r="I58" s="283"/>
      <c r="J58" s="432">
        <v>0</v>
      </c>
      <c r="K58" s="432"/>
      <c r="L58" s="432"/>
      <c r="M58" s="432"/>
      <c r="N58" s="432"/>
      <c r="O58" s="432"/>
      <c r="P58" s="432"/>
      <c r="Q58" s="432"/>
      <c r="R58" s="432"/>
      <c r="S58" s="433">
        <v>0</v>
      </c>
    </row>
    <row r="59" spans="1:19" hidden="1" x14ac:dyDescent="0.25">
      <c r="A59" s="603" t="s">
        <v>371</v>
      </c>
      <c r="B59" s="435"/>
      <c r="C59" s="435"/>
      <c r="D59" s="435"/>
      <c r="E59" s="435"/>
      <c r="F59" s="434"/>
      <c r="G59" s="436"/>
      <c r="H59" s="437"/>
      <c r="I59" s="285"/>
      <c r="J59" s="136">
        <v>0</v>
      </c>
      <c r="K59" s="136"/>
      <c r="L59" s="136"/>
      <c r="M59" s="136"/>
      <c r="N59" s="136"/>
      <c r="O59" s="136"/>
      <c r="P59" s="136"/>
      <c r="Q59" s="136"/>
      <c r="R59" s="136"/>
      <c r="S59" s="499">
        <v>0</v>
      </c>
    </row>
    <row r="60" spans="1:19" hidden="1" x14ac:dyDescent="0.25">
      <c r="A60" s="603" t="s">
        <v>372</v>
      </c>
      <c r="B60" s="435"/>
      <c r="C60" s="435"/>
      <c r="D60" s="435"/>
      <c r="E60" s="435"/>
      <c r="F60" s="434"/>
      <c r="G60" s="436"/>
      <c r="H60" s="437"/>
      <c r="I60" s="285"/>
      <c r="J60" s="136">
        <v>0</v>
      </c>
      <c r="K60" s="285"/>
      <c r="L60" s="285"/>
      <c r="M60" s="285"/>
      <c r="N60" s="285"/>
      <c r="O60" s="285"/>
      <c r="P60" s="285"/>
      <c r="Q60" s="285"/>
      <c r="R60" s="285"/>
      <c r="S60" s="499">
        <v>0</v>
      </c>
    </row>
    <row r="61" spans="1:19" hidden="1" x14ac:dyDescent="0.25">
      <c r="A61" s="603" t="s">
        <v>373</v>
      </c>
      <c r="B61" s="444"/>
      <c r="C61" s="444"/>
      <c r="D61" s="444"/>
      <c r="E61" s="444"/>
      <c r="F61" s="443"/>
      <c r="G61" s="445"/>
      <c r="H61" s="446"/>
      <c r="I61" s="447"/>
      <c r="J61" s="136">
        <v>0</v>
      </c>
      <c r="K61" s="28"/>
      <c r="L61" s="604"/>
      <c r="M61" s="604"/>
      <c r="N61" s="604"/>
      <c r="O61" s="604"/>
      <c r="P61" s="604"/>
      <c r="Q61" s="604"/>
      <c r="R61" s="604"/>
      <c r="S61" s="139">
        <v>0</v>
      </c>
    </row>
    <row r="62" spans="1:19" hidden="1" x14ac:dyDescent="0.25">
      <c r="A62" s="605" t="s">
        <v>206</v>
      </c>
      <c r="B62" s="444"/>
      <c r="C62" s="444"/>
      <c r="D62" s="444"/>
      <c r="E62" s="444"/>
      <c r="F62" s="443"/>
      <c r="G62" s="445"/>
      <c r="H62" s="446"/>
      <c r="I62" s="447"/>
      <c r="J62" s="136">
        <v>0</v>
      </c>
      <c r="K62" s="447"/>
      <c r="L62" s="447"/>
      <c r="M62" s="447"/>
      <c r="N62" s="447"/>
      <c r="O62" s="447"/>
      <c r="P62" s="447"/>
      <c r="Q62" s="447"/>
      <c r="R62" s="447"/>
      <c r="S62" s="139">
        <v>0</v>
      </c>
    </row>
    <row r="63" spans="1:19" ht="15.75" hidden="1" thickBot="1" x14ac:dyDescent="0.3">
      <c r="A63" s="606" t="s">
        <v>215</v>
      </c>
      <c r="B63" s="38"/>
      <c r="C63" s="38"/>
      <c r="D63" s="38"/>
      <c r="E63" s="38"/>
      <c r="F63" s="90"/>
      <c r="G63" s="450"/>
      <c r="H63" s="451"/>
      <c r="I63" s="38">
        <v>1781346</v>
      </c>
      <c r="J63" s="136">
        <v>0</v>
      </c>
      <c r="K63" s="177"/>
      <c r="L63" s="177"/>
      <c r="M63" s="177"/>
      <c r="N63" s="177"/>
      <c r="O63" s="177"/>
      <c r="P63" s="177"/>
      <c r="Q63" s="177"/>
      <c r="R63" s="177"/>
      <c r="S63" s="452">
        <v>0</v>
      </c>
    </row>
    <row r="64" spans="1:19" ht="15.75" hidden="1" thickBot="1" x14ac:dyDescent="0.3">
      <c r="A64" s="599"/>
      <c r="B64" s="203">
        <v>38040</v>
      </c>
      <c r="C64" s="203">
        <v>144792</v>
      </c>
      <c r="D64" s="203">
        <v>36414</v>
      </c>
      <c r="E64" s="203">
        <v>3228</v>
      </c>
      <c r="F64" s="203">
        <v>15058</v>
      </c>
      <c r="G64" s="426"/>
      <c r="H64" s="427"/>
      <c r="I64" s="105">
        <v>5000</v>
      </c>
      <c r="J64" s="600">
        <v>250000</v>
      </c>
      <c r="K64" s="600">
        <v>18893</v>
      </c>
      <c r="L64" s="600">
        <v>0</v>
      </c>
      <c r="M64" s="600">
        <v>0</v>
      </c>
      <c r="N64" s="600">
        <v>0</v>
      </c>
      <c r="O64" s="600">
        <v>0</v>
      </c>
      <c r="P64" s="600">
        <v>0</v>
      </c>
      <c r="Q64" s="600">
        <v>0</v>
      </c>
      <c r="R64" s="600">
        <v>231107</v>
      </c>
      <c r="S64" s="601">
        <v>250000</v>
      </c>
    </row>
    <row r="65" spans="1:19" hidden="1" x14ac:dyDescent="0.25">
      <c r="A65" s="598" t="s">
        <v>375</v>
      </c>
      <c r="B65" s="24"/>
      <c r="C65" s="24"/>
      <c r="D65" s="24"/>
      <c r="E65" s="24"/>
      <c r="F65" s="82"/>
      <c r="G65" s="416"/>
      <c r="H65" s="417"/>
      <c r="I65" s="453">
        <v>5000</v>
      </c>
      <c r="J65" s="455">
        <v>0</v>
      </c>
      <c r="K65" s="455"/>
      <c r="L65" s="455"/>
      <c r="M65" s="455"/>
      <c r="N65" s="455"/>
      <c r="O65" s="455"/>
      <c r="P65" s="455"/>
      <c r="Q65" s="455"/>
      <c r="R65" s="455"/>
      <c r="S65" s="457">
        <v>0</v>
      </c>
    </row>
    <row r="66" spans="1:19" x14ac:dyDescent="0.25">
      <c r="A66" s="607" t="s">
        <v>377</v>
      </c>
      <c r="B66" s="31"/>
      <c r="C66" s="31"/>
      <c r="D66" s="31"/>
      <c r="E66" s="31"/>
      <c r="F66" s="87"/>
      <c r="G66" s="408"/>
      <c r="H66" s="409"/>
      <c r="I66" s="31"/>
      <c r="J66" s="70">
        <v>250000</v>
      </c>
      <c r="K66" s="70">
        <v>18893</v>
      </c>
      <c r="L66" s="70"/>
      <c r="M66" s="70"/>
      <c r="N66" s="70"/>
      <c r="O66" s="70"/>
      <c r="P66" s="70"/>
      <c r="Q66" s="70"/>
      <c r="R66" s="70">
        <v>231107</v>
      </c>
      <c r="S66" s="100">
        <v>250000</v>
      </c>
    </row>
    <row r="67" spans="1:19" hidden="1" x14ac:dyDescent="0.25">
      <c r="A67" s="608"/>
      <c r="B67" s="446">
        <v>326960</v>
      </c>
      <c r="C67" s="446">
        <v>144858</v>
      </c>
      <c r="D67" s="446">
        <v>123880</v>
      </c>
      <c r="E67" s="446">
        <v>20761</v>
      </c>
      <c r="F67" s="446">
        <v>158221</v>
      </c>
      <c r="G67" s="445">
        <v>92051</v>
      </c>
      <c r="H67" s="446">
        <v>68225</v>
      </c>
      <c r="I67" s="447">
        <v>16198</v>
      </c>
      <c r="J67" s="609">
        <v>84846</v>
      </c>
      <c r="K67" s="609">
        <v>60304</v>
      </c>
      <c r="L67" s="609">
        <v>0</v>
      </c>
      <c r="M67" s="609">
        <v>0</v>
      </c>
      <c r="N67" s="609">
        <v>24542</v>
      </c>
      <c r="O67" s="609">
        <v>0</v>
      </c>
      <c r="P67" s="609">
        <v>0</v>
      </c>
      <c r="Q67" s="609">
        <v>0</v>
      </c>
      <c r="R67" s="609">
        <v>0</v>
      </c>
      <c r="S67" s="610">
        <v>84846</v>
      </c>
    </row>
    <row r="68" spans="1:19" hidden="1" x14ac:dyDescent="0.25">
      <c r="A68" s="607" t="s">
        <v>378</v>
      </c>
      <c r="B68" s="469"/>
      <c r="C68" s="469"/>
      <c r="D68" s="469"/>
      <c r="E68" s="469"/>
      <c r="F68" s="470"/>
      <c r="G68" s="471"/>
      <c r="H68" s="257"/>
      <c r="I68" s="31"/>
      <c r="J68" s="70">
        <v>0</v>
      </c>
      <c r="K68" s="70"/>
      <c r="L68" s="70"/>
      <c r="M68" s="70"/>
      <c r="N68" s="70"/>
      <c r="O68" s="70"/>
      <c r="P68" s="70"/>
      <c r="Q68" s="70"/>
      <c r="R68" s="70"/>
      <c r="S68" s="100">
        <v>0</v>
      </c>
    </row>
    <row r="69" spans="1:19" x14ac:dyDescent="0.25">
      <c r="A69" s="607" t="s">
        <v>379</v>
      </c>
      <c r="B69" s="469"/>
      <c r="C69" s="469"/>
      <c r="D69" s="469"/>
      <c r="E69" s="469"/>
      <c r="F69" s="470"/>
      <c r="G69" s="471"/>
      <c r="H69" s="257"/>
      <c r="I69" s="31"/>
      <c r="J69" s="70">
        <v>29012</v>
      </c>
      <c r="K69" s="70">
        <v>29012</v>
      </c>
      <c r="L69" s="70"/>
      <c r="M69" s="70"/>
      <c r="N69" s="70"/>
      <c r="O69" s="70"/>
      <c r="P69" s="70"/>
      <c r="Q69" s="70"/>
      <c r="R69" s="70"/>
      <c r="S69" s="100">
        <v>29012</v>
      </c>
    </row>
    <row r="70" spans="1:19" x14ac:dyDescent="0.25">
      <c r="A70" s="607" t="s">
        <v>456</v>
      </c>
      <c r="B70" s="469"/>
      <c r="C70" s="469"/>
      <c r="D70" s="469"/>
      <c r="E70" s="469"/>
      <c r="F70" s="470"/>
      <c r="G70" s="471"/>
      <c r="H70" s="257"/>
      <c r="I70" s="31"/>
      <c r="J70" s="70">
        <v>25834</v>
      </c>
      <c r="K70" s="70">
        <v>1292</v>
      </c>
      <c r="L70" s="70"/>
      <c r="M70" s="70"/>
      <c r="N70" s="70">
        <v>24542</v>
      </c>
      <c r="O70" s="70"/>
      <c r="P70" s="70"/>
      <c r="Q70" s="70"/>
      <c r="R70" s="70"/>
      <c r="S70" s="100">
        <v>25834</v>
      </c>
    </row>
    <row r="71" spans="1:19" hidden="1" x14ac:dyDescent="0.25">
      <c r="A71" s="607" t="s">
        <v>381</v>
      </c>
      <c r="B71" s="469"/>
      <c r="C71" s="469"/>
      <c r="D71" s="469"/>
      <c r="E71" s="469"/>
      <c r="F71" s="470"/>
      <c r="G71" s="471"/>
      <c r="H71" s="257"/>
      <c r="I71" s="31"/>
      <c r="J71" s="70">
        <v>0</v>
      </c>
      <c r="K71" s="70"/>
      <c r="L71" s="70"/>
      <c r="M71" s="70"/>
      <c r="N71" s="70"/>
      <c r="O71" s="70"/>
      <c r="P71" s="70"/>
      <c r="Q71" s="70"/>
      <c r="R71" s="70"/>
      <c r="S71" s="100">
        <v>0</v>
      </c>
    </row>
    <row r="72" spans="1:19" hidden="1" x14ac:dyDescent="0.25">
      <c r="A72" s="607" t="s">
        <v>382</v>
      </c>
      <c r="B72" s="469"/>
      <c r="C72" s="469"/>
      <c r="D72" s="469"/>
      <c r="E72" s="469"/>
      <c r="F72" s="470"/>
      <c r="G72" s="471"/>
      <c r="H72" s="257"/>
      <c r="I72" s="31"/>
      <c r="J72" s="70">
        <v>0</v>
      </c>
      <c r="K72" s="70"/>
      <c r="L72" s="70"/>
      <c r="M72" s="70"/>
      <c r="N72" s="70"/>
      <c r="O72" s="70"/>
      <c r="P72" s="70"/>
      <c r="Q72" s="70"/>
      <c r="R72" s="70"/>
      <c r="S72" s="100">
        <v>0</v>
      </c>
    </row>
    <row r="73" spans="1:19" hidden="1" x14ac:dyDescent="0.25">
      <c r="A73" s="607" t="s">
        <v>383</v>
      </c>
      <c r="B73" s="611"/>
      <c r="C73" s="611"/>
      <c r="D73" s="611"/>
      <c r="E73" s="611"/>
      <c r="F73" s="612"/>
      <c r="G73" s="613"/>
      <c r="H73" s="614"/>
      <c r="I73" s="31"/>
      <c r="J73" s="70">
        <v>0</v>
      </c>
      <c r="K73" s="70"/>
      <c r="L73" s="70"/>
      <c r="M73" s="70"/>
      <c r="N73" s="70"/>
      <c r="O73" s="70"/>
      <c r="P73" s="70"/>
      <c r="Q73" s="70"/>
      <c r="R73" s="70"/>
      <c r="S73" s="100">
        <v>0</v>
      </c>
    </row>
    <row r="74" spans="1:19" hidden="1" x14ac:dyDescent="0.25">
      <c r="A74" s="607" t="s">
        <v>384</v>
      </c>
      <c r="B74" s="469"/>
      <c r="C74" s="469"/>
      <c r="D74" s="469"/>
      <c r="E74" s="469"/>
      <c r="F74" s="470"/>
      <c r="G74" s="471"/>
      <c r="H74" s="257"/>
      <c r="I74" s="31"/>
      <c r="J74" s="70">
        <v>0</v>
      </c>
      <c r="K74" s="70"/>
      <c r="L74" s="70"/>
      <c r="M74" s="70"/>
      <c r="N74" s="70"/>
      <c r="O74" s="70"/>
      <c r="P74" s="70"/>
      <c r="Q74" s="70"/>
      <c r="R74" s="70"/>
      <c r="S74" s="100">
        <v>0</v>
      </c>
    </row>
    <row r="75" spans="1:19" hidden="1" x14ac:dyDescent="0.25">
      <c r="A75" s="607" t="s">
        <v>385</v>
      </c>
      <c r="B75" s="469"/>
      <c r="C75" s="469"/>
      <c r="D75" s="469"/>
      <c r="E75" s="469"/>
      <c r="F75" s="470"/>
      <c r="G75" s="471"/>
      <c r="H75" s="257"/>
      <c r="I75" s="31"/>
      <c r="J75" s="70">
        <v>0</v>
      </c>
      <c r="K75" s="70"/>
      <c r="L75" s="70"/>
      <c r="M75" s="70"/>
      <c r="N75" s="70"/>
      <c r="O75" s="70"/>
      <c r="P75" s="70"/>
      <c r="Q75" s="70"/>
      <c r="R75" s="70"/>
      <c r="S75" s="100">
        <v>0</v>
      </c>
    </row>
    <row r="76" spans="1:19" hidden="1" x14ac:dyDescent="0.25">
      <c r="A76" s="607" t="s">
        <v>386</v>
      </c>
      <c r="B76" s="31"/>
      <c r="C76" s="31"/>
      <c r="D76" s="31"/>
      <c r="E76" s="31"/>
      <c r="F76" s="87"/>
      <c r="G76" s="408"/>
      <c r="H76" s="409"/>
      <c r="I76" s="31"/>
      <c r="J76" s="70">
        <v>0</v>
      </c>
      <c r="K76" s="70"/>
      <c r="L76" s="70"/>
      <c r="M76" s="70"/>
      <c r="N76" s="70"/>
      <c r="O76" s="70"/>
      <c r="P76" s="70"/>
      <c r="Q76" s="70"/>
      <c r="R76" s="70"/>
      <c r="S76" s="100">
        <v>0</v>
      </c>
    </row>
    <row r="77" spans="1:19" hidden="1" x14ac:dyDescent="0.25">
      <c r="A77" s="607" t="s">
        <v>387</v>
      </c>
      <c r="B77" s="31"/>
      <c r="C77" s="31"/>
      <c r="D77" s="31"/>
      <c r="E77" s="31"/>
      <c r="F77" s="87"/>
      <c r="G77" s="408"/>
      <c r="H77" s="409"/>
      <c r="I77" s="31">
        <v>7632</v>
      </c>
      <c r="J77" s="70">
        <v>0</v>
      </c>
      <c r="K77" s="70"/>
      <c r="L77" s="70"/>
      <c r="M77" s="70"/>
      <c r="N77" s="70"/>
      <c r="O77" s="70"/>
      <c r="P77" s="70"/>
      <c r="Q77" s="70"/>
      <c r="R77" s="70"/>
      <c r="S77" s="100">
        <v>0</v>
      </c>
    </row>
    <row r="78" spans="1:19" hidden="1" x14ac:dyDescent="0.25">
      <c r="A78" s="607" t="s">
        <v>334</v>
      </c>
      <c r="B78" s="31"/>
      <c r="C78" s="31"/>
      <c r="D78" s="31"/>
      <c r="E78" s="31"/>
      <c r="F78" s="87"/>
      <c r="G78" s="408"/>
      <c r="H78" s="409"/>
      <c r="I78" s="31"/>
      <c r="J78" s="70">
        <v>0</v>
      </c>
      <c r="K78" s="70"/>
      <c r="L78" s="70"/>
      <c r="M78" s="70"/>
      <c r="N78" s="70"/>
      <c r="O78" s="70"/>
      <c r="P78" s="70"/>
      <c r="Q78" s="70"/>
      <c r="R78" s="70"/>
      <c r="S78" s="100">
        <v>0</v>
      </c>
    </row>
    <row r="79" spans="1:19" hidden="1" x14ac:dyDescent="0.25">
      <c r="A79" s="607" t="s">
        <v>388</v>
      </c>
      <c r="B79" s="31"/>
      <c r="C79" s="31"/>
      <c r="D79" s="31"/>
      <c r="E79" s="31"/>
      <c r="F79" s="87"/>
      <c r="G79" s="408"/>
      <c r="H79" s="409"/>
      <c r="I79" s="31">
        <v>0</v>
      </c>
      <c r="J79" s="70">
        <v>0</v>
      </c>
      <c r="K79" s="70"/>
      <c r="L79" s="70"/>
      <c r="M79" s="70"/>
      <c r="N79" s="70"/>
      <c r="O79" s="70"/>
      <c r="P79" s="70"/>
      <c r="Q79" s="70"/>
      <c r="R79" s="70"/>
      <c r="S79" s="100">
        <v>0</v>
      </c>
    </row>
    <row r="80" spans="1:19" hidden="1" x14ac:dyDescent="0.25">
      <c r="A80" s="607" t="s">
        <v>389</v>
      </c>
      <c r="B80" s="31"/>
      <c r="C80" s="31"/>
      <c r="D80" s="31"/>
      <c r="E80" s="31"/>
      <c r="F80" s="87"/>
      <c r="G80" s="408"/>
      <c r="H80" s="409"/>
      <c r="I80" s="31">
        <v>0</v>
      </c>
      <c r="J80" s="70">
        <v>0</v>
      </c>
      <c r="K80" s="70"/>
      <c r="L80" s="70"/>
      <c r="M80" s="70"/>
      <c r="N80" s="70"/>
      <c r="O80" s="70"/>
      <c r="P80" s="70"/>
      <c r="Q80" s="70"/>
      <c r="R80" s="70"/>
      <c r="S80" s="100">
        <v>0</v>
      </c>
    </row>
    <row r="81" spans="1:19" hidden="1" x14ac:dyDescent="0.25">
      <c r="A81" s="607" t="s">
        <v>390</v>
      </c>
      <c r="B81" s="31"/>
      <c r="C81" s="31"/>
      <c r="D81" s="31"/>
      <c r="E81" s="31"/>
      <c r="F81" s="87"/>
      <c r="G81" s="408"/>
      <c r="H81" s="409"/>
      <c r="I81" s="31"/>
      <c r="J81" s="70">
        <v>0</v>
      </c>
      <c r="K81" s="70"/>
      <c r="L81" s="70"/>
      <c r="M81" s="70"/>
      <c r="N81" s="70"/>
      <c r="O81" s="70"/>
      <c r="P81" s="70"/>
      <c r="Q81" s="70"/>
      <c r="R81" s="70"/>
      <c r="S81" s="100">
        <v>0</v>
      </c>
    </row>
    <row r="82" spans="1:19" hidden="1" x14ac:dyDescent="0.25">
      <c r="A82" s="607" t="s">
        <v>391</v>
      </c>
      <c r="B82" s="31"/>
      <c r="C82" s="31"/>
      <c r="D82" s="31"/>
      <c r="E82" s="31"/>
      <c r="F82" s="87"/>
      <c r="G82" s="408"/>
      <c r="H82" s="409"/>
      <c r="I82" s="31"/>
      <c r="J82" s="70">
        <v>0</v>
      </c>
      <c r="K82" s="70"/>
      <c r="L82" s="70"/>
      <c r="M82" s="70"/>
      <c r="N82" s="70"/>
      <c r="O82" s="70"/>
      <c r="P82" s="70"/>
      <c r="Q82" s="70"/>
      <c r="R82" s="70"/>
      <c r="S82" s="100">
        <v>0</v>
      </c>
    </row>
    <row r="83" spans="1:19" hidden="1" x14ac:dyDescent="0.25">
      <c r="A83" s="607" t="s">
        <v>392</v>
      </c>
      <c r="B83" s="31"/>
      <c r="C83" s="31"/>
      <c r="D83" s="31"/>
      <c r="E83" s="31"/>
      <c r="F83" s="87"/>
      <c r="G83" s="408"/>
      <c r="H83" s="409"/>
      <c r="I83" s="31"/>
      <c r="J83" s="70">
        <v>0</v>
      </c>
      <c r="K83" s="70"/>
      <c r="L83" s="70"/>
      <c r="M83" s="70"/>
      <c r="N83" s="70"/>
      <c r="O83" s="70"/>
      <c r="P83" s="70"/>
      <c r="Q83" s="70"/>
      <c r="R83" s="70"/>
      <c r="S83" s="100">
        <v>0</v>
      </c>
    </row>
    <row r="84" spans="1:19" hidden="1" x14ac:dyDescent="0.25">
      <c r="A84" s="607" t="s">
        <v>393</v>
      </c>
      <c r="B84" s="31"/>
      <c r="C84" s="31"/>
      <c r="D84" s="31"/>
      <c r="E84" s="31"/>
      <c r="F84" s="87"/>
      <c r="G84" s="408"/>
      <c r="H84" s="409"/>
      <c r="I84" s="31">
        <v>8090</v>
      </c>
      <c r="J84" s="70">
        <v>0</v>
      </c>
      <c r="K84" s="70"/>
      <c r="L84" s="70"/>
      <c r="M84" s="70"/>
      <c r="N84" s="70"/>
      <c r="O84" s="70"/>
      <c r="P84" s="70"/>
      <c r="Q84" s="70"/>
      <c r="R84" s="70"/>
      <c r="S84" s="100">
        <v>0</v>
      </c>
    </row>
    <row r="85" spans="1:19" hidden="1" x14ac:dyDescent="0.25">
      <c r="A85" s="607" t="s">
        <v>384</v>
      </c>
      <c r="B85" s="31"/>
      <c r="C85" s="31"/>
      <c r="D85" s="31"/>
      <c r="E85" s="31"/>
      <c r="F85" s="87"/>
      <c r="G85" s="408"/>
      <c r="H85" s="409"/>
      <c r="I85" s="31"/>
      <c r="J85" s="70">
        <v>0</v>
      </c>
      <c r="K85" s="70"/>
      <c r="L85" s="70"/>
      <c r="M85" s="70"/>
      <c r="N85" s="70"/>
      <c r="O85" s="70"/>
      <c r="P85" s="70"/>
      <c r="Q85" s="70"/>
      <c r="R85" s="70"/>
      <c r="S85" s="100">
        <v>0</v>
      </c>
    </row>
    <row r="86" spans="1:19" hidden="1" x14ac:dyDescent="0.25">
      <c r="A86" s="607" t="s">
        <v>394</v>
      </c>
      <c r="B86" s="31"/>
      <c r="C86" s="31"/>
      <c r="D86" s="31"/>
      <c r="E86" s="31"/>
      <c r="F86" s="87"/>
      <c r="G86" s="408"/>
      <c r="H86" s="409"/>
      <c r="I86" s="31"/>
      <c r="J86" s="70">
        <v>0</v>
      </c>
      <c r="K86" s="70"/>
      <c r="L86" s="70"/>
      <c r="M86" s="70"/>
      <c r="N86" s="70"/>
      <c r="O86" s="70"/>
      <c r="P86" s="70"/>
      <c r="Q86" s="70"/>
      <c r="R86" s="70"/>
      <c r="S86" s="100">
        <v>0</v>
      </c>
    </row>
    <row r="87" spans="1:19" x14ac:dyDescent="0.25">
      <c r="A87" s="607" t="s">
        <v>397</v>
      </c>
      <c r="B87" s="31"/>
      <c r="C87" s="31"/>
      <c r="D87" s="31"/>
      <c r="E87" s="31"/>
      <c r="F87" s="87"/>
      <c r="G87" s="408"/>
      <c r="H87" s="409"/>
      <c r="I87" s="31">
        <v>476</v>
      </c>
      <c r="J87" s="70">
        <v>30000</v>
      </c>
      <c r="K87" s="70">
        <v>30000</v>
      </c>
      <c r="L87" s="70"/>
      <c r="M87" s="70"/>
      <c r="N87" s="70"/>
      <c r="O87" s="70"/>
      <c r="P87" s="70"/>
      <c r="Q87" s="70"/>
      <c r="R87" s="70"/>
      <c r="S87" s="100">
        <v>30000</v>
      </c>
    </row>
    <row r="88" spans="1:19" hidden="1" x14ac:dyDescent="0.25">
      <c r="A88" s="615"/>
      <c r="B88" s="616"/>
      <c r="C88" s="616"/>
      <c r="D88" s="616"/>
      <c r="E88" s="616"/>
      <c r="F88" s="617"/>
      <c r="G88" s="618"/>
      <c r="H88" s="619"/>
      <c r="I88" s="620"/>
      <c r="J88" s="447"/>
      <c r="K88" s="447"/>
      <c r="L88" s="447"/>
      <c r="M88" s="447"/>
      <c r="N88" s="447"/>
      <c r="O88" s="447"/>
      <c r="P88" s="447"/>
      <c r="Q88" s="447"/>
      <c r="R88" s="447"/>
      <c r="S88" s="449"/>
    </row>
    <row r="89" spans="1:19" hidden="1" x14ac:dyDescent="0.25">
      <c r="A89" s="607" t="s">
        <v>452</v>
      </c>
      <c r="B89" s="31"/>
      <c r="C89" s="31"/>
      <c r="D89" s="31"/>
      <c r="E89" s="31"/>
      <c r="F89" s="87"/>
      <c r="G89" s="408"/>
      <c r="H89" s="409"/>
      <c r="I89" s="31"/>
      <c r="J89" s="70"/>
      <c r="K89" s="70"/>
      <c r="L89" s="70"/>
      <c r="M89" s="70"/>
      <c r="N89" s="70"/>
      <c r="O89" s="70"/>
      <c r="P89" s="70"/>
      <c r="Q89" s="70"/>
      <c r="R89" s="70"/>
      <c r="S89" s="100"/>
    </row>
    <row r="90" spans="1:19" hidden="1" x14ac:dyDescent="0.25">
      <c r="A90" s="607"/>
      <c r="B90" s="31"/>
      <c r="C90" s="31"/>
      <c r="D90" s="31"/>
      <c r="E90" s="31"/>
      <c r="F90" s="87"/>
      <c r="G90" s="408"/>
      <c r="H90" s="409"/>
      <c r="I90" s="31"/>
      <c r="J90" s="70"/>
      <c r="K90" s="70"/>
      <c r="L90" s="70"/>
      <c r="M90" s="70"/>
      <c r="N90" s="70"/>
      <c r="O90" s="70"/>
      <c r="P90" s="70"/>
      <c r="Q90" s="70"/>
      <c r="R90" s="70"/>
      <c r="S90" s="100"/>
    </row>
    <row r="91" spans="1:19" hidden="1" x14ac:dyDescent="0.25">
      <c r="A91" s="607"/>
      <c r="B91" s="31"/>
      <c r="C91" s="31"/>
      <c r="D91" s="31"/>
      <c r="E91" s="31"/>
      <c r="F91" s="87"/>
      <c r="G91" s="408"/>
      <c r="H91" s="409"/>
      <c r="I91" s="31"/>
      <c r="J91" s="70"/>
      <c r="K91" s="70"/>
      <c r="L91" s="70"/>
      <c r="M91" s="70"/>
      <c r="N91" s="70"/>
      <c r="O91" s="70"/>
      <c r="P91" s="70"/>
      <c r="Q91" s="70"/>
      <c r="R91" s="70"/>
      <c r="S91" s="100"/>
    </row>
    <row r="92" spans="1:19" hidden="1" x14ac:dyDescent="0.25">
      <c r="A92" s="608"/>
      <c r="B92" s="446">
        <v>8298</v>
      </c>
      <c r="C92" s="446">
        <v>3983</v>
      </c>
      <c r="D92" s="446">
        <v>175065</v>
      </c>
      <c r="E92" s="446">
        <v>138049</v>
      </c>
      <c r="F92" s="446">
        <v>127764</v>
      </c>
      <c r="G92" s="445">
        <v>149292</v>
      </c>
      <c r="H92" s="446">
        <v>3000</v>
      </c>
      <c r="I92" s="447">
        <v>6455</v>
      </c>
      <c r="J92" s="609">
        <v>0</v>
      </c>
      <c r="K92" s="609"/>
      <c r="L92" s="609"/>
      <c r="M92" s="609"/>
      <c r="N92" s="609"/>
      <c r="O92" s="609"/>
      <c r="P92" s="609"/>
      <c r="Q92" s="609"/>
      <c r="R92" s="609"/>
      <c r="S92" s="610">
        <v>0</v>
      </c>
    </row>
    <row r="93" spans="1:19" hidden="1" x14ac:dyDescent="0.25">
      <c r="A93" s="607">
        <v>0</v>
      </c>
      <c r="B93" s="621"/>
      <c r="C93" s="621"/>
      <c r="D93" s="621"/>
      <c r="E93" s="621"/>
      <c r="F93" s="622"/>
      <c r="G93" s="623"/>
      <c r="H93" s="624"/>
      <c r="I93" s="29"/>
      <c r="J93" s="28">
        <v>0</v>
      </c>
      <c r="K93" s="28"/>
      <c r="L93" s="28"/>
      <c r="M93" s="28"/>
      <c r="N93" s="28"/>
      <c r="O93" s="28"/>
      <c r="P93" s="28"/>
      <c r="Q93" s="28"/>
      <c r="R93" s="28"/>
      <c r="S93" s="139">
        <v>0</v>
      </c>
    </row>
    <row r="94" spans="1:19" hidden="1" x14ac:dyDescent="0.25">
      <c r="A94" s="607">
        <v>0</v>
      </c>
      <c r="B94" s="621"/>
      <c r="C94" s="621"/>
      <c r="D94" s="621"/>
      <c r="E94" s="621"/>
      <c r="F94" s="622"/>
      <c r="G94" s="623"/>
      <c r="H94" s="624"/>
      <c r="I94" s="29"/>
      <c r="J94" s="28">
        <v>0</v>
      </c>
      <c r="K94" s="28"/>
      <c r="L94" s="28"/>
      <c r="M94" s="28"/>
      <c r="N94" s="28"/>
      <c r="O94" s="28"/>
      <c r="P94" s="28"/>
      <c r="Q94" s="28"/>
      <c r="R94" s="28"/>
      <c r="S94" s="139">
        <v>0</v>
      </c>
    </row>
    <row r="95" spans="1:19" hidden="1" x14ac:dyDescent="0.25">
      <c r="A95" s="607">
        <v>0</v>
      </c>
      <c r="B95" s="621"/>
      <c r="C95" s="621"/>
      <c r="D95" s="621"/>
      <c r="E95" s="621"/>
      <c r="F95" s="622"/>
      <c r="G95" s="623"/>
      <c r="H95" s="624"/>
      <c r="I95" s="29"/>
      <c r="J95" s="28">
        <v>0</v>
      </c>
      <c r="K95" s="28"/>
      <c r="L95" s="28"/>
      <c r="M95" s="28"/>
      <c r="N95" s="28"/>
      <c r="O95" s="28"/>
      <c r="P95" s="28"/>
      <c r="Q95" s="28"/>
      <c r="R95" s="28"/>
      <c r="S95" s="139">
        <v>0</v>
      </c>
    </row>
    <row r="96" spans="1:19" hidden="1" x14ac:dyDescent="0.25">
      <c r="A96" s="607">
        <v>0</v>
      </c>
      <c r="B96" s="621"/>
      <c r="C96" s="621"/>
      <c r="D96" s="621"/>
      <c r="E96" s="621"/>
      <c r="F96" s="622"/>
      <c r="G96" s="623"/>
      <c r="H96" s="624"/>
      <c r="I96" s="29"/>
      <c r="J96" s="28">
        <v>0</v>
      </c>
      <c r="K96" s="28"/>
      <c r="L96" s="28"/>
      <c r="M96" s="28"/>
      <c r="N96" s="28"/>
      <c r="O96" s="28"/>
      <c r="P96" s="28"/>
      <c r="Q96" s="28"/>
      <c r="R96" s="28"/>
      <c r="S96" s="139">
        <v>0</v>
      </c>
    </row>
    <row r="97" spans="1:19" hidden="1" x14ac:dyDescent="0.25">
      <c r="A97" s="607">
        <v>0</v>
      </c>
      <c r="B97" s="621"/>
      <c r="C97" s="621"/>
      <c r="D97" s="621"/>
      <c r="E97" s="621"/>
      <c r="F97" s="622"/>
      <c r="G97" s="623"/>
      <c r="H97" s="624"/>
      <c r="I97" s="29"/>
      <c r="J97" s="28">
        <v>0</v>
      </c>
      <c r="K97" s="28"/>
      <c r="L97" s="28"/>
      <c r="M97" s="28"/>
      <c r="N97" s="28"/>
      <c r="O97" s="28"/>
      <c r="P97" s="28"/>
      <c r="Q97" s="28"/>
      <c r="R97" s="28"/>
      <c r="S97" s="139">
        <v>0</v>
      </c>
    </row>
    <row r="98" spans="1:19" hidden="1" x14ac:dyDescent="0.25">
      <c r="A98" s="607">
        <v>0</v>
      </c>
      <c r="B98" s="31"/>
      <c r="C98" s="31"/>
      <c r="D98" s="31"/>
      <c r="E98" s="31"/>
      <c r="F98" s="87"/>
      <c r="G98" s="408"/>
      <c r="H98" s="409"/>
      <c r="I98" s="31">
        <v>6455</v>
      </c>
      <c r="J98" s="70">
        <v>0</v>
      </c>
      <c r="K98" s="70"/>
      <c r="L98" s="70"/>
      <c r="M98" s="70"/>
      <c r="N98" s="70"/>
      <c r="O98" s="70"/>
      <c r="P98" s="70"/>
      <c r="Q98" s="70"/>
      <c r="R98" s="70"/>
      <c r="S98" s="100">
        <v>0</v>
      </c>
    </row>
    <row r="99" spans="1:19" hidden="1" x14ac:dyDescent="0.25">
      <c r="A99" s="607">
        <v>0</v>
      </c>
      <c r="B99" s="31"/>
      <c r="C99" s="31"/>
      <c r="D99" s="31"/>
      <c r="E99" s="31"/>
      <c r="F99" s="87"/>
      <c r="G99" s="408"/>
      <c r="H99" s="409"/>
      <c r="I99" s="31"/>
      <c r="J99" s="70">
        <v>0</v>
      </c>
      <c r="K99" s="70"/>
      <c r="L99" s="70"/>
      <c r="M99" s="70"/>
      <c r="N99" s="70"/>
      <c r="O99" s="70"/>
      <c r="P99" s="70"/>
      <c r="Q99" s="70"/>
      <c r="R99" s="70"/>
      <c r="S99" s="100">
        <v>0</v>
      </c>
    </row>
    <row r="100" spans="1:19" hidden="1" x14ac:dyDescent="0.25">
      <c r="A100" s="607">
        <v>0</v>
      </c>
      <c r="B100" s="31"/>
      <c r="C100" s="31"/>
      <c r="D100" s="31"/>
      <c r="E100" s="31"/>
      <c r="F100" s="87"/>
      <c r="G100" s="408"/>
      <c r="H100" s="409"/>
      <c r="I100" s="31"/>
      <c r="J100" s="70">
        <v>0</v>
      </c>
      <c r="K100" s="70"/>
      <c r="L100" s="70"/>
      <c r="M100" s="70"/>
      <c r="N100" s="70"/>
      <c r="O100" s="70"/>
      <c r="P100" s="70"/>
      <c r="Q100" s="70"/>
      <c r="R100" s="70"/>
      <c r="S100" s="100">
        <v>0</v>
      </c>
    </row>
    <row r="101" spans="1:19" hidden="1" x14ac:dyDescent="0.25">
      <c r="A101" s="608"/>
      <c r="B101" s="446"/>
      <c r="C101" s="446">
        <v>22472</v>
      </c>
      <c r="D101" s="446">
        <v>20713</v>
      </c>
      <c r="E101" s="446">
        <v>11074</v>
      </c>
      <c r="F101" s="446">
        <v>15914</v>
      </c>
      <c r="G101" s="445">
        <v>116842</v>
      </c>
      <c r="H101" s="446">
        <v>38905</v>
      </c>
      <c r="I101" s="447">
        <v>15848</v>
      </c>
      <c r="J101" s="609">
        <v>0</v>
      </c>
      <c r="K101" s="609"/>
      <c r="L101" s="609"/>
      <c r="M101" s="609"/>
      <c r="N101" s="609"/>
      <c r="O101" s="609"/>
      <c r="P101" s="609"/>
      <c r="Q101" s="609"/>
      <c r="R101" s="609"/>
      <c r="S101" s="610">
        <v>0</v>
      </c>
    </row>
    <row r="102" spans="1:19" hidden="1" x14ac:dyDescent="0.25">
      <c r="A102" s="607">
        <v>0</v>
      </c>
      <c r="B102" s="31"/>
      <c r="C102" s="31"/>
      <c r="D102" s="31"/>
      <c r="E102" s="31"/>
      <c r="F102" s="87"/>
      <c r="G102" s="408"/>
      <c r="H102" s="409"/>
      <c r="I102" s="31">
        <v>7000</v>
      </c>
      <c r="J102" s="70">
        <v>0</v>
      </c>
      <c r="K102" s="70"/>
      <c r="L102" s="70"/>
      <c r="M102" s="70"/>
      <c r="N102" s="70"/>
      <c r="O102" s="70"/>
      <c r="P102" s="70"/>
      <c r="Q102" s="70"/>
      <c r="R102" s="70"/>
      <c r="S102" s="100">
        <v>0</v>
      </c>
    </row>
    <row r="103" spans="1:19" hidden="1" x14ac:dyDescent="0.25">
      <c r="A103" s="607">
        <v>0</v>
      </c>
      <c r="B103" s="31"/>
      <c r="C103" s="31"/>
      <c r="D103" s="31"/>
      <c r="E103" s="31"/>
      <c r="F103" s="87"/>
      <c r="G103" s="408"/>
      <c r="H103" s="409"/>
      <c r="I103" s="31"/>
      <c r="J103" s="28">
        <v>0</v>
      </c>
      <c r="K103" s="28"/>
      <c r="L103" s="28"/>
      <c r="M103" s="28"/>
      <c r="N103" s="28"/>
      <c r="O103" s="28"/>
      <c r="P103" s="28"/>
      <c r="Q103" s="28"/>
      <c r="R103" s="28"/>
      <c r="S103" s="139">
        <v>0</v>
      </c>
    </row>
    <row r="104" spans="1:19" hidden="1" x14ac:dyDescent="0.25">
      <c r="A104" s="607" t="s">
        <v>401</v>
      </c>
      <c r="B104" s="31"/>
      <c r="C104" s="31"/>
      <c r="D104" s="31"/>
      <c r="E104" s="31"/>
      <c r="F104" s="87"/>
      <c r="G104" s="408"/>
      <c r="H104" s="409"/>
      <c r="I104" s="31">
        <v>8848</v>
      </c>
      <c r="J104" s="70">
        <v>0</v>
      </c>
      <c r="K104" s="70"/>
      <c r="L104" s="70"/>
      <c r="M104" s="70"/>
      <c r="N104" s="70"/>
      <c r="O104" s="70"/>
      <c r="P104" s="70"/>
      <c r="Q104" s="70"/>
      <c r="R104" s="70"/>
      <c r="S104" s="100">
        <v>0</v>
      </c>
    </row>
    <row r="105" spans="1:19" hidden="1" x14ac:dyDescent="0.25">
      <c r="A105" s="608"/>
      <c r="B105" s="625"/>
      <c r="C105" s="625"/>
      <c r="D105" s="625"/>
      <c r="E105" s="625"/>
      <c r="F105" s="626"/>
      <c r="G105" s="627"/>
      <c r="H105" s="628"/>
      <c r="I105" s="629">
        <v>5500</v>
      </c>
      <c r="J105" s="609">
        <v>0</v>
      </c>
      <c r="K105" s="609"/>
      <c r="L105" s="609"/>
      <c r="M105" s="609"/>
      <c r="N105" s="609"/>
      <c r="O105" s="609"/>
      <c r="P105" s="609"/>
      <c r="Q105" s="609"/>
      <c r="R105" s="609"/>
      <c r="S105" s="610">
        <v>0</v>
      </c>
    </row>
    <row r="106" spans="1:19" hidden="1" x14ac:dyDescent="0.25">
      <c r="A106" s="607" t="s">
        <v>368</v>
      </c>
      <c r="B106" s="31"/>
      <c r="C106" s="31"/>
      <c r="D106" s="31"/>
      <c r="E106" s="31"/>
      <c r="F106" s="87"/>
      <c r="G106" s="408"/>
      <c r="H106" s="409"/>
      <c r="I106" s="31">
        <v>5500</v>
      </c>
      <c r="J106" s="70">
        <v>0</v>
      </c>
      <c r="K106" s="70"/>
      <c r="L106" s="70"/>
      <c r="M106" s="70"/>
      <c r="N106" s="70"/>
      <c r="O106" s="70"/>
      <c r="P106" s="70"/>
      <c r="Q106" s="70"/>
      <c r="R106" s="70"/>
      <c r="S106" s="100">
        <v>0</v>
      </c>
    </row>
    <row r="107" spans="1:19" hidden="1" x14ac:dyDescent="0.25">
      <c r="A107" s="608"/>
      <c r="B107" s="446">
        <v>666567</v>
      </c>
      <c r="C107" s="446">
        <v>223164</v>
      </c>
      <c r="D107" s="446">
        <v>527019</v>
      </c>
      <c r="E107" s="446">
        <v>279677</v>
      </c>
      <c r="F107" s="446">
        <v>1160065</v>
      </c>
      <c r="G107" s="630">
        <v>2097438</v>
      </c>
      <c r="H107" s="446">
        <v>344577</v>
      </c>
      <c r="I107" s="447">
        <v>11076</v>
      </c>
      <c r="J107" s="609">
        <v>303207</v>
      </c>
      <c r="K107" s="609">
        <v>10776</v>
      </c>
      <c r="L107" s="609">
        <v>0</v>
      </c>
      <c r="M107" s="609">
        <v>0</v>
      </c>
      <c r="N107" s="609">
        <v>172431</v>
      </c>
      <c r="O107" s="609">
        <v>0</v>
      </c>
      <c r="P107" s="609">
        <v>0</v>
      </c>
      <c r="Q107" s="609">
        <v>0</v>
      </c>
      <c r="R107" s="609">
        <v>120000</v>
      </c>
      <c r="S107" s="610">
        <v>303207</v>
      </c>
    </row>
    <row r="108" spans="1:19" hidden="1" x14ac:dyDescent="0.25">
      <c r="A108" s="607">
        <v>0</v>
      </c>
      <c r="B108" s="69">
        <v>0</v>
      </c>
      <c r="C108" s="69">
        <v>0</v>
      </c>
      <c r="D108" s="69">
        <v>0</v>
      </c>
      <c r="E108" s="69">
        <v>0</v>
      </c>
      <c r="F108" s="69">
        <v>0</v>
      </c>
      <c r="G108" s="69">
        <v>0</v>
      </c>
      <c r="H108" s="69">
        <v>0</v>
      </c>
      <c r="I108" s="69">
        <v>11076</v>
      </c>
      <c r="J108" s="70">
        <v>0</v>
      </c>
      <c r="K108" s="70"/>
      <c r="L108" s="70"/>
      <c r="M108" s="70"/>
      <c r="N108" s="70"/>
      <c r="O108" s="70"/>
      <c r="P108" s="70"/>
      <c r="Q108" s="70"/>
      <c r="R108" s="70"/>
      <c r="S108" s="100">
        <v>0</v>
      </c>
    </row>
    <row r="109" spans="1:19" hidden="1" x14ac:dyDescent="0.25">
      <c r="A109" s="607">
        <v>0</v>
      </c>
      <c r="B109" s="87"/>
      <c r="C109" s="87"/>
      <c r="D109" s="87"/>
      <c r="E109" s="87"/>
      <c r="F109" s="87"/>
      <c r="G109" s="408"/>
      <c r="H109" s="409"/>
      <c r="I109" s="31"/>
      <c r="J109" s="70">
        <v>0</v>
      </c>
      <c r="K109" s="70"/>
      <c r="L109" s="70"/>
      <c r="M109" s="70"/>
      <c r="N109" s="70"/>
      <c r="O109" s="70"/>
      <c r="P109" s="70"/>
      <c r="Q109" s="70"/>
      <c r="R109" s="70"/>
      <c r="S109" s="100">
        <v>0</v>
      </c>
    </row>
    <row r="110" spans="1:19" x14ac:dyDescent="0.25">
      <c r="A110" s="607" t="s">
        <v>403</v>
      </c>
      <c r="B110" s="87"/>
      <c r="C110" s="87"/>
      <c r="D110" s="87"/>
      <c r="E110" s="87"/>
      <c r="F110" s="87"/>
      <c r="G110" s="408"/>
      <c r="H110" s="409"/>
      <c r="I110" s="31"/>
      <c r="J110" s="70">
        <v>1700</v>
      </c>
      <c r="K110" s="70">
        <v>1700</v>
      </c>
      <c r="L110" s="70"/>
      <c r="M110" s="70"/>
      <c r="N110" s="70"/>
      <c r="O110" s="70"/>
      <c r="P110" s="70"/>
      <c r="Q110" s="70"/>
      <c r="R110" s="70"/>
      <c r="S110" s="100">
        <v>1700</v>
      </c>
    </row>
    <row r="111" spans="1:19" x14ac:dyDescent="0.25">
      <c r="A111" s="607" t="s">
        <v>457</v>
      </c>
      <c r="B111" s="87"/>
      <c r="C111" s="87"/>
      <c r="D111" s="87"/>
      <c r="E111" s="87"/>
      <c r="F111" s="87"/>
      <c r="G111" s="408"/>
      <c r="H111" s="409"/>
      <c r="I111" s="31"/>
      <c r="J111" s="70">
        <v>181507</v>
      </c>
      <c r="K111" s="84">
        <v>9076</v>
      </c>
      <c r="L111" s="84"/>
      <c r="M111" s="84"/>
      <c r="N111" s="84">
        <v>172431</v>
      </c>
      <c r="O111" s="84"/>
      <c r="P111" s="84"/>
      <c r="Q111" s="84"/>
      <c r="R111" s="84"/>
      <c r="S111" s="99">
        <v>181507</v>
      </c>
    </row>
    <row r="112" spans="1:19" hidden="1" x14ac:dyDescent="0.25">
      <c r="A112" s="607" t="s">
        <v>104</v>
      </c>
      <c r="B112" s="87"/>
      <c r="C112" s="87"/>
      <c r="D112" s="87"/>
      <c r="E112" s="87"/>
      <c r="F112" s="87"/>
      <c r="G112" s="408"/>
      <c r="H112" s="409"/>
      <c r="I112" s="31"/>
      <c r="J112" s="70">
        <v>0</v>
      </c>
      <c r="K112" s="84"/>
      <c r="L112" s="84"/>
      <c r="M112" s="84"/>
      <c r="N112" s="84"/>
      <c r="O112" s="84"/>
      <c r="P112" s="84"/>
      <c r="Q112" s="84"/>
      <c r="R112" s="84"/>
      <c r="S112" s="99">
        <v>0</v>
      </c>
    </row>
    <row r="113" spans="1:19" hidden="1" x14ac:dyDescent="0.25">
      <c r="A113" s="607">
        <v>0</v>
      </c>
      <c r="B113" s="87"/>
      <c r="C113" s="87"/>
      <c r="D113" s="87"/>
      <c r="E113" s="87"/>
      <c r="F113" s="87"/>
      <c r="G113" s="408"/>
      <c r="H113" s="409"/>
      <c r="I113" s="31"/>
      <c r="J113" s="70">
        <v>0</v>
      </c>
      <c r="K113" s="84"/>
      <c r="L113" s="84"/>
      <c r="M113" s="84"/>
      <c r="N113" s="84"/>
      <c r="O113" s="84"/>
      <c r="P113" s="84"/>
      <c r="Q113" s="84"/>
      <c r="R113" s="84"/>
      <c r="S113" s="99">
        <v>0</v>
      </c>
    </row>
    <row r="114" spans="1:19" hidden="1" x14ac:dyDescent="0.25">
      <c r="A114" s="607">
        <v>0</v>
      </c>
      <c r="B114" s="87"/>
      <c r="C114" s="87"/>
      <c r="D114" s="87"/>
      <c r="E114" s="87"/>
      <c r="F114" s="87"/>
      <c r="G114" s="408"/>
      <c r="H114" s="409"/>
      <c r="I114" s="31"/>
      <c r="J114" s="70">
        <v>0</v>
      </c>
      <c r="K114" s="84"/>
      <c r="L114" s="84"/>
      <c r="M114" s="84"/>
      <c r="N114" s="84"/>
      <c r="O114" s="84"/>
      <c r="P114" s="84"/>
      <c r="Q114" s="84"/>
      <c r="R114" s="84"/>
      <c r="S114" s="99">
        <v>0</v>
      </c>
    </row>
    <row r="115" spans="1:19" hidden="1" x14ac:dyDescent="0.25">
      <c r="A115" s="607">
        <v>0</v>
      </c>
      <c r="B115" s="87"/>
      <c r="C115" s="87"/>
      <c r="D115" s="87"/>
      <c r="E115" s="87"/>
      <c r="F115" s="87"/>
      <c r="G115" s="408"/>
      <c r="H115" s="409"/>
      <c r="I115" s="31"/>
      <c r="J115" s="70">
        <v>0</v>
      </c>
      <c r="K115" s="84"/>
      <c r="L115" s="84"/>
      <c r="M115" s="84"/>
      <c r="N115" s="84"/>
      <c r="O115" s="84"/>
      <c r="P115" s="84"/>
      <c r="Q115" s="84"/>
      <c r="R115" s="84"/>
      <c r="S115" s="99">
        <v>0</v>
      </c>
    </row>
    <row r="116" spans="1:19" hidden="1" x14ac:dyDescent="0.25">
      <c r="A116" s="607">
        <v>0</v>
      </c>
      <c r="B116" s="87"/>
      <c r="C116" s="87"/>
      <c r="D116" s="87"/>
      <c r="E116" s="87"/>
      <c r="F116" s="87"/>
      <c r="G116" s="408"/>
      <c r="H116" s="409"/>
      <c r="I116" s="31"/>
      <c r="J116" s="70">
        <v>0</v>
      </c>
      <c r="K116" s="84"/>
      <c r="L116" s="84"/>
      <c r="M116" s="84"/>
      <c r="N116" s="84"/>
      <c r="O116" s="84"/>
      <c r="P116" s="84"/>
      <c r="Q116" s="84"/>
      <c r="R116" s="84"/>
      <c r="S116" s="99">
        <v>0</v>
      </c>
    </row>
    <row r="117" spans="1:19" x14ac:dyDescent="0.25">
      <c r="A117" s="607" t="s">
        <v>404</v>
      </c>
      <c r="B117" s="87"/>
      <c r="C117" s="87"/>
      <c r="D117" s="87"/>
      <c r="E117" s="87"/>
      <c r="F117" s="87"/>
      <c r="G117" s="408"/>
      <c r="H117" s="409"/>
      <c r="I117" s="31"/>
      <c r="J117" s="70">
        <v>120000</v>
      </c>
      <c r="K117" s="84"/>
      <c r="L117" s="84"/>
      <c r="M117" s="84"/>
      <c r="N117" s="84"/>
      <c r="O117" s="84"/>
      <c r="P117" s="84"/>
      <c r="Q117" s="84"/>
      <c r="R117" s="84">
        <v>120000</v>
      </c>
      <c r="S117" s="99">
        <v>120000</v>
      </c>
    </row>
    <row r="118" spans="1:19" hidden="1" x14ac:dyDescent="0.25">
      <c r="A118" s="607" t="s">
        <v>405</v>
      </c>
      <c r="B118" s="87"/>
      <c r="C118" s="87"/>
      <c r="D118" s="87"/>
      <c r="E118" s="87"/>
      <c r="F118" s="87"/>
      <c r="G118" s="408"/>
      <c r="H118" s="409"/>
      <c r="I118" s="31"/>
      <c r="J118" s="70">
        <v>0</v>
      </c>
      <c r="K118" s="84"/>
      <c r="L118" s="84"/>
      <c r="M118" s="84"/>
      <c r="N118" s="84"/>
      <c r="O118" s="84"/>
      <c r="P118" s="84"/>
      <c r="Q118" s="84"/>
      <c r="R118" s="84"/>
      <c r="S118" s="99">
        <v>0</v>
      </c>
    </row>
    <row r="119" spans="1:19" hidden="1" x14ac:dyDescent="0.25">
      <c r="A119" s="607">
        <v>0</v>
      </c>
      <c r="B119" s="87"/>
      <c r="C119" s="87"/>
      <c r="D119" s="87"/>
      <c r="E119" s="87"/>
      <c r="F119" s="87"/>
      <c r="G119" s="408"/>
      <c r="H119" s="409"/>
      <c r="I119" s="31"/>
      <c r="J119" s="70">
        <v>0</v>
      </c>
      <c r="K119" s="84"/>
      <c r="L119" s="84"/>
      <c r="M119" s="84"/>
      <c r="N119" s="84"/>
      <c r="O119" s="84"/>
      <c r="P119" s="84"/>
      <c r="Q119" s="84"/>
      <c r="R119" s="84"/>
      <c r="S119" s="99">
        <v>0</v>
      </c>
    </row>
    <row r="120" spans="1:19" hidden="1" x14ac:dyDescent="0.25">
      <c r="A120" s="607">
        <v>0</v>
      </c>
      <c r="B120" s="87"/>
      <c r="C120" s="87"/>
      <c r="D120" s="87"/>
      <c r="E120" s="87"/>
      <c r="F120" s="87"/>
      <c r="G120" s="408"/>
      <c r="H120" s="409"/>
      <c r="I120" s="31"/>
      <c r="J120" s="70">
        <v>0</v>
      </c>
      <c r="K120" s="84"/>
      <c r="L120" s="84"/>
      <c r="M120" s="84"/>
      <c r="N120" s="70"/>
      <c r="O120" s="84"/>
      <c r="P120" s="84"/>
      <c r="Q120" s="84"/>
      <c r="R120" s="84"/>
      <c r="S120" s="99">
        <v>0</v>
      </c>
    </row>
    <row r="121" spans="1:19" hidden="1" x14ac:dyDescent="0.25">
      <c r="A121" s="607">
        <v>0</v>
      </c>
      <c r="B121" s="87"/>
      <c r="C121" s="87"/>
      <c r="D121" s="87"/>
      <c r="E121" s="87"/>
      <c r="F121" s="87"/>
      <c r="G121" s="408"/>
      <c r="H121" s="409"/>
      <c r="I121" s="31"/>
      <c r="J121" s="70">
        <v>0</v>
      </c>
      <c r="K121" s="84"/>
      <c r="L121" s="84"/>
      <c r="M121" s="84"/>
      <c r="N121" s="84"/>
      <c r="O121" s="84"/>
      <c r="P121" s="84"/>
      <c r="Q121" s="84"/>
      <c r="R121" s="84"/>
      <c r="S121" s="99">
        <v>0</v>
      </c>
    </row>
    <row r="122" spans="1:19" ht="15.75" hidden="1" thickBot="1" x14ac:dyDescent="0.3">
      <c r="A122" s="607">
        <v>0</v>
      </c>
      <c r="B122" s="87"/>
      <c r="C122" s="87"/>
      <c r="D122" s="87"/>
      <c r="E122" s="87"/>
      <c r="F122" s="87"/>
      <c r="G122" s="408"/>
      <c r="H122" s="409"/>
      <c r="I122" s="31"/>
      <c r="J122" s="70">
        <v>0</v>
      </c>
      <c r="K122" s="84"/>
      <c r="L122" s="84"/>
      <c r="M122" s="84"/>
      <c r="N122" s="84"/>
      <c r="O122" s="84"/>
      <c r="P122" s="84"/>
      <c r="Q122" s="84"/>
      <c r="R122" s="84"/>
      <c r="S122" s="99">
        <v>0</v>
      </c>
    </row>
    <row r="123" spans="1:19" ht="15.75" hidden="1" thickBot="1" x14ac:dyDescent="0.3">
      <c r="A123" s="631"/>
      <c r="B123" s="642"/>
      <c r="C123" s="642"/>
      <c r="D123" s="642"/>
      <c r="E123" s="642"/>
      <c r="F123" s="642"/>
      <c r="G123" s="246">
        <v>104542</v>
      </c>
      <c r="H123" s="179">
        <v>66000</v>
      </c>
      <c r="I123" s="103">
        <v>0</v>
      </c>
      <c r="J123" s="103">
        <v>35000</v>
      </c>
      <c r="K123" s="103">
        <v>35000</v>
      </c>
      <c r="L123" s="103">
        <v>0</v>
      </c>
      <c r="M123" s="103">
        <v>0</v>
      </c>
      <c r="N123" s="103">
        <v>0</v>
      </c>
      <c r="O123" s="103">
        <v>0</v>
      </c>
      <c r="P123" s="103">
        <v>0</v>
      </c>
      <c r="Q123" s="103">
        <v>0</v>
      </c>
      <c r="R123" s="103">
        <v>0</v>
      </c>
      <c r="S123" s="106">
        <v>35000</v>
      </c>
    </row>
    <row r="124" spans="1:19" ht="15.75" thickBot="1" x14ac:dyDescent="0.3">
      <c r="A124" s="507" t="s">
        <v>459</v>
      </c>
      <c r="B124" s="508"/>
      <c r="C124" s="508"/>
      <c r="D124" s="508"/>
      <c r="E124" s="508"/>
      <c r="F124" s="508"/>
      <c r="G124" s="508"/>
      <c r="H124" s="508"/>
      <c r="I124" s="508"/>
      <c r="J124" s="383">
        <v>35000</v>
      </c>
      <c r="K124" s="383">
        <v>35000</v>
      </c>
      <c r="L124" s="383"/>
      <c r="M124" s="383"/>
      <c r="N124" s="383"/>
      <c r="O124" s="383"/>
      <c r="P124" s="383"/>
      <c r="Q124" s="383"/>
      <c r="R124" s="383"/>
      <c r="S124" s="632">
        <v>35000</v>
      </c>
    </row>
    <row r="125" spans="1:19" ht="15.75" hidden="1" thickBot="1" x14ac:dyDescent="0.3">
      <c r="A125" s="216"/>
      <c r="B125" s="108"/>
      <c r="C125" s="108"/>
      <c r="D125" s="108"/>
      <c r="E125" s="108"/>
      <c r="F125" s="108"/>
      <c r="G125" s="108"/>
      <c r="H125" s="108"/>
      <c r="I125" s="110"/>
      <c r="J125" s="210"/>
      <c r="K125" s="210"/>
      <c r="L125" s="210"/>
      <c r="M125" s="210"/>
      <c r="N125" s="210"/>
      <c r="O125" s="210"/>
      <c r="P125" s="210"/>
      <c r="Q125" s="210"/>
      <c r="R125" s="210"/>
      <c r="S125" s="111"/>
    </row>
    <row r="126" spans="1:19" ht="15.75" hidden="1" thickBot="1" x14ac:dyDescent="0.3">
      <c r="A126" s="599"/>
      <c r="B126" s="515"/>
      <c r="C126" s="515"/>
      <c r="D126" s="515"/>
      <c r="E126" s="515"/>
      <c r="F126" s="515"/>
      <c r="G126" s="65">
        <v>0</v>
      </c>
      <c r="H126" s="65">
        <v>0</v>
      </c>
      <c r="I126" s="65">
        <v>0</v>
      </c>
      <c r="J126" s="633">
        <v>0</v>
      </c>
      <c r="K126" s="633">
        <v>0</v>
      </c>
      <c r="L126" s="633">
        <v>0</v>
      </c>
      <c r="M126" s="633">
        <v>0</v>
      </c>
      <c r="N126" s="633">
        <v>0</v>
      </c>
      <c r="O126" s="633">
        <v>0</v>
      </c>
      <c r="P126" s="633">
        <v>0</v>
      </c>
      <c r="Q126" s="633">
        <v>0</v>
      </c>
      <c r="R126" s="633">
        <v>0</v>
      </c>
      <c r="S126" s="634">
        <v>0</v>
      </c>
    </row>
    <row r="127" spans="1:19" ht="15.75" hidden="1" thickBot="1" x14ac:dyDescent="0.3">
      <c r="A127" s="598" t="s">
        <v>305</v>
      </c>
      <c r="B127" s="508"/>
      <c r="C127" s="508"/>
      <c r="D127" s="508"/>
      <c r="E127" s="508"/>
      <c r="F127" s="508"/>
      <c r="G127" s="108"/>
      <c r="H127" s="108"/>
      <c r="I127" s="110"/>
      <c r="J127" s="210">
        <v>0</v>
      </c>
      <c r="K127" s="210"/>
      <c r="L127" s="210"/>
      <c r="M127" s="210"/>
      <c r="N127" s="210"/>
      <c r="O127" s="210"/>
      <c r="P127" s="210"/>
      <c r="Q127" s="210"/>
      <c r="R127" s="210"/>
      <c r="S127" s="111">
        <v>0</v>
      </c>
    </row>
    <row r="128" spans="1:19" ht="17.25" thickTop="1" thickBot="1" x14ac:dyDescent="0.3">
      <c r="A128" s="635" t="s">
        <v>453</v>
      </c>
      <c r="B128" s="636">
        <v>2988050</v>
      </c>
      <c r="C128" s="636">
        <v>1793069</v>
      </c>
      <c r="D128" s="636">
        <v>2942409</v>
      </c>
      <c r="E128" s="636">
        <v>4880528</v>
      </c>
      <c r="F128" s="636">
        <v>5977301</v>
      </c>
      <c r="G128" s="636">
        <v>5818483</v>
      </c>
      <c r="H128" s="636">
        <v>4719096</v>
      </c>
      <c r="I128" s="636">
        <v>3191223</v>
      </c>
      <c r="J128" s="636">
        <v>2269103</v>
      </c>
      <c r="K128" s="636">
        <v>277973</v>
      </c>
      <c r="L128" s="636">
        <v>0</v>
      </c>
      <c r="M128" s="636">
        <v>0</v>
      </c>
      <c r="N128" s="636">
        <v>1031523</v>
      </c>
      <c r="O128" s="636">
        <v>506000</v>
      </c>
      <c r="P128" s="636">
        <v>0</v>
      </c>
      <c r="Q128" s="636">
        <v>42700</v>
      </c>
      <c r="R128" s="636">
        <v>410907</v>
      </c>
      <c r="S128" s="637">
        <v>2269103</v>
      </c>
    </row>
    <row r="129" spans="12:18" ht="15.75" thickTop="1" x14ac:dyDescent="0.25"/>
    <row r="131" spans="12:18" x14ac:dyDescent="0.25">
      <c r="R131" t="s">
        <v>43</v>
      </c>
    </row>
    <row r="133" spans="12:18" x14ac:dyDescent="0.25">
      <c r="L133" s="171"/>
    </row>
  </sheetData>
  <mergeCells count="12">
    <mergeCell ref="A1:A2"/>
    <mergeCell ref="B1:B2"/>
    <mergeCell ref="C1:C2"/>
    <mergeCell ref="I1:I2"/>
    <mergeCell ref="J1:J2"/>
    <mergeCell ref="K1:R1"/>
    <mergeCell ref="S1:S2"/>
    <mergeCell ref="D1:D2"/>
    <mergeCell ref="E1:E2"/>
    <mergeCell ref="F1:F2"/>
    <mergeCell ref="G1:G2"/>
    <mergeCell ref="H1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  <vt:lpstr>Zdroje krytia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2018-12-07T07:33:41Z</cp:lastPrinted>
  <dcterms:created xsi:type="dcterms:W3CDTF">2018-11-19T12:30:36Z</dcterms:created>
  <dcterms:modified xsi:type="dcterms:W3CDTF">2018-12-10T09:01:07Z</dcterms:modified>
</cp:coreProperties>
</file>